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showObjects="none"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B217DA05-60CF-4CA5-86F9-7691B15A0019}" xr6:coauthVersionLast="45" xr6:coauthVersionMax="47" xr10:uidLastSave="{00000000-0000-0000-0000-000000000000}"/>
  <bookViews>
    <workbookView xWindow="28680" yWindow="-120" windowWidth="29040" windowHeight="15840" xr2:uid="{8C9DC612-E3E6-4D6F-BB50-97046BE1ADEF}"/>
    <workbookView xWindow="28680" yWindow="-120" windowWidth="29040" windowHeight="15840" activeTab="1" xr2:uid="{DDB5A5A3-FCFD-4EBD-90B0-90F6B3BFB699}"/>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Experiment!$A$4:$HO$101</definedName>
    <definedName name="_xlnm._FilterDatabase" localSheetId="6" hidden="1">'Run Report'!$A$2:$H$72</definedName>
    <definedName name="_xlnm._FilterDatabase" localSheetId="7" hidden="1">'SA variables'!$A$4:$O$201</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Experiment!$A$5:$HO$100</definedName>
    <definedName name="ExptNo">Experiment!$C$7</definedName>
    <definedName name="i.AdultDrys" localSheetId="2">DataAutumn!$O$66:$R$66</definedName>
    <definedName name="i.AdultDrys" localSheetId="4">DataSpring!$O$66:$R$66</definedName>
    <definedName name="i.AdultDrys" localSheetId="3">DataWinter!$O$66:$R$66</definedName>
    <definedName name="i.Age_days">DataMaster!$H$174:$H$179</definedName>
    <definedName name="i.AgeJ">DataMaster!$C$174:$C$179</definedName>
    <definedName name="i.all_rot_yield">DataMaster!$K$87:$K$89</definedName>
    <definedName name="i.BMToffset_r1">DataMaster!$F$19</definedName>
    <definedName name="i.BMToffset_r2">DataMaster!$G$19</definedName>
    <definedName name="i.casual_ub">DataMaster!$H$87:$H$89</definedName>
    <definedName name="i.conservation">DataMaster!$C$197:$E$199</definedName>
    <definedName name="i.cropgraze_inc">DataMaster!$J$87:$J$89</definedName>
    <definedName name="i.DOY">DataMaster!$F$81:$F$83</definedName>
    <definedName name="i.end_joining">DataMaster!$C$13:$T$13</definedName>
    <definedName name="i.FlkStrctr">DataMaster!$C$113:$P$116</definedName>
    <definedName name="i.FS_Strategy">DataMaster!$C$211:$Z$216</definedName>
    <definedName name="i.FS_StrategyIndices" localSheetId="2">DataAutumn!$C$208:$Z$209</definedName>
    <definedName name="i.FS_StrategyIndices" localSheetId="4">DataSpring!$C$208:$Z$209</definedName>
    <definedName name="i.FS_StrategyIndices" localSheetId="3">DataWinter!$C$208:$Z$209</definedName>
    <definedName name="i.GenotypeDesc">DataMaster!$R$113:$R$116</definedName>
    <definedName name="i.GrainPrices">DataMaster!$J$72:$J$75</definedName>
    <definedName name="i.GrainPrices_k">DataMaster!$K$72:$K$75</definedName>
    <definedName name="i.interest_rate">DataMaster!$F$87:$F$89</definedName>
    <definedName name="i.LMU_Area">DataMaster!$C$123:$DR$126</definedName>
    <definedName name="i.LMU_Slice">DataMaster!$C$122:$DR$122</definedName>
    <definedName name="i.LTWFeedIndices_BBB" localSheetId="2">DataAutumn!$P$311:$CN$311</definedName>
    <definedName name="i.LTWFeedIndices_BBB" localSheetId="4">DataSpring!$P$311:$CN$311</definedName>
    <definedName name="i.LTWFeedIndices_BBB" localSheetId="3">DataWinter!$P$311:$CN$311</definedName>
    <definedName name="i.LTWFeedIndices_BMT" localSheetId="2">DataAutumn!$P$313:$CN$313</definedName>
    <definedName name="i.LTWFeedIndices_BMT" localSheetId="4">DataSpring!$P$313:$CN$313</definedName>
    <definedName name="i.LTWFeedIndices_BMT" localSheetId="3">DataWinter!$P$313:$CN$313</definedName>
    <definedName name="i.LTWFeedLevels">DataMaster!$P$315:$AA$666</definedName>
    <definedName name="i.mach_option">DataMaster!$E$87:$E$89</definedName>
    <definedName name="i.MeatPrices">DataMaster!$I$72:$I$75</definedName>
    <definedName name="i.minroe">DataMaster!$C$87:$C$90</definedName>
    <definedName name="i.model_structure">DataMaster!$C$23:$H$25</definedName>
    <definedName name="i.opp_cost_capital">DataMaster!$G$87:$G$89</definedName>
    <definedName name="i.OptLTWAdj" localSheetId="2">DataAutumn!$C$247:$R$300</definedName>
    <definedName name="i.OptLTWAdj" localSheetId="4">DataSpring!$C$247:$R$300</definedName>
    <definedName name="i.OptLTWAdj" localSheetId="3">DataWinter!$C$247:$R$300</definedName>
    <definedName name="i.OptLWCJadj" localSheetId="2">DataAutumn!$C$223:$R$240</definedName>
    <definedName name="i.OptLWCJadj" localSheetId="4">DataSpring!$C$223:$R$240</definedName>
    <definedName name="i.OptLWCJadj" localSheetId="3">DataWinter!$C$223:$R$240</definedName>
    <definedName name="i.overdraw">DataMaster!$D$87:$D$90</definedName>
    <definedName name="i.pasture_prod">DataMaster!$L$87:$L$89</definedName>
    <definedName name="i.PdkAlloc">DataMaster!$C$42</definedName>
    <definedName name="i.Periods">DataMaster!$B$11:$T$17</definedName>
    <definedName name="i.PGRscalar">DataMaster!$M$39:$AP$39</definedName>
    <definedName name="i.PJFeedIndices" localSheetId="2">DataAutumn!$P$318:$CN$318</definedName>
    <definedName name="i.PJFeedIndices" localSheetId="4">DataSpring!$P$318:$CN$318</definedName>
    <definedName name="i.PJFeedIndices" localSheetId="3">DataWinter!$P$318:$CN$318</definedName>
    <definedName name="i.Region_Desc">DataMaster!$W$3:$W$5</definedName>
    <definedName name="i.risk_aversion">DataMaster!$B$95:$G$99</definedName>
    <definedName name="i.RR_scenario">DataMaster!$E$105:$J$107</definedName>
    <definedName name="i.seedharv_casual_ub">DataMaster!$I$87:$I$89</definedName>
    <definedName name="i.slices_ffcfw">DataMaster!$U$11:$AL$17</definedName>
    <definedName name="i.std_prices">DataMaster!$C$72:$F$72</definedName>
    <definedName name="i.StdELMan">DataMaster!$C$685:$N$720</definedName>
    <definedName name="i.TOL">DataMaster!$C$81:$C$83</definedName>
    <definedName name="i.TOL_Desc">DataMaster!$X$3:$X$5</definedName>
    <definedName name="i.TOL_indices">DataMaster!$D$81:$E$83</definedName>
    <definedName name="i.TOLoffset_r1">DataMaster!$C$19</definedName>
    <definedName name="i.TOLoffset_r2">DataMaster!$D$19</definedName>
    <definedName name="i.UserPeriod0">DataMaster!$C$185:$E$190</definedName>
    <definedName name="i.Value_MeatPercentile">DataMaster!$G$732</definedName>
    <definedName name="i.Value_MeatPickle">DataMaster!$T$725:$T$730</definedName>
    <definedName name="i.Value_MeatScalar">DataMaster!$G$725:$G$730</definedName>
    <definedName name="i.Value_Mortality">DataMaster!$P$725:$R$728</definedName>
    <definedName name="i.Value_rr">DataMaster!$O$725:$O$728</definedName>
    <definedName name="i.WoolPrices">DataMaster!$H$72:$H$75</definedName>
    <definedName name="i_dryman">DataMaster!$C$48:$V$63</definedName>
    <definedName name="i_mortalityx">DataMaster!$C$673:$D$680</definedName>
    <definedName name="i_ProdnCal_Mat">DataMaster!$C$33:$K$35</definedName>
    <definedName name="i_ProdnCal_Mer">DataMaster!$C$30:$K$32</definedName>
    <definedName name="LMU_Data">DataMaster!$C$129:$AU$168</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V5" i="1" l="1"/>
  <c r="DV100" i="1" s="1"/>
  <c r="GK29" i="1"/>
  <c r="GK5" i="1"/>
  <c r="FN30" i="1"/>
  <c r="FN31" i="1" s="1"/>
  <c r="FN32" i="1" s="1"/>
  <c r="FN33" i="1" s="1"/>
  <c r="FN34" i="1" s="1"/>
  <c r="FN35" i="1" s="1"/>
  <c r="FN36" i="1" s="1"/>
  <c r="FN37" i="1" s="1"/>
  <c r="FN38" i="1" s="1"/>
  <c r="FN39" i="1" s="1"/>
  <c r="FN40" i="1" s="1"/>
  <c r="FN41" i="1" s="1"/>
  <c r="FN42" i="1" s="1"/>
  <c r="FN43" i="1" s="1"/>
  <c r="FN44" i="1" s="1"/>
  <c r="FN45" i="1" s="1"/>
  <c r="FN46" i="1" s="1"/>
  <c r="FN47" i="1" s="1"/>
  <c r="FN48" i="1" s="1"/>
  <c r="FN49" i="1" s="1"/>
  <c r="FN50" i="1" s="1"/>
  <c r="FN51" i="1" s="1"/>
  <c r="FN52" i="1" s="1"/>
  <c r="FN53" i="1" s="1"/>
  <c r="FN54" i="1" s="1"/>
  <c r="FN55" i="1" s="1"/>
  <c r="FN56" i="1" s="1"/>
  <c r="FN57" i="1" s="1"/>
  <c r="FN58" i="1" s="1"/>
  <c r="FN59" i="1" s="1"/>
  <c r="FN60" i="1" s="1"/>
  <c r="FN61" i="1" s="1"/>
  <c r="FN62" i="1" s="1"/>
  <c r="FN63" i="1" s="1"/>
  <c r="FN64" i="1" s="1"/>
  <c r="FN65" i="1" s="1"/>
  <c r="FN66" i="1" s="1"/>
  <c r="FN67" i="1" s="1"/>
  <c r="FN68" i="1" s="1"/>
  <c r="FN69" i="1" s="1"/>
  <c r="FN70" i="1" s="1"/>
  <c r="FN71" i="1" s="1"/>
  <c r="FN72" i="1" s="1"/>
  <c r="FN73" i="1" s="1"/>
  <c r="FN74" i="1" s="1"/>
  <c r="FN75" i="1" s="1"/>
  <c r="FN76" i="1" s="1"/>
  <c r="FN77" i="1" s="1"/>
  <c r="FN78" i="1" s="1"/>
  <c r="FN79" i="1" s="1"/>
  <c r="FN80" i="1" s="1"/>
  <c r="FN81" i="1" s="1"/>
  <c r="FN82" i="1" s="1"/>
  <c r="FN83" i="1" s="1"/>
  <c r="FN84" i="1" s="1"/>
  <c r="FN85" i="1" s="1"/>
  <c r="FN86" i="1" s="1"/>
  <c r="FN87" i="1" s="1"/>
  <c r="FN88" i="1" s="1"/>
  <c r="FN89" i="1" s="1"/>
  <c r="FN90" i="1" s="1"/>
  <c r="FN91" i="1" s="1"/>
  <c r="FN92" i="1" s="1"/>
  <c r="FM30" i="1"/>
  <c r="FM31" i="1" s="1"/>
  <c r="FM32" i="1" s="1"/>
  <c r="FM33" i="1" s="1"/>
  <c r="FM34" i="1" s="1"/>
  <c r="FM35" i="1" s="1"/>
  <c r="FM36" i="1" s="1"/>
  <c r="FM37" i="1" s="1"/>
  <c r="FM38" i="1" s="1"/>
  <c r="FM39" i="1" s="1"/>
  <c r="FM40" i="1" s="1"/>
  <c r="FM41" i="1" s="1"/>
  <c r="FM42" i="1" s="1"/>
  <c r="FM43" i="1" s="1"/>
  <c r="FM44" i="1" s="1"/>
  <c r="FM45" i="1" s="1"/>
  <c r="FM46" i="1" s="1"/>
  <c r="FM47" i="1" s="1"/>
  <c r="FM48" i="1" s="1"/>
  <c r="FM49" i="1" s="1"/>
  <c r="FM50" i="1" s="1"/>
  <c r="FM51" i="1" s="1"/>
  <c r="FM52" i="1" s="1"/>
  <c r="FM53" i="1" s="1"/>
  <c r="FM54" i="1" s="1"/>
  <c r="FM55" i="1" s="1"/>
  <c r="FM56" i="1" s="1"/>
  <c r="FM57" i="1" s="1"/>
  <c r="FM58" i="1" s="1"/>
  <c r="FM59" i="1" s="1"/>
  <c r="FM60" i="1" s="1"/>
  <c r="FM61" i="1" s="1"/>
  <c r="FM62" i="1" s="1"/>
  <c r="FM63" i="1" s="1"/>
  <c r="FM64" i="1" s="1"/>
  <c r="FM65" i="1" s="1"/>
  <c r="FM66" i="1" s="1"/>
  <c r="FM67" i="1" s="1"/>
  <c r="FM68" i="1" s="1"/>
  <c r="FM69" i="1" s="1"/>
  <c r="FM70" i="1" s="1"/>
  <c r="FM71" i="1" s="1"/>
  <c r="FM72" i="1" s="1"/>
  <c r="FM73" i="1" s="1"/>
  <c r="FM74" i="1" s="1"/>
  <c r="FM75" i="1" s="1"/>
  <c r="FM76" i="1" s="1"/>
  <c r="FM77" i="1" s="1"/>
  <c r="FM78" i="1" s="1"/>
  <c r="FM79" i="1" s="1"/>
  <c r="FM80" i="1" s="1"/>
  <c r="FM81" i="1" s="1"/>
  <c r="FM82" i="1" s="1"/>
  <c r="FM83" i="1" s="1"/>
  <c r="FM84" i="1" s="1"/>
  <c r="FM85" i="1" s="1"/>
  <c r="FM86" i="1" s="1"/>
  <c r="FM87" i="1" s="1"/>
  <c r="FM88" i="1" s="1"/>
  <c r="FM89" i="1" s="1"/>
  <c r="FM90" i="1" s="1"/>
  <c r="FM91" i="1" s="1"/>
  <c r="FM92" i="1" s="1"/>
  <c r="FL30" i="1"/>
  <c r="FL31" i="1" s="1"/>
  <c r="FL32" i="1" s="1"/>
  <c r="FL33" i="1" s="1"/>
  <c r="FL34" i="1" s="1"/>
  <c r="FL35" i="1" s="1"/>
  <c r="FL36" i="1" s="1"/>
  <c r="FL37" i="1" s="1"/>
  <c r="FL38" i="1" s="1"/>
  <c r="FL39" i="1" s="1"/>
  <c r="FL40" i="1" s="1"/>
  <c r="FL41" i="1" s="1"/>
  <c r="FL42" i="1" s="1"/>
  <c r="FL43" i="1" s="1"/>
  <c r="FL44" i="1" s="1"/>
  <c r="FL45" i="1" s="1"/>
  <c r="FL46" i="1" s="1"/>
  <c r="FL47" i="1" s="1"/>
  <c r="FL48" i="1" s="1"/>
  <c r="FL49" i="1" s="1"/>
  <c r="FL50" i="1" s="1"/>
  <c r="FL51" i="1" s="1"/>
  <c r="FL52" i="1" s="1"/>
  <c r="FL53" i="1" s="1"/>
  <c r="FL54" i="1" s="1"/>
  <c r="FL55" i="1" s="1"/>
  <c r="FL56" i="1" s="1"/>
  <c r="FL57" i="1" s="1"/>
  <c r="FL58" i="1" s="1"/>
  <c r="FL59" i="1" s="1"/>
  <c r="FL60" i="1" s="1"/>
  <c r="FL61" i="1" s="1"/>
  <c r="FL62" i="1" s="1"/>
  <c r="FL63" i="1" s="1"/>
  <c r="FL64" i="1" s="1"/>
  <c r="FL65" i="1" s="1"/>
  <c r="FL66" i="1" s="1"/>
  <c r="FL67" i="1" s="1"/>
  <c r="FL68" i="1" s="1"/>
  <c r="FL69" i="1" s="1"/>
  <c r="FL70" i="1" s="1"/>
  <c r="FL71" i="1" s="1"/>
  <c r="FL72" i="1" s="1"/>
  <c r="FL73" i="1" s="1"/>
  <c r="FL74" i="1" s="1"/>
  <c r="FL75" i="1" s="1"/>
  <c r="FL76" i="1" s="1"/>
  <c r="FL77" i="1" s="1"/>
  <c r="FL78" i="1" s="1"/>
  <c r="FL79" i="1" s="1"/>
  <c r="FL80" i="1" s="1"/>
  <c r="FL81" i="1" s="1"/>
  <c r="FL82" i="1" s="1"/>
  <c r="FL83" i="1" s="1"/>
  <c r="FL84" i="1" s="1"/>
  <c r="FL85" i="1" s="1"/>
  <c r="FL86" i="1" s="1"/>
  <c r="FL87" i="1" s="1"/>
  <c r="FL88" i="1" s="1"/>
  <c r="FL89" i="1" s="1"/>
  <c r="FL90" i="1" s="1"/>
  <c r="FL91" i="1" s="1"/>
  <c r="FL92" i="1" s="1"/>
  <c r="FK30" i="1"/>
  <c r="FK31" i="1" s="1"/>
  <c r="FK32" i="1" s="1"/>
  <c r="FK33" i="1" s="1"/>
  <c r="FK34" i="1" s="1"/>
  <c r="FK35" i="1" s="1"/>
  <c r="FK36" i="1" s="1"/>
  <c r="FK37" i="1" s="1"/>
  <c r="FK38" i="1" s="1"/>
  <c r="FK39" i="1" s="1"/>
  <c r="FK40" i="1" s="1"/>
  <c r="FK41" i="1" s="1"/>
  <c r="FK42" i="1" s="1"/>
  <c r="FK43" i="1" s="1"/>
  <c r="FK44" i="1" s="1"/>
  <c r="FK45" i="1" s="1"/>
  <c r="FK46" i="1" s="1"/>
  <c r="FK47" i="1" s="1"/>
  <c r="FK48" i="1" s="1"/>
  <c r="FK49" i="1" s="1"/>
  <c r="FK50" i="1" s="1"/>
  <c r="FK51" i="1" s="1"/>
  <c r="FK52" i="1" s="1"/>
  <c r="FK53" i="1" s="1"/>
  <c r="FK54" i="1" s="1"/>
  <c r="FK55" i="1" s="1"/>
  <c r="FK56" i="1" s="1"/>
  <c r="FK57" i="1" s="1"/>
  <c r="FK58" i="1" s="1"/>
  <c r="FK59" i="1" s="1"/>
  <c r="FK60" i="1" s="1"/>
  <c r="FK61" i="1" s="1"/>
  <c r="FK62" i="1" s="1"/>
  <c r="FK63" i="1" s="1"/>
  <c r="FK64" i="1" s="1"/>
  <c r="FK65" i="1" s="1"/>
  <c r="FK66" i="1" s="1"/>
  <c r="FK67" i="1" s="1"/>
  <c r="FK68" i="1" s="1"/>
  <c r="FK69" i="1" s="1"/>
  <c r="FK70" i="1" s="1"/>
  <c r="FK71" i="1" s="1"/>
  <c r="FK72" i="1" s="1"/>
  <c r="FK73" i="1" s="1"/>
  <c r="FK74" i="1" s="1"/>
  <c r="FK75" i="1" s="1"/>
  <c r="FK76" i="1" s="1"/>
  <c r="FK77" i="1" s="1"/>
  <c r="FK78" i="1" s="1"/>
  <c r="FK79" i="1" s="1"/>
  <c r="FK80" i="1" s="1"/>
  <c r="FK81" i="1" s="1"/>
  <c r="FK82" i="1" s="1"/>
  <c r="FK83" i="1" s="1"/>
  <c r="FK84" i="1" s="1"/>
  <c r="FK85" i="1" s="1"/>
  <c r="FK86" i="1" s="1"/>
  <c r="FK87" i="1" s="1"/>
  <c r="FK88" i="1" s="1"/>
  <c r="FK89" i="1" s="1"/>
  <c r="FK90" i="1" s="1"/>
  <c r="FK91" i="1" s="1"/>
  <c r="FK92" i="1" s="1"/>
  <c r="FJ30" i="1"/>
  <c r="FJ31" i="1" s="1"/>
  <c r="FJ32" i="1" s="1"/>
  <c r="FJ33" i="1" s="1"/>
  <c r="FJ34" i="1" s="1"/>
  <c r="FJ35" i="1" s="1"/>
  <c r="FJ36" i="1" s="1"/>
  <c r="FJ37" i="1" s="1"/>
  <c r="FJ38" i="1" s="1"/>
  <c r="FJ39" i="1" s="1"/>
  <c r="FJ40" i="1" s="1"/>
  <c r="FJ41" i="1" s="1"/>
  <c r="FJ42" i="1" s="1"/>
  <c r="FJ43" i="1" s="1"/>
  <c r="FJ44" i="1" s="1"/>
  <c r="FJ45" i="1" s="1"/>
  <c r="FJ46" i="1" s="1"/>
  <c r="FJ47" i="1" s="1"/>
  <c r="FJ48" i="1" s="1"/>
  <c r="FJ49" i="1" s="1"/>
  <c r="FJ50" i="1" s="1"/>
  <c r="FJ51" i="1" s="1"/>
  <c r="FJ52" i="1" s="1"/>
  <c r="FJ53" i="1" s="1"/>
  <c r="FJ54" i="1" s="1"/>
  <c r="FJ55" i="1" s="1"/>
  <c r="FJ56" i="1" s="1"/>
  <c r="FJ57" i="1" s="1"/>
  <c r="FJ58" i="1" s="1"/>
  <c r="FJ59" i="1" s="1"/>
  <c r="FJ60" i="1" s="1"/>
  <c r="FJ61" i="1" s="1"/>
  <c r="FJ62" i="1" s="1"/>
  <c r="FJ63" i="1" s="1"/>
  <c r="FJ64" i="1" s="1"/>
  <c r="FJ65" i="1" s="1"/>
  <c r="FJ66" i="1" s="1"/>
  <c r="FJ67" i="1" s="1"/>
  <c r="FJ68" i="1" s="1"/>
  <c r="FJ69" i="1" s="1"/>
  <c r="FJ70" i="1" s="1"/>
  <c r="FJ71" i="1" s="1"/>
  <c r="FJ72" i="1" s="1"/>
  <c r="FJ73" i="1" s="1"/>
  <c r="FJ74" i="1" s="1"/>
  <c r="FJ75" i="1" s="1"/>
  <c r="FJ76" i="1" s="1"/>
  <c r="FJ77" i="1" s="1"/>
  <c r="FJ78" i="1" s="1"/>
  <c r="FJ79" i="1" s="1"/>
  <c r="FJ80" i="1" s="1"/>
  <c r="FJ81" i="1" s="1"/>
  <c r="FJ82" i="1" s="1"/>
  <c r="FJ83" i="1" s="1"/>
  <c r="FJ84" i="1" s="1"/>
  <c r="FJ85" i="1" s="1"/>
  <c r="FJ86" i="1" s="1"/>
  <c r="FJ87" i="1" s="1"/>
  <c r="FJ88" i="1" s="1"/>
  <c r="FJ89" i="1" s="1"/>
  <c r="FJ90" i="1" s="1"/>
  <c r="FJ91" i="1" s="1"/>
  <c r="FJ92" i="1" s="1"/>
  <c r="FI30" i="1"/>
  <c r="FI31" i="1" s="1"/>
  <c r="FI32" i="1" s="1"/>
  <c r="FI33" i="1" s="1"/>
  <c r="FI34" i="1" s="1"/>
  <c r="FI35" i="1" s="1"/>
  <c r="FI36" i="1" s="1"/>
  <c r="FI37" i="1" s="1"/>
  <c r="FI38" i="1" s="1"/>
  <c r="FI39" i="1" s="1"/>
  <c r="FI40" i="1" s="1"/>
  <c r="FI41" i="1" s="1"/>
  <c r="FI42" i="1" s="1"/>
  <c r="FI43" i="1" s="1"/>
  <c r="FI44" i="1" s="1"/>
  <c r="FI45" i="1" s="1"/>
  <c r="FI46" i="1" s="1"/>
  <c r="FI47" i="1" s="1"/>
  <c r="FI48" i="1" s="1"/>
  <c r="FI49" i="1" s="1"/>
  <c r="FI50" i="1" s="1"/>
  <c r="FI51" i="1" s="1"/>
  <c r="FI52" i="1" s="1"/>
  <c r="FI53" i="1" s="1"/>
  <c r="FI54" i="1" s="1"/>
  <c r="FI55" i="1" s="1"/>
  <c r="FI56" i="1" s="1"/>
  <c r="FI57" i="1" s="1"/>
  <c r="FI58" i="1" s="1"/>
  <c r="FI59" i="1" s="1"/>
  <c r="FI60" i="1" s="1"/>
  <c r="FI61" i="1" s="1"/>
  <c r="FI62" i="1" s="1"/>
  <c r="FI63" i="1" s="1"/>
  <c r="FI64" i="1" s="1"/>
  <c r="FI65" i="1" s="1"/>
  <c r="FI66" i="1" s="1"/>
  <c r="FI67" i="1" s="1"/>
  <c r="FI68" i="1" s="1"/>
  <c r="FI69" i="1" s="1"/>
  <c r="FI70" i="1" s="1"/>
  <c r="FI71" i="1" s="1"/>
  <c r="FI72" i="1" s="1"/>
  <c r="FI73" i="1" s="1"/>
  <c r="FI74" i="1" s="1"/>
  <c r="FI75" i="1" s="1"/>
  <c r="FI76" i="1" s="1"/>
  <c r="FI77" i="1" s="1"/>
  <c r="FI78" i="1" s="1"/>
  <c r="FI79" i="1" s="1"/>
  <c r="FI80" i="1" s="1"/>
  <c r="FI81" i="1" s="1"/>
  <c r="FI82" i="1" s="1"/>
  <c r="FI83" i="1" s="1"/>
  <c r="FI84" i="1" s="1"/>
  <c r="FI85" i="1" s="1"/>
  <c r="FI86" i="1" s="1"/>
  <c r="FI87" i="1" s="1"/>
  <c r="FI88" i="1" s="1"/>
  <c r="FI89" i="1" s="1"/>
  <c r="FI90" i="1" s="1"/>
  <c r="FI91" i="1" s="1"/>
  <c r="FI92" i="1" s="1"/>
  <c r="FH30" i="1"/>
  <c r="FH31" i="1" s="1"/>
  <c r="FH32" i="1" s="1"/>
  <c r="FH33" i="1" s="1"/>
  <c r="FH34" i="1" s="1"/>
  <c r="FH35" i="1" s="1"/>
  <c r="FH36" i="1" s="1"/>
  <c r="FH37" i="1" s="1"/>
  <c r="FH38" i="1" s="1"/>
  <c r="FH39" i="1" s="1"/>
  <c r="FH40" i="1" s="1"/>
  <c r="FH41" i="1" s="1"/>
  <c r="FH42" i="1" s="1"/>
  <c r="FH43" i="1" s="1"/>
  <c r="FH44" i="1" s="1"/>
  <c r="FH45" i="1" s="1"/>
  <c r="FH46" i="1" s="1"/>
  <c r="FH47" i="1" s="1"/>
  <c r="FH48" i="1" s="1"/>
  <c r="FH49" i="1" s="1"/>
  <c r="FH50" i="1" s="1"/>
  <c r="FH51" i="1" s="1"/>
  <c r="FH52" i="1" s="1"/>
  <c r="FH53" i="1" s="1"/>
  <c r="FH54" i="1" s="1"/>
  <c r="FH55" i="1" s="1"/>
  <c r="FH56" i="1" s="1"/>
  <c r="FH57" i="1" s="1"/>
  <c r="FH58" i="1" s="1"/>
  <c r="FH59" i="1" s="1"/>
  <c r="FH60" i="1" s="1"/>
  <c r="FH61" i="1" s="1"/>
  <c r="FH62" i="1" s="1"/>
  <c r="FH63" i="1" s="1"/>
  <c r="FH64" i="1" s="1"/>
  <c r="FH65" i="1" s="1"/>
  <c r="FH66" i="1" s="1"/>
  <c r="FH67" i="1" s="1"/>
  <c r="FH68" i="1" s="1"/>
  <c r="FH69" i="1" s="1"/>
  <c r="FH70" i="1" s="1"/>
  <c r="FH71" i="1" s="1"/>
  <c r="FH72" i="1" s="1"/>
  <c r="FH73" i="1" s="1"/>
  <c r="FH74" i="1" s="1"/>
  <c r="FH75" i="1" s="1"/>
  <c r="FH76" i="1" s="1"/>
  <c r="FH77" i="1" s="1"/>
  <c r="FH78" i="1" s="1"/>
  <c r="FH79" i="1" s="1"/>
  <c r="FH80" i="1" s="1"/>
  <c r="FH81" i="1" s="1"/>
  <c r="FH82" i="1" s="1"/>
  <c r="FH83" i="1" s="1"/>
  <c r="FH84" i="1" s="1"/>
  <c r="FH85" i="1" s="1"/>
  <c r="FH86" i="1" s="1"/>
  <c r="FH87" i="1" s="1"/>
  <c r="FH88" i="1" s="1"/>
  <c r="FH89" i="1" s="1"/>
  <c r="FH90" i="1" s="1"/>
  <c r="FH91" i="1" s="1"/>
  <c r="FH92" i="1" s="1"/>
  <c r="FN5" i="1"/>
  <c r="FN100" i="1" s="1"/>
  <c r="FM5" i="1"/>
  <c r="FM100" i="1" s="1"/>
  <c r="FL5" i="1"/>
  <c r="FL100" i="1" s="1"/>
  <c r="FK5" i="1"/>
  <c r="FK100" i="1" s="1"/>
  <c r="FJ5" i="1"/>
  <c r="FJ100" i="1" s="1"/>
  <c r="FI5" i="1"/>
  <c r="FI100" i="1" s="1"/>
  <c r="FH5" i="1"/>
  <c r="FH100" i="1" s="1"/>
  <c r="GJ5" i="1"/>
  <c r="GJ100" i="1" s="1"/>
  <c r="GA5" i="1"/>
  <c r="GA100" i="1" s="1"/>
  <c r="AD39" i="4"/>
  <c r="AC39" i="4"/>
  <c r="W39" i="4"/>
  <c r="HL5" i="1"/>
  <c r="HL100" i="1" s="1"/>
  <c r="HK5" i="1"/>
  <c r="HK100" i="1" s="1"/>
  <c r="HJ5" i="1"/>
  <c r="HJ100" i="1" s="1"/>
  <c r="HI5" i="1"/>
  <c r="HI100" i="1" s="1"/>
  <c r="HH5" i="1"/>
  <c r="HH100" i="1" s="1"/>
  <c r="HG5" i="1"/>
  <c r="HG100" i="1" s="1"/>
  <c r="HF5" i="1"/>
  <c r="HF100" i="1" s="1"/>
  <c r="FO29" i="1" a="1"/>
  <c r="FO29" i="1" s="1"/>
  <c r="FV5" i="1"/>
  <c r="FV100" i="1" s="1"/>
  <c r="FU5" i="1"/>
  <c r="FU100" i="1" s="1"/>
  <c r="FT5" i="1"/>
  <c r="FT100" i="1" s="1"/>
  <c r="FS5" i="1"/>
  <c r="FS100" i="1" s="1"/>
  <c r="FR5" i="1"/>
  <c r="FR100" i="1" s="1"/>
  <c r="FQ5" i="1"/>
  <c r="FQ100" i="1" s="1"/>
  <c r="HA23" i="1"/>
  <c r="GZ23" i="1"/>
  <c r="GY23" i="1"/>
  <c r="GZ29" i="1"/>
  <c r="GX14" i="1"/>
  <c r="GV14" i="1"/>
  <c r="GW14" i="1"/>
  <c r="GU14" i="1"/>
  <c r="EV29" i="1"/>
  <c r="EU29" i="1"/>
  <c r="ET29" i="1"/>
  <c r="B693" i="8"/>
  <c r="B692" i="8"/>
  <c r="B691" i="8"/>
  <c r="B705" i="8"/>
  <c r="B704" i="8"/>
  <c r="B703" i="8"/>
  <c r="B717" i="8"/>
  <c r="B716" i="8"/>
  <c r="B715" i="8"/>
  <c r="B720" i="8"/>
  <c r="B714" i="8"/>
  <c r="B711" i="8"/>
  <c r="B708" i="8"/>
  <c r="B702" i="8"/>
  <c r="B699" i="8"/>
  <c r="B696" i="8"/>
  <c r="B690" i="8"/>
  <c r="B687" i="8"/>
  <c r="B717" i="4"/>
  <c r="B716" i="4"/>
  <c r="B715" i="4"/>
  <c r="B705" i="4"/>
  <c r="B704" i="4"/>
  <c r="B703" i="4"/>
  <c r="B693" i="4"/>
  <c r="B692" i="4"/>
  <c r="B691" i="4"/>
  <c r="BX29" i="1"/>
  <c r="CB29" i="1"/>
  <c r="BX23" i="1"/>
  <c r="BZ39" i="1"/>
  <c r="BZ40" i="1" s="1"/>
  <c r="BZ41" i="1" s="1"/>
  <c r="BZ42" i="1" s="1"/>
  <c r="BZ43" i="1" s="1"/>
  <c r="BZ44" i="1" s="1"/>
  <c r="BZ45" i="1" s="1"/>
  <c r="BZ46" i="1" s="1"/>
  <c r="BZ47" i="1" s="1"/>
  <c r="BZ48" i="1" s="1"/>
  <c r="BZ49" i="1" s="1"/>
  <c r="BZ50" i="1" s="1"/>
  <c r="BZ51" i="1" s="1"/>
  <c r="BZ52" i="1" s="1"/>
  <c r="BZ53" i="1" s="1"/>
  <c r="BZ54" i="1" s="1"/>
  <c r="BZ55" i="1" s="1"/>
  <c r="BZ56" i="1" s="1"/>
  <c r="BZ57" i="1" s="1"/>
  <c r="BZ58" i="1" s="1"/>
  <c r="BZ59" i="1" s="1"/>
  <c r="BZ60" i="1" s="1"/>
  <c r="BZ61" i="1" s="1"/>
  <c r="BZ62" i="1" s="1"/>
  <c r="BZ63" i="1" s="1"/>
  <c r="BZ64" i="1" s="1"/>
  <c r="BZ65" i="1" s="1"/>
  <c r="BZ66" i="1" s="1"/>
  <c r="BZ67" i="1" s="1"/>
  <c r="BZ68" i="1" s="1"/>
  <c r="BZ69" i="1" s="1"/>
  <c r="BZ70" i="1" s="1"/>
  <c r="BZ71" i="1" s="1"/>
  <c r="BZ72" i="1" s="1"/>
  <c r="BZ73" i="1" s="1"/>
  <c r="BZ74" i="1" s="1"/>
  <c r="BZ75" i="1" s="1"/>
  <c r="BZ76" i="1" s="1"/>
  <c r="BZ77" i="1" s="1"/>
  <c r="BZ78" i="1" s="1"/>
  <c r="BZ79" i="1" s="1"/>
  <c r="BZ80" i="1" s="1"/>
  <c r="BZ81" i="1" s="1"/>
  <c r="BZ82" i="1" s="1"/>
  <c r="BZ83" i="1" s="1"/>
  <c r="BZ84" i="1" s="1"/>
  <c r="BZ85" i="1" s="1"/>
  <c r="BZ86" i="1" s="1"/>
  <c r="BZ87" i="1" s="1"/>
  <c r="BZ88" i="1" s="1"/>
  <c r="BZ89" i="1" s="1"/>
  <c r="BZ90" i="1" s="1"/>
  <c r="BZ91" i="1" s="1"/>
  <c r="CA39" i="1"/>
  <c r="CA40" i="1" s="1"/>
  <c r="CA41" i="1" s="1"/>
  <c r="CA42" i="1" s="1"/>
  <c r="CA43" i="1" s="1"/>
  <c r="CA44" i="1" s="1"/>
  <c r="CA45" i="1" s="1"/>
  <c r="CA46" i="1" s="1"/>
  <c r="CA47" i="1" s="1"/>
  <c r="CA48" i="1" s="1"/>
  <c r="CA49" i="1" s="1"/>
  <c r="CA50" i="1" s="1"/>
  <c r="CA51" i="1" s="1"/>
  <c r="CA52" i="1" s="1"/>
  <c r="CA53" i="1" s="1"/>
  <c r="CA54" i="1" s="1"/>
  <c r="CA55" i="1" s="1"/>
  <c r="CA56" i="1" s="1"/>
  <c r="CA57" i="1" s="1"/>
  <c r="CA58" i="1" s="1"/>
  <c r="CA59" i="1" s="1"/>
  <c r="CA60" i="1" s="1"/>
  <c r="CA61" i="1" s="1"/>
  <c r="CA62" i="1" s="1"/>
  <c r="CA63" i="1" s="1"/>
  <c r="CA64" i="1" s="1"/>
  <c r="CA65" i="1" s="1"/>
  <c r="CA66" i="1" s="1"/>
  <c r="CA67" i="1" s="1"/>
  <c r="CA68" i="1" s="1"/>
  <c r="CA69" i="1" s="1"/>
  <c r="CA70" i="1" s="1"/>
  <c r="CA71" i="1" s="1"/>
  <c r="CA72" i="1" s="1"/>
  <c r="CA73" i="1" s="1"/>
  <c r="CA74" i="1" s="1"/>
  <c r="CA75" i="1" s="1"/>
  <c r="CA76" i="1" s="1"/>
  <c r="CA77" i="1" s="1"/>
  <c r="CA78" i="1" s="1"/>
  <c r="CA79" i="1" s="1"/>
  <c r="CA80" i="1" s="1"/>
  <c r="CA81" i="1" s="1"/>
  <c r="CA82" i="1" s="1"/>
  <c r="CA83" i="1" s="1"/>
  <c r="CA84" i="1" s="1"/>
  <c r="CA85" i="1" s="1"/>
  <c r="CA86" i="1" s="1"/>
  <c r="CA87" i="1" s="1"/>
  <c r="CA88" i="1" s="1"/>
  <c r="CA89" i="1" s="1"/>
  <c r="CA90" i="1" s="1"/>
  <c r="CA91" i="1" s="1"/>
  <c r="AU14" i="1"/>
  <c r="H24" i="1"/>
  <c r="H25" i="1" s="1"/>
  <c r="H30" i="1"/>
  <c r="H31" i="1" s="1"/>
  <c r="H32" i="1" s="1"/>
  <c r="H33" i="1" s="1"/>
  <c r="H34" i="1" s="1"/>
  <c r="H35" i="1" s="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AS14" i="1"/>
  <c r="AR14" i="1"/>
  <c r="AQ14" i="1"/>
  <c r="AS5" i="1"/>
  <c r="AS100" i="1" s="1"/>
  <c r="AR5" i="1"/>
  <c r="AQ5" i="1"/>
  <c r="A14" i="1"/>
  <c r="A13" i="1"/>
  <c r="B14" i="1" s="1"/>
  <c r="EQ5" i="1"/>
  <c r="EQ100" i="1" s="1"/>
  <c r="DV13" i="1" l="1"/>
  <c r="DV16" i="1" s="1"/>
  <c r="FN13" i="1"/>
  <c r="FN16" i="1" s="1"/>
  <c r="GJ13" i="1"/>
  <c r="FH13" i="1"/>
  <c r="FH16" i="1" s="1"/>
  <c r="FI13" i="1"/>
  <c r="FI16" i="1" s="1"/>
  <c r="FJ13" i="1"/>
  <c r="FJ16" i="1" s="1"/>
  <c r="FK13" i="1"/>
  <c r="FL13" i="1"/>
  <c r="FM13" i="1"/>
  <c r="GK100" i="1"/>
  <c r="GK13" i="1"/>
  <c r="GA14" i="1"/>
  <c r="GA16" i="1"/>
  <c r="FQ13" i="1"/>
  <c r="FQ16" i="1" s="1"/>
  <c r="FR13" i="1"/>
  <c r="FS13" i="1"/>
  <c r="FT13" i="1"/>
  <c r="FU13" i="1"/>
  <c r="FV13" i="1"/>
  <c r="AQ100" i="1"/>
  <c r="AQ13" i="1"/>
  <c r="AQ16" i="1" s="1"/>
  <c r="AR100" i="1"/>
  <c r="AR13" i="1"/>
  <c r="AR16" i="1" s="1"/>
  <c r="AS13" i="1"/>
  <c r="AS16" i="1" s="1"/>
  <c r="EQ13" i="1"/>
  <c r="EQ16" i="1" s="1"/>
  <c r="FN14" i="1" l="1"/>
  <c r="DV14" i="1"/>
  <c r="GK16" i="1"/>
  <c r="GK14" i="1"/>
  <c r="FM16" i="1"/>
  <c r="FM14" i="1"/>
  <c r="FL16" i="1"/>
  <c r="FL14" i="1"/>
  <c r="FH14" i="1"/>
  <c r="FI14" i="1"/>
  <c r="FK16" i="1"/>
  <c r="FK14" i="1"/>
  <c r="FJ14" i="1"/>
  <c r="GJ16" i="1"/>
  <c r="GJ14" i="1"/>
  <c r="D4" i="4" l="1"/>
  <c r="D4" i="7"/>
  <c r="D4" i="6"/>
  <c r="D4" i="8"/>
  <c r="DR29" i="1"/>
  <c r="EV23" i="1"/>
  <c r="EU23" i="1"/>
  <c r="ET23" i="1"/>
  <c r="ES14" i="1"/>
  <c r="DQ5" i="1"/>
  <c r="DQ100" i="1" s="1"/>
  <c r="W30" i="1"/>
  <c r="W31" i="1" s="1"/>
  <c r="W32" i="1" s="1"/>
  <c r="W33" i="1" s="1"/>
  <c r="W34" i="1" s="1"/>
  <c r="W35" i="1" s="1"/>
  <c r="W36" i="1" s="1"/>
  <c r="W37" i="1" s="1"/>
  <c r="W28" i="1"/>
  <c r="AC29" i="1"/>
  <c r="FX29" i="1" s="1"/>
  <c r="AC23" i="1"/>
  <c r="DP23" i="1" s="1"/>
  <c r="B720" i="4"/>
  <c r="B719" i="4"/>
  <c r="B718" i="4"/>
  <c r="B714" i="4"/>
  <c r="B713" i="4"/>
  <c r="B712" i="4"/>
  <c r="B711" i="4"/>
  <c r="B710" i="4"/>
  <c r="B709" i="4"/>
  <c r="B708" i="4"/>
  <c r="B707" i="4"/>
  <c r="B706" i="4"/>
  <c r="B702" i="4"/>
  <c r="B701" i="4"/>
  <c r="B700" i="4"/>
  <c r="B699" i="4"/>
  <c r="B698" i="4"/>
  <c r="B697" i="4"/>
  <c r="B696" i="4"/>
  <c r="B695" i="4"/>
  <c r="B694" i="4"/>
  <c r="B690" i="4"/>
  <c r="B689" i="4"/>
  <c r="B688" i="4"/>
  <c r="B687" i="4"/>
  <c r="B686" i="4"/>
  <c r="B685" i="4"/>
  <c r="D29" i="1"/>
  <c r="D23" i="1"/>
  <c r="D16" i="1"/>
  <c r="T13" i="1"/>
  <c r="S13" i="1"/>
  <c r="R13" i="1"/>
  <c r="Q13" i="1"/>
  <c r="P13" i="1"/>
  <c r="O13" i="1"/>
  <c r="N13" i="1"/>
  <c r="M13" i="1"/>
  <c r="L13" i="1"/>
  <c r="K13" i="1"/>
  <c r="J13" i="1"/>
  <c r="I13" i="1"/>
  <c r="H13" i="1"/>
  <c r="D5" i="1"/>
  <c r="AB23" i="1"/>
  <c r="AA23" i="1"/>
  <c r="E29" i="1"/>
  <c r="C23" i="1"/>
  <c r="BJ23" i="1"/>
  <c r="BI100" i="1"/>
  <c r="BS5" i="1"/>
  <c r="BS100" i="1" s="1"/>
  <c r="BR5" i="1"/>
  <c r="BR100" i="1" s="1"/>
  <c r="BQ5" i="1"/>
  <c r="BQ100" i="1" s="1"/>
  <c r="BP5" i="1"/>
  <c r="BP100" i="1" s="1"/>
  <c r="BO5" i="1"/>
  <c r="BO100" i="1" s="1"/>
  <c r="BN5" i="1"/>
  <c r="BN100" i="1" s="1"/>
  <c r="BM5" i="1"/>
  <c r="BL5" i="1"/>
  <c r="BK5" i="1"/>
  <c r="BJ5" i="1"/>
  <c r="BJ100" i="1" s="1"/>
  <c r="A30" i="5"/>
  <c r="A53" i="5"/>
  <c r="A117" i="5"/>
  <c r="A116" i="5"/>
  <c r="BY29" i="1"/>
  <c r="A189" i="5"/>
  <c r="A112" i="5"/>
  <c r="A47" i="5"/>
  <c r="A124" i="5"/>
  <c r="A48" i="5"/>
  <c r="A677" i="5"/>
  <c r="A678" i="5"/>
  <c r="A679" i="5"/>
  <c r="A680" i="5"/>
  <c r="A681" i="5"/>
  <c r="A682" i="5"/>
  <c r="A683" i="5"/>
  <c r="A6" i="5"/>
  <c r="A7" i="5"/>
  <c r="A8" i="5"/>
  <c r="A9" i="5"/>
  <c r="A10" i="5"/>
  <c r="A11" i="5"/>
  <c r="A12" i="5"/>
  <c r="A13" i="5"/>
  <c r="A14" i="5"/>
  <c r="A15" i="5"/>
  <c r="A16" i="5"/>
  <c r="A18" i="5"/>
  <c r="A17" i="5"/>
  <c r="A19" i="5"/>
  <c r="A20" i="5"/>
  <c r="A21" i="5"/>
  <c r="A22" i="5"/>
  <c r="A23" i="5"/>
  <c r="A34" i="5"/>
  <c r="A35" i="5"/>
  <c r="A36" i="5"/>
  <c r="A37" i="5"/>
  <c r="A38" i="5"/>
  <c r="A39" i="5"/>
  <c r="A40" i="5"/>
  <c r="A42" i="5"/>
  <c r="A43" i="5"/>
  <c r="A44" i="5"/>
  <c r="A45" i="5"/>
  <c r="A46" i="5"/>
  <c r="A49" i="5"/>
  <c r="A24" i="5"/>
  <c r="A25" i="5"/>
  <c r="A26" i="5"/>
  <c r="A27" i="5"/>
  <c r="A28" i="5"/>
  <c r="A29" i="5"/>
  <c r="A31" i="5"/>
  <c r="A32" i="5"/>
  <c r="A33" i="5"/>
  <c r="A50" i="5"/>
  <c r="A51" i="5"/>
  <c r="A52"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3" i="5"/>
  <c r="A114" i="5"/>
  <c r="A115" i="5"/>
  <c r="A118" i="5"/>
  <c r="A119" i="5"/>
  <c r="A120" i="5"/>
  <c r="A121" i="5"/>
  <c r="A122"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23" i="5"/>
  <c r="A188"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EP5" i="1"/>
  <c r="EP100" i="1" s="1"/>
  <c r="EO5" i="1"/>
  <c r="EO100" i="1" s="1"/>
  <c r="HM13" i="1" l="1"/>
  <c r="HM14" i="1" s="1"/>
  <c r="HL13" i="1"/>
  <c r="HK13" i="1"/>
  <c r="HJ13" i="1"/>
  <c r="HI13" i="1"/>
  <c r="HH13" i="1"/>
  <c r="HG13" i="1"/>
  <c r="HF13" i="1"/>
  <c r="DQ23" i="1"/>
  <c r="DQ13" i="1"/>
  <c r="DQ16" i="1" s="1"/>
  <c r="BK100" i="1"/>
  <c r="BK13" i="1"/>
  <c r="BK16" i="1" s="1"/>
  <c r="BL100" i="1"/>
  <c r="BL13" i="1"/>
  <c r="BL16" i="1" s="1"/>
  <c r="BM100" i="1"/>
  <c r="BM13" i="1"/>
  <c r="BM16" i="1" s="1"/>
  <c r="BJ13" i="1"/>
  <c r="BJ16" i="1" s="1"/>
  <c r="BP13" i="1"/>
  <c r="BP16" i="1" s="1"/>
  <c r="BQ13" i="1"/>
  <c r="BQ16" i="1" s="1"/>
  <c r="BR13" i="1"/>
  <c r="BR16" i="1" s="1"/>
  <c r="BN13" i="1"/>
  <c r="BN16" i="1" s="1"/>
  <c r="BO13" i="1"/>
  <c r="BO16" i="1" s="1"/>
  <c r="BS13" i="1"/>
  <c r="BS16" i="1" s="1"/>
  <c r="EO13" i="1"/>
  <c r="EO16" i="1" s="1"/>
  <c r="EP13" i="1"/>
  <c r="EP16" i="1" s="1"/>
  <c r="G726" i="4"/>
  <c r="G727" i="4"/>
  <c r="HG14" i="1" l="1"/>
  <c r="HG16" i="1"/>
  <c r="HL14" i="1"/>
  <c r="HL16" i="1"/>
  <c r="HF16" i="1"/>
  <c r="HF14" i="1"/>
  <c r="HH16" i="1"/>
  <c r="HH14" i="1"/>
  <c r="HJ14" i="1"/>
  <c r="HJ16" i="1"/>
  <c r="HI16" i="1"/>
  <c r="HI14" i="1"/>
  <c r="HK14" i="1"/>
  <c r="HK16" i="1"/>
  <c r="A783" i="2"/>
  <c r="BY39" i="1"/>
  <c r="BY40" i="1" s="1"/>
  <c r="BY41" i="1" s="1"/>
  <c r="BY42" i="1" s="1"/>
  <c r="BY43" i="1" s="1"/>
  <c r="BY44" i="1" s="1"/>
  <c r="BY45" i="1" s="1"/>
  <c r="BY46" i="1" s="1"/>
  <c r="BY47" i="1" s="1"/>
  <c r="BY48" i="1" s="1"/>
  <c r="BY49" i="1" s="1"/>
  <c r="BY50" i="1" s="1"/>
  <c r="BY51" i="1" s="1"/>
  <c r="BY52" i="1" s="1"/>
  <c r="BY53" i="1" s="1"/>
  <c r="BY54" i="1" s="1"/>
  <c r="BY55" i="1" s="1"/>
  <c r="BY56" i="1" s="1"/>
  <c r="BY57" i="1" s="1"/>
  <c r="BY58" i="1" s="1"/>
  <c r="BY59" i="1" s="1"/>
  <c r="BY60" i="1" s="1"/>
  <c r="BY61" i="1" s="1"/>
  <c r="BY62" i="1" s="1"/>
  <c r="BY63" i="1" s="1"/>
  <c r="BY64" i="1" s="1"/>
  <c r="BY65" i="1" s="1"/>
  <c r="BY66" i="1" s="1"/>
  <c r="BY67" i="1" s="1"/>
  <c r="BY68" i="1" s="1"/>
  <c r="BY69" i="1" s="1"/>
  <c r="BY70" i="1" s="1"/>
  <c r="BY71" i="1" s="1"/>
  <c r="BY72" i="1" s="1"/>
  <c r="BY73" i="1" s="1"/>
  <c r="BY74" i="1" s="1"/>
  <c r="BY75" i="1" s="1"/>
  <c r="BY76" i="1" s="1"/>
  <c r="BY77" i="1" s="1"/>
  <c r="BY78" i="1" s="1"/>
  <c r="BY79" i="1" s="1"/>
  <c r="BY80" i="1" s="1"/>
  <c r="BY81" i="1" s="1"/>
  <c r="BY82" i="1" s="1"/>
  <c r="BY83" i="1" s="1"/>
  <c r="BY84" i="1" s="1"/>
  <c r="BY85" i="1" s="1"/>
  <c r="BY86" i="1" s="1"/>
  <c r="BY87" i="1" s="1"/>
  <c r="BY88" i="1" s="1"/>
  <c r="BY89" i="1" s="1"/>
  <c r="BY90" i="1" s="1"/>
  <c r="BY91" i="1" s="1"/>
  <c r="AJ135" i="4" l="1"/>
  <c r="AI135" i="4"/>
  <c r="AH135" i="4"/>
  <c r="AG135" i="4"/>
  <c r="FY5" i="1" l="1"/>
  <c r="FY100" i="1" s="1"/>
  <c r="FY13" i="1" l="1"/>
  <c r="FY16" i="1" s="1"/>
  <c r="A775" i="2"/>
  <c r="G730" i="4" l="1"/>
  <c r="G729" i="4"/>
  <c r="G728" i="4"/>
  <c r="P30" i="1"/>
  <c r="P31" i="1" l="1"/>
  <c r="P32" i="1" l="1"/>
  <c r="T654" i="4"/>
  <c r="S654" i="4"/>
  <c r="R654" i="4"/>
  <c r="Q654" i="4"/>
  <c r="P654" i="4"/>
  <c r="T653" i="4"/>
  <c r="S653" i="4"/>
  <c r="R653" i="4"/>
  <c r="Q653" i="4"/>
  <c r="P653" i="4"/>
  <c r="T652" i="4"/>
  <c r="S652" i="4"/>
  <c r="R652" i="4"/>
  <c r="Q652" i="4"/>
  <c r="P652" i="4"/>
  <c r="S651" i="4"/>
  <c r="R651" i="4"/>
  <c r="Q651" i="4"/>
  <c r="P651" i="4"/>
  <c r="T651" i="4"/>
  <c r="V654" i="4"/>
  <c r="U654" i="4"/>
  <c r="V653" i="4"/>
  <c r="U653" i="4"/>
  <c r="V652" i="4"/>
  <c r="U652" i="4"/>
  <c r="V651" i="4"/>
  <c r="U651" i="4"/>
  <c r="P33" i="1" l="1"/>
  <c r="I719" i="4"/>
  <c r="I713" i="4"/>
  <c r="I710" i="4"/>
  <c r="I707" i="4"/>
  <c r="I701" i="4"/>
  <c r="AU19" i="4"/>
  <c r="AT19" i="4"/>
  <c r="AR19" i="4"/>
  <c r="AQ19" i="4"/>
  <c r="AO19" i="4"/>
  <c r="AN19" i="4"/>
  <c r="P34" i="1" l="1"/>
  <c r="I698" i="4"/>
  <c r="E83" i="8"/>
  <c r="E82" i="8"/>
  <c r="E83" i="7"/>
  <c r="E82" i="7"/>
  <c r="E83" i="6"/>
  <c r="E82" i="6"/>
  <c r="E81" i="8"/>
  <c r="E81" i="7"/>
  <c r="E81" i="6"/>
  <c r="E81" i="4"/>
  <c r="DM30" i="1"/>
  <c r="P35" i="1" l="1"/>
  <c r="BN13" i="4"/>
  <c r="BM13" i="4"/>
  <c r="BL13" i="4"/>
  <c r="BF10" i="4"/>
  <c r="BE10" i="4"/>
  <c r="BD10" i="4"/>
  <c r="BC10" i="4"/>
  <c r="BB10" i="4"/>
  <c r="BA10" i="4"/>
  <c r="AW16" i="4"/>
  <c r="AW15" i="4"/>
  <c r="AW12" i="4"/>
  <c r="AW14" i="4" s="1"/>
  <c r="AZ10" i="4"/>
  <c r="AY10" i="4"/>
  <c r="AX10" i="4"/>
  <c r="N188" i="4"/>
  <c r="M188" i="4"/>
  <c r="L188" i="4"/>
  <c r="K187" i="4"/>
  <c r="J187" i="4"/>
  <c r="J188" i="4"/>
  <c r="I187" i="4"/>
  <c r="H186" i="4"/>
  <c r="G186" i="4"/>
  <c r="F186" i="4"/>
  <c r="E184" i="4"/>
  <c r="D184" i="4"/>
  <c r="C184" i="4"/>
  <c r="N189" i="4"/>
  <c r="M189" i="4"/>
  <c r="L189" i="4"/>
  <c r="N187" i="4"/>
  <c r="M187" i="4"/>
  <c r="L187" i="4"/>
  <c r="N186" i="4"/>
  <c r="M186" i="4"/>
  <c r="L186" i="4"/>
  <c r="N185" i="4"/>
  <c r="N190" i="4" s="1"/>
  <c r="M185" i="4"/>
  <c r="M190" i="4" s="1"/>
  <c r="L185" i="4"/>
  <c r="L190" i="4" s="1"/>
  <c r="K189" i="4"/>
  <c r="J189" i="4"/>
  <c r="I189" i="4"/>
  <c r="K188" i="4"/>
  <c r="I188" i="4"/>
  <c r="K186" i="4"/>
  <c r="J186" i="4"/>
  <c r="I186" i="4"/>
  <c r="K185" i="4"/>
  <c r="K190" i="4" s="1"/>
  <c r="J185" i="4"/>
  <c r="J190" i="4" s="1"/>
  <c r="I185" i="4"/>
  <c r="I190" i="4" s="1"/>
  <c r="H189" i="4"/>
  <c r="G189" i="4"/>
  <c r="F189" i="4"/>
  <c r="H188" i="4"/>
  <c r="G188" i="4"/>
  <c r="F188" i="4"/>
  <c r="H187" i="4"/>
  <c r="G187" i="4"/>
  <c r="F187" i="4"/>
  <c r="H185" i="4"/>
  <c r="G185" i="4"/>
  <c r="F185" i="4"/>
  <c r="F190" i="4" s="1"/>
  <c r="Q11" i="8"/>
  <c r="AI11" i="8" s="1"/>
  <c r="Q11" i="7"/>
  <c r="AI11" i="7" s="1"/>
  <c r="Q11" i="6"/>
  <c r="AI11" i="6" s="1"/>
  <c r="P11" i="8"/>
  <c r="AH11" i="8" s="1"/>
  <c r="P11" i="7"/>
  <c r="AH11" i="7" s="1"/>
  <c r="P11" i="6"/>
  <c r="AH11" i="6" s="1"/>
  <c r="O11" i="8"/>
  <c r="AG11" i="8" s="1"/>
  <c r="O11" i="7"/>
  <c r="AG11" i="7" s="1"/>
  <c r="O11" i="6"/>
  <c r="AG11" i="6" s="1"/>
  <c r="AR305" i="8"/>
  <c r="AR305" i="7"/>
  <c r="AR305" i="6"/>
  <c r="AR305" i="4"/>
  <c r="AG280" i="4"/>
  <c r="BN300" i="8"/>
  <c r="BM300" i="8"/>
  <c r="BL300" i="8"/>
  <c r="BK300" i="8"/>
  <c r="BJ300" i="8"/>
  <c r="BI300" i="8"/>
  <c r="BH300" i="8"/>
  <c r="BG300" i="8"/>
  <c r="BF300" i="8"/>
  <c r="BE300" i="8"/>
  <c r="BD300" i="8"/>
  <c r="BC300" i="8"/>
  <c r="BB300" i="8"/>
  <c r="BA300" i="8"/>
  <c r="AZ300" i="8"/>
  <c r="AY300" i="8"/>
  <c r="AX300" i="8"/>
  <c r="AW300" i="8"/>
  <c r="AV300" i="8"/>
  <c r="AU300" i="8"/>
  <c r="AT300" i="8"/>
  <c r="AS300" i="8"/>
  <c r="AR300" i="8"/>
  <c r="AQ300" i="8"/>
  <c r="AP300" i="8"/>
  <c r="AO300" i="8"/>
  <c r="AN300" i="8"/>
  <c r="AM300" i="8"/>
  <c r="AL300" i="8"/>
  <c r="AK300" i="8"/>
  <c r="AJ300" i="8"/>
  <c r="AI300" i="8"/>
  <c r="AH300" i="8"/>
  <c r="AG300" i="8"/>
  <c r="AF300" i="8"/>
  <c r="AE300" i="8"/>
  <c r="AD300" i="8"/>
  <c r="AC300" i="8"/>
  <c r="AB300" i="8"/>
  <c r="AA300" i="8"/>
  <c r="Z300" i="8"/>
  <c r="Y300" i="8"/>
  <c r="X300" i="8"/>
  <c r="W300" i="8"/>
  <c r="V300" i="8"/>
  <c r="U300" i="8"/>
  <c r="T300" i="8"/>
  <c r="S300" i="8"/>
  <c r="BN299" i="8"/>
  <c r="BM299" i="8"/>
  <c r="BL299" i="8"/>
  <c r="BK299" i="8"/>
  <c r="BJ299" i="8"/>
  <c r="BI299" i="8"/>
  <c r="BH299" i="8"/>
  <c r="BG299" i="8"/>
  <c r="BF299" i="8"/>
  <c r="BE299" i="8"/>
  <c r="BD299" i="8"/>
  <c r="BC299" i="8"/>
  <c r="BB299" i="8"/>
  <c r="BA299" i="8"/>
  <c r="AZ299" i="8"/>
  <c r="AY299" i="8"/>
  <c r="AX299" i="8"/>
  <c r="AW299" i="8"/>
  <c r="AV299" i="8"/>
  <c r="AU299" i="8"/>
  <c r="AT299" i="8"/>
  <c r="AS299" i="8"/>
  <c r="AR299" i="8"/>
  <c r="AQ299" i="8"/>
  <c r="AP299" i="8"/>
  <c r="AO299" i="8"/>
  <c r="AN299" i="8"/>
  <c r="AM299" i="8"/>
  <c r="AL299" i="8"/>
  <c r="AK299" i="8"/>
  <c r="AJ299" i="8"/>
  <c r="AI299" i="8"/>
  <c r="AH299" i="8"/>
  <c r="AG299" i="8"/>
  <c r="AF299" i="8"/>
  <c r="AE299" i="8"/>
  <c r="AD299" i="8"/>
  <c r="AC299" i="8"/>
  <c r="AB299" i="8"/>
  <c r="AA299" i="8"/>
  <c r="Z299" i="8"/>
  <c r="Y299" i="8"/>
  <c r="X299" i="8"/>
  <c r="W299" i="8"/>
  <c r="V299" i="8"/>
  <c r="U299" i="8"/>
  <c r="T299" i="8"/>
  <c r="S299" i="8"/>
  <c r="BN298" i="8"/>
  <c r="BM298" i="8"/>
  <c r="BL298" i="8"/>
  <c r="BK298" i="8"/>
  <c r="BJ298" i="8"/>
  <c r="BI298" i="8"/>
  <c r="BH298" i="8"/>
  <c r="BG298" i="8"/>
  <c r="BF298" i="8"/>
  <c r="BE298" i="8"/>
  <c r="BD298" i="8"/>
  <c r="BC298" i="8"/>
  <c r="BB298" i="8"/>
  <c r="BA298" i="8"/>
  <c r="AZ298" i="8"/>
  <c r="AY298" i="8"/>
  <c r="AX298" i="8"/>
  <c r="AW298" i="8"/>
  <c r="AV298" i="8"/>
  <c r="AU298" i="8"/>
  <c r="AT298" i="8"/>
  <c r="AS298" i="8"/>
  <c r="AR298" i="8"/>
  <c r="AQ298" i="8"/>
  <c r="AP298" i="8"/>
  <c r="AO298" i="8"/>
  <c r="AN298" i="8"/>
  <c r="AM298" i="8"/>
  <c r="AL298" i="8"/>
  <c r="AK298" i="8"/>
  <c r="AJ298" i="8"/>
  <c r="AI298" i="8"/>
  <c r="AH298" i="8"/>
  <c r="AG298" i="8"/>
  <c r="AF298" i="8"/>
  <c r="AE298" i="8"/>
  <c r="AD298" i="8"/>
  <c r="AC298" i="8"/>
  <c r="AB298" i="8"/>
  <c r="AA298" i="8"/>
  <c r="Z298" i="8"/>
  <c r="Y298" i="8"/>
  <c r="X298" i="8"/>
  <c r="W298" i="8"/>
  <c r="V298" i="8"/>
  <c r="U298" i="8"/>
  <c r="T298" i="8"/>
  <c r="S298" i="8"/>
  <c r="BN300" i="7"/>
  <c r="BM300" i="7"/>
  <c r="BL300" i="7"/>
  <c r="BK300" i="7"/>
  <c r="BJ300" i="7"/>
  <c r="BI300" i="7"/>
  <c r="BH300" i="7"/>
  <c r="BG300" i="7"/>
  <c r="BF300" i="7"/>
  <c r="BE300" i="7"/>
  <c r="BD300" i="7"/>
  <c r="BC300" i="7"/>
  <c r="BB300" i="7"/>
  <c r="BA300" i="7"/>
  <c r="AZ300" i="7"/>
  <c r="AY300" i="7"/>
  <c r="AX300" i="7"/>
  <c r="AW300" i="7"/>
  <c r="AV300" i="7"/>
  <c r="AU300"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BN299" i="7"/>
  <c r="BM299" i="7"/>
  <c r="BL299" i="7"/>
  <c r="BK299" i="7"/>
  <c r="BJ299" i="7"/>
  <c r="BI299" i="7"/>
  <c r="BH299" i="7"/>
  <c r="BG299" i="7"/>
  <c r="BF299" i="7"/>
  <c r="BE299" i="7"/>
  <c r="BD299" i="7"/>
  <c r="BC299" i="7"/>
  <c r="BB299" i="7"/>
  <c r="BA299" i="7"/>
  <c r="AZ299" i="7"/>
  <c r="AY299" i="7"/>
  <c r="AX299" i="7"/>
  <c r="AW299" i="7"/>
  <c r="AV299" i="7"/>
  <c r="AU299"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BN298" i="7"/>
  <c r="BM298" i="7"/>
  <c r="BL298" i="7"/>
  <c r="BK298" i="7"/>
  <c r="BJ298" i="7"/>
  <c r="BI298" i="7"/>
  <c r="BH298" i="7"/>
  <c r="BG298" i="7"/>
  <c r="BF298" i="7"/>
  <c r="BE298" i="7"/>
  <c r="BD298" i="7"/>
  <c r="BC298" i="7"/>
  <c r="BB298" i="7"/>
  <c r="BA298" i="7"/>
  <c r="AZ298" i="7"/>
  <c r="AY298" i="7"/>
  <c r="AX298" i="7"/>
  <c r="AW298" i="7"/>
  <c r="AV298" i="7"/>
  <c r="AU298"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BN300" i="6"/>
  <c r="BM300" i="6"/>
  <c r="BL300" i="6"/>
  <c r="BK300" i="6"/>
  <c r="BJ300" i="6"/>
  <c r="BI300" i="6"/>
  <c r="BH300" i="6"/>
  <c r="BG300" i="6"/>
  <c r="BF300" i="6"/>
  <c r="BE300" i="6"/>
  <c r="BD300" i="6"/>
  <c r="BC300" i="6"/>
  <c r="BB300" i="6"/>
  <c r="BA300" i="6"/>
  <c r="AZ300" i="6"/>
  <c r="AY300" i="6"/>
  <c r="AX300" i="6"/>
  <c r="AW300" i="6"/>
  <c r="AV300" i="6"/>
  <c r="AU300" i="6"/>
  <c r="AT300" i="6"/>
  <c r="AS300" i="6"/>
  <c r="AR300" i="6"/>
  <c r="AQ300" i="6"/>
  <c r="AP300" i="6"/>
  <c r="AO300" i="6"/>
  <c r="AN300" i="6"/>
  <c r="AM300" i="6"/>
  <c r="AL300" i="6"/>
  <c r="AK300" i="6"/>
  <c r="AJ300" i="6"/>
  <c r="AI300" i="6"/>
  <c r="AH300" i="6"/>
  <c r="AG300" i="6"/>
  <c r="AF300" i="6"/>
  <c r="AE300" i="6"/>
  <c r="AD300" i="6"/>
  <c r="AC300" i="6"/>
  <c r="AB300" i="6"/>
  <c r="AA300" i="6"/>
  <c r="Z300" i="6"/>
  <c r="Y300" i="6"/>
  <c r="X300" i="6"/>
  <c r="W300" i="6"/>
  <c r="V300" i="6"/>
  <c r="U300" i="6"/>
  <c r="T300" i="6"/>
  <c r="S300" i="6"/>
  <c r="BN299" i="6"/>
  <c r="BM299" i="6"/>
  <c r="BL299" i="6"/>
  <c r="BK299" i="6"/>
  <c r="BJ299" i="6"/>
  <c r="BI299" i="6"/>
  <c r="BH299" i="6"/>
  <c r="BG299" i="6"/>
  <c r="BF299" i="6"/>
  <c r="BE299" i="6"/>
  <c r="BD299" i="6"/>
  <c r="BC299" i="6"/>
  <c r="BB299" i="6"/>
  <c r="BA299" i="6"/>
  <c r="AZ299" i="6"/>
  <c r="AY299" i="6"/>
  <c r="AX299" i="6"/>
  <c r="AW299" i="6"/>
  <c r="AV299" i="6"/>
  <c r="AU299" i="6"/>
  <c r="AT299" i="6"/>
  <c r="AS299" i="6"/>
  <c r="AR299" i="6"/>
  <c r="AQ299" i="6"/>
  <c r="AP299" i="6"/>
  <c r="AO299" i="6"/>
  <c r="AN299" i="6"/>
  <c r="AM299" i="6"/>
  <c r="AL299" i="6"/>
  <c r="AK299" i="6"/>
  <c r="AJ299" i="6"/>
  <c r="AI299" i="6"/>
  <c r="AH299" i="6"/>
  <c r="AG299" i="6"/>
  <c r="AF299" i="6"/>
  <c r="AE299" i="6"/>
  <c r="AD299" i="6"/>
  <c r="AC299" i="6"/>
  <c r="AB299" i="6"/>
  <c r="AA299" i="6"/>
  <c r="Z299" i="6"/>
  <c r="Y299" i="6"/>
  <c r="X299" i="6"/>
  <c r="W299" i="6"/>
  <c r="V299" i="6"/>
  <c r="U299" i="6"/>
  <c r="T299" i="6"/>
  <c r="S299" i="6"/>
  <c r="BN298" i="6"/>
  <c r="BM298" i="6"/>
  <c r="BL298" i="6"/>
  <c r="BK298" i="6"/>
  <c r="BJ298" i="6"/>
  <c r="BI298" i="6"/>
  <c r="BH298" i="6"/>
  <c r="BG298" i="6"/>
  <c r="BF298" i="6"/>
  <c r="BE298" i="6"/>
  <c r="BD298" i="6"/>
  <c r="BC298" i="6"/>
  <c r="BB298" i="6"/>
  <c r="BA298" i="6"/>
  <c r="AZ298" i="6"/>
  <c r="AY298" i="6"/>
  <c r="AX298" i="6"/>
  <c r="AW298" i="6"/>
  <c r="AV298" i="6"/>
  <c r="AU298" i="6"/>
  <c r="AT298" i="6"/>
  <c r="AS298" i="6"/>
  <c r="AR298" i="6"/>
  <c r="AQ298" i="6"/>
  <c r="AP298" i="6"/>
  <c r="AO298" i="6"/>
  <c r="AN298" i="6"/>
  <c r="AM298" i="6"/>
  <c r="AL298" i="6"/>
  <c r="AK298" i="6"/>
  <c r="AJ298" i="6"/>
  <c r="AI298" i="6"/>
  <c r="AH298" i="6"/>
  <c r="AG298" i="6"/>
  <c r="AF298" i="6"/>
  <c r="AE298" i="6"/>
  <c r="AD298" i="6"/>
  <c r="AC298" i="6"/>
  <c r="AB298" i="6"/>
  <c r="AA298" i="6"/>
  <c r="Z298" i="6"/>
  <c r="Y298" i="6"/>
  <c r="X298" i="6"/>
  <c r="W298" i="6"/>
  <c r="V298" i="6"/>
  <c r="U298" i="6"/>
  <c r="T298" i="6"/>
  <c r="S298" i="6"/>
  <c r="BM300" i="4"/>
  <c r="BL300" i="4"/>
  <c r="BK300" i="4"/>
  <c r="BJ300" i="4"/>
  <c r="BI300" i="4"/>
  <c r="BH300" i="4"/>
  <c r="BG300" i="4"/>
  <c r="BF300" i="4"/>
  <c r="BE300" i="4"/>
  <c r="BD300" i="4"/>
  <c r="BC300" i="4"/>
  <c r="BA300" i="4"/>
  <c r="AZ300" i="4"/>
  <c r="AY300" i="4"/>
  <c r="AW300" i="4"/>
  <c r="AV300" i="4"/>
  <c r="AU300" i="4"/>
  <c r="AT300" i="4"/>
  <c r="AS300" i="4"/>
  <c r="AR300" i="4"/>
  <c r="AQ300" i="4"/>
  <c r="AP300" i="4"/>
  <c r="AO300" i="4"/>
  <c r="AN300" i="4"/>
  <c r="AM300" i="4"/>
  <c r="AK300" i="4"/>
  <c r="AJ300" i="4"/>
  <c r="AI300" i="4"/>
  <c r="AG300" i="4"/>
  <c r="AF300" i="4"/>
  <c r="AE300" i="4"/>
  <c r="AD300" i="4"/>
  <c r="AC300" i="4"/>
  <c r="AB300" i="4"/>
  <c r="AA300" i="4"/>
  <c r="Z300" i="4"/>
  <c r="Y300" i="4"/>
  <c r="X300" i="4"/>
  <c r="W300" i="4"/>
  <c r="U300" i="4"/>
  <c r="T300" i="4"/>
  <c r="S300" i="4"/>
  <c r="BM299" i="4"/>
  <c r="BL299" i="4"/>
  <c r="BK299" i="4"/>
  <c r="BJ299" i="4"/>
  <c r="BI299" i="4"/>
  <c r="BH299" i="4"/>
  <c r="BG299" i="4"/>
  <c r="BF299" i="4"/>
  <c r="BE299" i="4"/>
  <c r="BD299" i="4"/>
  <c r="BC299" i="4"/>
  <c r="BA299" i="4"/>
  <c r="AZ299" i="4"/>
  <c r="AY299" i="4"/>
  <c r="AW299" i="4"/>
  <c r="AV299" i="4"/>
  <c r="AU299" i="4"/>
  <c r="AT299" i="4"/>
  <c r="AS299" i="4"/>
  <c r="AR299" i="4"/>
  <c r="AQ299" i="4"/>
  <c r="AP299" i="4"/>
  <c r="AO299" i="4"/>
  <c r="AN299" i="4"/>
  <c r="AM299" i="4"/>
  <c r="AK299" i="4"/>
  <c r="AJ299" i="4"/>
  <c r="AI299" i="4"/>
  <c r="AG299" i="4"/>
  <c r="AF299" i="4"/>
  <c r="AE299" i="4"/>
  <c r="AD299" i="4"/>
  <c r="AC299" i="4"/>
  <c r="AB299" i="4"/>
  <c r="AA299" i="4"/>
  <c r="Z299" i="4"/>
  <c r="Y299" i="4"/>
  <c r="X299" i="4"/>
  <c r="W299" i="4"/>
  <c r="U299" i="4"/>
  <c r="T299" i="4"/>
  <c r="S299" i="4"/>
  <c r="BM298" i="4"/>
  <c r="BL298" i="4"/>
  <c r="BK298" i="4"/>
  <c r="BJ298" i="4"/>
  <c r="BI298" i="4"/>
  <c r="BH298" i="4"/>
  <c r="BG298" i="4"/>
  <c r="BF298" i="4"/>
  <c r="BE298" i="4"/>
  <c r="BD298" i="4"/>
  <c r="BC298" i="4"/>
  <c r="BA298" i="4"/>
  <c r="AZ298" i="4"/>
  <c r="AY298" i="4"/>
  <c r="AW298" i="4"/>
  <c r="AV298" i="4"/>
  <c r="AU298" i="4"/>
  <c r="AT298" i="4"/>
  <c r="AS298" i="4"/>
  <c r="AR298" i="4"/>
  <c r="AQ298" i="4"/>
  <c r="AP298" i="4"/>
  <c r="AO298" i="4"/>
  <c r="AN298" i="4"/>
  <c r="AM298" i="4"/>
  <c r="AK298" i="4"/>
  <c r="AJ298" i="4"/>
  <c r="AI298" i="4"/>
  <c r="AG298" i="4"/>
  <c r="AF298" i="4"/>
  <c r="AE298" i="4"/>
  <c r="AD298" i="4"/>
  <c r="AC298" i="4"/>
  <c r="AB298" i="4"/>
  <c r="AA298" i="4"/>
  <c r="Z298" i="4"/>
  <c r="Y298" i="4"/>
  <c r="X298" i="4"/>
  <c r="W298" i="4"/>
  <c r="U298" i="4"/>
  <c r="T298" i="4"/>
  <c r="S298" i="4"/>
  <c r="BM282" i="4"/>
  <c r="BL282" i="4"/>
  <c r="BK282" i="4"/>
  <c r="BJ282" i="4"/>
  <c r="BI282" i="4"/>
  <c r="BH282" i="4"/>
  <c r="BG282" i="4"/>
  <c r="BF282" i="4"/>
  <c r="BE282" i="4"/>
  <c r="BD282" i="4"/>
  <c r="BC282" i="4"/>
  <c r="BA282" i="4"/>
  <c r="AZ282" i="4"/>
  <c r="AY282" i="4"/>
  <c r="AW282" i="4"/>
  <c r="AV282" i="4"/>
  <c r="AU282" i="4"/>
  <c r="AT282" i="4"/>
  <c r="AS282" i="4"/>
  <c r="AR282" i="4"/>
  <c r="AQ282" i="4"/>
  <c r="AP282" i="4"/>
  <c r="AO282" i="4"/>
  <c r="AN282" i="4"/>
  <c r="AM282" i="4"/>
  <c r="AK282" i="4"/>
  <c r="AJ282" i="4"/>
  <c r="AI282" i="4"/>
  <c r="AG282" i="4"/>
  <c r="AF282" i="4"/>
  <c r="AE282" i="4"/>
  <c r="AD282" i="4"/>
  <c r="AC282" i="4"/>
  <c r="AB282" i="4"/>
  <c r="AA282" i="4"/>
  <c r="Z282" i="4"/>
  <c r="Y282" i="4"/>
  <c r="X282" i="4"/>
  <c r="W282" i="4"/>
  <c r="U282" i="4"/>
  <c r="T282" i="4"/>
  <c r="S282" i="4"/>
  <c r="BM281" i="4"/>
  <c r="BL281" i="4"/>
  <c r="BK281" i="4"/>
  <c r="BJ281" i="4"/>
  <c r="BI281" i="4"/>
  <c r="BH281" i="4"/>
  <c r="BG281" i="4"/>
  <c r="BF281" i="4"/>
  <c r="BE281" i="4"/>
  <c r="BD281" i="4"/>
  <c r="BC281" i="4"/>
  <c r="BA281" i="4"/>
  <c r="AZ281" i="4"/>
  <c r="AY281" i="4"/>
  <c r="AW281" i="4"/>
  <c r="AV281" i="4"/>
  <c r="AU281" i="4"/>
  <c r="AT281" i="4"/>
  <c r="AS281" i="4"/>
  <c r="AR281" i="4"/>
  <c r="AQ281" i="4"/>
  <c r="AP281" i="4"/>
  <c r="AO281" i="4"/>
  <c r="AN281" i="4"/>
  <c r="AM281" i="4"/>
  <c r="AK281" i="4"/>
  <c r="AJ281" i="4"/>
  <c r="AI281" i="4"/>
  <c r="AG281" i="4"/>
  <c r="AF281" i="4"/>
  <c r="AE281" i="4"/>
  <c r="AD281" i="4"/>
  <c r="AC281" i="4"/>
  <c r="AB281" i="4"/>
  <c r="AA281" i="4"/>
  <c r="Z281" i="4"/>
  <c r="Y281" i="4"/>
  <c r="X281" i="4"/>
  <c r="W281" i="4"/>
  <c r="U281" i="4"/>
  <c r="T281" i="4"/>
  <c r="S281" i="4"/>
  <c r="BM280" i="4"/>
  <c r="BL280" i="4"/>
  <c r="BK280" i="4"/>
  <c r="BJ280" i="4"/>
  <c r="BI280" i="4"/>
  <c r="BH280" i="4"/>
  <c r="BG280" i="4"/>
  <c r="BF280" i="4"/>
  <c r="BE280" i="4"/>
  <c r="BD280" i="4"/>
  <c r="BC280" i="4"/>
  <c r="BA280" i="4"/>
  <c r="AZ280" i="4"/>
  <c r="AY280" i="4"/>
  <c r="AW280" i="4"/>
  <c r="AV280" i="4"/>
  <c r="AU280" i="4"/>
  <c r="AT280" i="4"/>
  <c r="AS280" i="4"/>
  <c r="AR280" i="4"/>
  <c r="AQ280" i="4"/>
  <c r="AP280" i="4"/>
  <c r="AO280" i="4"/>
  <c r="AN280" i="4"/>
  <c r="AM280" i="4"/>
  <c r="AK280" i="4"/>
  <c r="AJ280" i="4"/>
  <c r="AI280" i="4"/>
  <c r="AF280" i="4"/>
  <c r="AE280" i="4"/>
  <c r="AD280" i="4"/>
  <c r="AC280" i="4"/>
  <c r="AB280" i="4"/>
  <c r="AA280" i="4"/>
  <c r="Z280" i="4"/>
  <c r="Y280" i="4"/>
  <c r="X280" i="4"/>
  <c r="W280" i="4"/>
  <c r="U280" i="4"/>
  <c r="T280" i="4"/>
  <c r="S280" i="4"/>
  <c r="B295" i="8"/>
  <c r="B295" i="7"/>
  <c r="B295" i="6"/>
  <c r="B295" i="4"/>
  <c r="B277" i="8"/>
  <c r="B277" i="7"/>
  <c r="B277" i="6"/>
  <c r="B277" i="4"/>
  <c r="R297" i="8"/>
  <c r="Q297" i="8"/>
  <c r="P297" i="8"/>
  <c r="O297" i="8"/>
  <c r="N297" i="8"/>
  <c r="M297" i="8"/>
  <c r="L297" i="8"/>
  <c r="K297" i="8"/>
  <c r="J297" i="8"/>
  <c r="I297" i="8"/>
  <c r="H297" i="8"/>
  <c r="G297" i="8"/>
  <c r="F297" i="8"/>
  <c r="E297" i="8"/>
  <c r="D297" i="8"/>
  <c r="C297" i="8"/>
  <c r="R296" i="8"/>
  <c r="Q296" i="8"/>
  <c r="P296" i="8"/>
  <c r="O296" i="8"/>
  <c r="N296" i="8"/>
  <c r="M296" i="8"/>
  <c r="L296" i="8"/>
  <c r="K296" i="8"/>
  <c r="J296" i="8"/>
  <c r="I296" i="8"/>
  <c r="H296" i="8"/>
  <c r="G296" i="8"/>
  <c r="F296" i="8"/>
  <c r="E296" i="8"/>
  <c r="D296" i="8"/>
  <c r="C296" i="8"/>
  <c r="R295" i="8"/>
  <c r="Q295" i="8"/>
  <c r="P295" i="8"/>
  <c r="O295" i="8"/>
  <c r="N295" i="8"/>
  <c r="M295" i="8"/>
  <c r="L295" i="8"/>
  <c r="K295" i="8"/>
  <c r="J295" i="8"/>
  <c r="I295" i="8"/>
  <c r="H295" i="8"/>
  <c r="G295" i="8"/>
  <c r="F295" i="8"/>
  <c r="E295" i="8"/>
  <c r="D295" i="8"/>
  <c r="C295" i="8"/>
  <c r="R297" i="7"/>
  <c r="Q297" i="7"/>
  <c r="P297" i="7"/>
  <c r="O297" i="7"/>
  <c r="N297" i="7"/>
  <c r="M297" i="7"/>
  <c r="L297" i="7"/>
  <c r="K297" i="7"/>
  <c r="J297" i="7"/>
  <c r="I297" i="7"/>
  <c r="H297" i="7"/>
  <c r="G297" i="7"/>
  <c r="F297" i="7"/>
  <c r="E297" i="7"/>
  <c r="D297" i="7"/>
  <c r="C297" i="7"/>
  <c r="R296" i="7"/>
  <c r="Q296" i="7"/>
  <c r="P296" i="7"/>
  <c r="O296" i="7"/>
  <c r="N296" i="7"/>
  <c r="M296" i="7"/>
  <c r="L296" i="7"/>
  <c r="K296" i="7"/>
  <c r="J296" i="7"/>
  <c r="I296" i="7"/>
  <c r="H296" i="7"/>
  <c r="G296" i="7"/>
  <c r="F296" i="7"/>
  <c r="E296" i="7"/>
  <c r="D296" i="7"/>
  <c r="C296" i="7"/>
  <c r="R295" i="7"/>
  <c r="Q295" i="7"/>
  <c r="P295" i="7"/>
  <c r="O295" i="7"/>
  <c r="N295" i="7"/>
  <c r="M295" i="7"/>
  <c r="L295" i="7"/>
  <c r="K295" i="7"/>
  <c r="J295" i="7"/>
  <c r="I295" i="7"/>
  <c r="H295" i="7"/>
  <c r="G295" i="7"/>
  <c r="F295" i="7"/>
  <c r="E295" i="7"/>
  <c r="D295" i="7"/>
  <c r="C295" i="7"/>
  <c r="R297" i="6"/>
  <c r="Q297" i="6"/>
  <c r="P297" i="6"/>
  <c r="O297" i="6"/>
  <c r="N297" i="6"/>
  <c r="M297" i="6"/>
  <c r="L297" i="6"/>
  <c r="K297" i="6"/>
  <c r="J297" i="6"/>
  <c r="I297" i="6"/>
  <c r="H297" i="6"/>
  <c r="G297" i="6"/>
  <c r="F297" i="6"/>
  <c r="E297" i="6"/>
  <c r="D297" i="6"/>
  <c r="C297" i="6"/>
  <c r="R296" i="6"/>
  <c r="Q296" i="6"/>
  <c r="P296" i="6"/>
  <c r="O296" i="6"/>
  <c r="N296" i="6"/>
  <c r="M296" i="6"/>
  <c r="L296" i="6"/>
  <c r="K296" i="6"/>
  <c r="J296" i="6"/>
  <c r="I296" i="6"/>
  <c r="H296" i="6"/>
  <c r="G296" i="6"/>
  <c r="F296" i="6"/>
  <c r="E296" i="6"/>
  <c r="D296" i="6"/>
  <c r="C296" i="6"/>
  <c r="R295" i="6"/>
  <c r="Q295" i="6"/>
  <c r="P295" i="6"/>
  <c r="O295" i="6"/>
  <c r="N295" i="6"/>
  <c r="M295" i="6"/>
  <c r="L295" i="6"/>
  <c r="K295" i="6"/>
  <c r="J295" i="6"/>
  <c r="I295" i="6"/>
  <c r="H295" i="6"/>
  <c r="G295" i="6"/>
  <c r="F295" i="6"/>
  <c r="E295" i="6"/>
  <c r="D295" i="6"/>
  <c r="C295" i="6"/>
  <c r="BN297" i="4"/>
  <c r="BB297" i="4"/>
  <c r="AX297" i="4"/>
  <c r="AL297" i="4"/>
  <c r="AH297" i="4"/>
  <c r="V297" i="4"/>
  <c r="Q297" i="4"/>
  <c r="P297" i="4"/>
  <c r="O297" i="4"/>
  <c r="N297" i="4"/>
  <c r="M297" i="4"/>
  <c r="L297" i="4"/>
  <c r="K297" i="4"/>
  <c r="J297" i="4"/>
  <c r="I297" i="4"/>
  <c r="H297" i="4"/>
  <c r="G297" i="4"/>
  <c r="E297" i="4"/>
  <c r="D297" i="4"/>
  <c r="C297" i="4"/>
  <c r="BN296" i="4"/>
  <c r="BB296" i="4"/>
  <c r="AX296" i="4"/>
  <c r="R296" i="4" s="1"/>
  <c r="AL296" i="4"/>
  <c r="AH296" i="4"/>
  <c r="V296" i="4"/>
  <c r="Q296" i="4"/>
  <c r="P296" i="4"/>
  <c r="O296" i="4"/>
  <c r="N296" i="4"/>
  <c r="M296" i="4"/>
  <c r="L296" i="4"/>
  <c r="K296" i="4"/>
  <c r="J296" i="4"/>
  <c r="I296" i="4"/>
  <c r="H296" i="4"/>
  <c r="G296" i="4"/>
  <c r="E296" i="4"/>
  <c r="D296" i="4"/>
  <c r="C296" i="4"/>
  <c r="BN295" i="4"/>
  <c r="BB295" i="4"/>
  <c r="AX295" i="4"/>
  <c r="AL295" i="4"/>
  <c r="AH295" i="4"/>
  <c r="V295" i="4"/>
  <c r="Q295" i="4"/>
  <c r="P295" i="4"/>
  <c r="O295" i="4"/>
  <c r="N295" i="4"/>
  <c r="M295" i="4"/>
  <c r="L295" i="4"/>
  <c r="K295" i="4"/>
  <c r="J295" i="4"/>
  <c r="I295" i="4"/>
  <c r="H295" i="4"/>
  <c r="G295" i="4"/>
  <c r="E295" i="4"/>
  <c r="D295" i="4"/>
  <c r="C295" i="4"/>
  <c r="R279" i="8"/>
  <c r="Q279" i="8"/>
  <c r="P279" i="8"/>
  <c r="O279" i="8"/>
  <c r="N279" i="8"/>
  <c r="M279" i="8"/>
  <c r="L279" i="8"/>
  <c r="K279" i="8"/>
  <c r="J279" i="8"/>
  <c r="I279" i="8"/>
  <c r="H279" i="8"/>
  <c r="G279" i="8"/>
  <c r="F279" i="8"/>
  <c r="E279" i="8"/>
  <c r="D279" i="8"/>
  <c r="C279" i="8"/>
  <c r="R278" i="8"/>
  <c r="Q278" i="8"/>
  <c r="P278" i="8"/>
  <c r="O278" i="8"/>
  <c r="N278" i="8"/>
  <c r="M278" i="8"/>
  <c r="L278" i="8"/>
  <c r="K278" i="8"/>
  <c r="J278" i="8"/>
  <c r="I278" i="8"/>
  <c r="H278" i="8"/>
  <c r="G278" i="8"/>
  <c r="F278" i="8"/>
  <c r="E278" i="8"/>
  <c r="D278" i="8"/>
  <c r="C278" i="8"/>
  <c r="R277" i="8"/>
  <c r="Q277" i="8"/>
  <c r="P277" i="8"/>
  <c r="O277" i="8"/>
  <c r="N277" i="8"/>
  <c r="M277" i="8"/>
  <c r="L277" i="8"/>
  <c r="K277" i="8"/>
  <c r="J277" i="8"/>
  <c r="I277" i="8"/>
  <c r="H277" i="8"/>
  <c r="G277" i="8"/>
  <c r="F277" i="8"/>
  <c r="E277" i="8"/>
  <c r="D277" i="8"/>
  <c r="C277" i="8"/>
  <c r="R279" i="7"/>
  <c r="Q279" i="7"/>
  <c r="P279" i="7"/>
  <c r="O279" i="7"/>
  <c r="N279" i="7"/>
  <c r="M279" i="7"/>
  <c r="L279" i="7"/>
  <c r="K279" i="7"/>
  <c r="J279" i="7"/>
  <c r="I279" i="7"/>
  <c r="H279" i="7"/>
  <c r="G279" i="7"/>
  <c r="F279" i="7"/>
  <c r="E279" i="7"/>
  <c r="D279" i="7"/>
  <c r="C279" i="7"/>
  <c r="R278" i="7"/>
  <c r="Q278" i="7"/>
  <c r="P278" i="7"/>
  <c r="O278" i="7"/>
  <c r="N278" i="7"/>
  <c r="M278" i="7"/>
  <c r="L278" i="7"/>
  <c r="K278" i="7"/>
  <c r="J278" i="7"/>
  <c r="I278" i="7"/>
  <c r="H278" i="7"/>
  <c r="G278" i="7"/>
  <c r="F278" i="7"/>
  <c r="E278" i="7"/>
  <c r="D278" i="7"/>
  <c r="C278" i="7"/>
  <c r="R277" i="7"/>
  <c r="Q277" i="7"/>
  <c r="P277" i="7"/>
  <c r="O277" i="7"/>
  <c r="N277" i="7"/>
  <c r="M277" i="7"/>
  <c r="L277" i="7"/>
  <c r="K277" i="7"/>
  <c r="J277" i="7"/>
  <c r="I277" i="7"/>
  <c r="H277" i="7"/>
  <c r="G277" i="7"/>
  <c r="F277" i="7"/>
  <c r="E277" i="7"/>
  <c r="D277" i="7"/>
  <c r="C277" i="7"/>
  <c r="R279" i="6"/>
  <c r="Q279" i="6"/>
  <c r="P279" i="6"/>
  <c r="O279" i="6"/>
  <c r="N279" i="6"/>
  <c r="M279" i="6"/>
  <c r="L279" i="6"/>
  <c r="K279" i="6"/>
  <c r="J279" i="6"/>
  <c r="I279" i="6"/>
  <c r="H279" i="6"/>
  <c r="G279" i="6"/>
  <c r="F279" i="6"/>
  <c r="E279" i="6"/>
  <c r="D279" i="6"/>
  <c r="C279" i="6"/>
  <c r="R278" i="6"/>
  <c r="Q278" i="6"/>
  <c r="P278" i="6"/>
  <c r="O278" i="6"/>
  <c r="N278" i="6"/>
  <c r="M278" i="6"/>
  <c r="L278" i="6"/>
  <c r="K278" i="6"/>
  <c r="J278" i="6"/>
  <c r="I278" i="6"/>
  <c r="H278" i="6"/>
  <c r="G278" i="6"/>
  <c r="F278" i="6"/>
  <c r="E278" i="6"/>
  <c r="D278" i="6"/>
  <c r="C278" i="6"/>
  <c r="R277" i="6"/>
  <c r="Q277" i="6"/>
  <c r="P277" i="6"/>
  <c r="O277" i="6"/>
  <c r="N277" i="6"/>
  <c r="M277" i="6"/>
  <c r="L277" i="6"/>
  <c r="K277" i="6"/>
  <c r="J277" i="6"/>
  <c r="I277" i="6"/>
  <c r="H277" i="6"/>
  <c r="G277" i="6"/>
  <c r="F277" i="6"/>
  <c r="E277" i="6"/>
  <c r="D277" i="6"/>
  <c r="C277" i="6"/>
  <c r="BN279" i="4"/>
  <c r="BB279" i="4"/>
  <c r="AX279" i="4"/>
  <c r="AL279" i="4"/>
  <c r="AH279" i="4"/>
  <c r="V279" i="4"/>
  <c r="Q279" i="4"/>
  <c r="P279" i="4"/>
  <c r="O279" i="4"/>
  <c r="N279" i="4"/>
  <c r="M279" i="4"/>
  <c r="L279" i="4"/>
  <c r="K279" i="4"/>
  <c r="J279" i="4"/>
  <c r="I279" i="4"/>
  <c r="H279" i="4"/>
  <c r="G279" i="4"/>
  <c r="E279" i="4"/>
  <c r="D279" i="4"/>
  <c r="C279" i="4"/>
  <c r="BN278" i="4"/>
  <c r="BB278" i="4"/>
  <c r="AX278" i="4"/>
  <c r="AL278" i="4"/>
  <c r="AH278" i="4"/>
  <c r="V278" i="4"/>
  <c r="Q278" i="4"/>
  <c r="P278" i="4"/>
  <c r="O278" i="4"/>
  <c r="N278" i="4"/>
  <c r="M278" i="4"/>
  <c r="L278" i="4"/>
  <c r="K278" i="4"/>
  <c r="J278" i="4"/>
  <c r="I278" i="4"/>
  <c r="H278" i="4"/>
  <c r="G278" i="4"/>
  <c r="E278" i="4"/>
  <c r="D278" i="4"/>
  <c r="C278" i="4"/>
  <c r="BN277" i="4"/>
  <c r="BB277" i="4"/>
  <c r="AX277" i="4"/>
  <c r="AL277" i="4"/>
  <c r="AH277" i="4"/>
  <c r="V277" i="4"/>
  <c r="Q277" i="4"/>
  <c r="P277" i="4"/>
  <c r="O277" i="4"/>
  <c r="N277" i="4"/>
  <c r="M277" i="4"/>
  <c r="L277" i="4"/>
  <c r="K277" i="4"/>
  <c r="J277" i="4"/>
  <c r="I277" i="4"/>
  <c r="H277" i="4"/>
  <c r="G277" i="4"/>
  <c r="E277" i="4"/>
  <c r="D277" i="4"/>
  <c r="C277" i="4"/>
  <c r="BN264" i="8"/>
  <c r="BM264" i="8"/>
  <c r="BL264" i="8"/>
  <c r="BK264" i="8"/>
  <c r="BJ264" i="8"/>
  <c r="BI264" i="8"/>
  <c r="BH264" i="8"/>
  <c r="BG264" i="8"/>
  <c r="BF264" i="8"/>
  <c r="BE264" i="8"/>
  <c r="BD264" i="8"/>
  <c r="BC264" i="8"/>
  <c r="BB264" i="8"/>
  <c r="BA264" i="8"/>
  <c r="AZ264" i="8"/>
  <c r="AY264" i="8"/>
  <c r="AX264" i="8"/>
  <c r="AW264" i="8"/>
  <c r="AV264" i="8"/>
  <c r="AU264" i="8"/>
  <c r="AT264" i="8"/>
  <c r="AS264" i="8"/>
  <c r="AR264" i="8"/>
  <c r="AQ264" i="8"/>
  <c r="AP264" i="8"/>
  <c r="AO264" i="8"/>
  <c r="AN264" i="8"/>
  <c r="AM264" i="8"/>
  <c r="AL264" i="8"/>
  <c r="AK264" i="8"/>
  <c r="AJ264" i="8"/>
  <c r="AI264" i="8"/>
  <c r="AH264" i="8"/>
  <c r="AG264" i="8"/>
  <c r="AF264" i="8"/>
  <c r="AE264" i="8"/>
  <c r="AD264" i="8"/>
  <c r="AC264" i="8"/>
  <c r="AB264" i="8"/>
  <c r="AA264" i="8"/>
  <c r="Z264" i="8"/>
  <c r="Y264" i="8"/>
  <c r="X264" i="8"/>
  <c r="W264" i="8"/>
  <c r="V264" i="8"/>
  <c r="U264" i="8"/>
  <c r="T264" i="8"/>
  <c r="S264" i="8"/>
  <c r="BN263" i="8"/>
  <c r="BM263" i="8"/>
  <c r="BL263" i="8"/>
  <c r="BK263" i="8"/>
  <c r="BJ263" i="8"/>
  <c r="BI263" i="8"/>
  <c r="BH263" i="8"/>
  <c r="BG263" i="8"/>
  <c r="BF263" i="8"/>
  <c r="BE263" i="8"/>
  <c r="BD263" i="8"/>
  <c r="BC263" i="8"/>
  <c r="BB263" i="8"/>
  <c r="BA263" i="8"/>
  <c r="AZ263" i="8"/>
  <c r="AY263" i="8"/>
  <c r="AX263" i="8"/>
  <c r="AW263" i="8"/>
  <c r="AV263" i="8"/>
  <c r="AU263" i="8"/>
  <c r="AT263" i="8"/>
  <c r="AS263" i="8"/>
  <c r="AR263" i="8"/>
  <c r="AQ263" i="8"/>
  <c r="AP263" i="8"/>
  <c r="AO263" i="8"/>
  <c r="AN263" i="8"/>
  <c r="AM263" i="8"/>
  <c r="AL263" i="8"/>
  <c r="AK263" i="8"/>
  <c r="AJ263" i="8"/>
  <c r="AI263" i="8"/>
  <c r="AH263" i="8"/>
  <c r="AG263" i="8"/>
  <c r="AF263" i="8"/>
  <c r="AE263" i="8"/>
  <c r="AD263" i="8"/>
  <c r="AC263" i="8"/>
  <c r="AB263" i="8"/>
  <c r="AA263" i="8"/>
  <c r="Z263" i="8"/>
  <c r="Y263" i="8"/>
  <c r="X263" i="8"/>
  <c r="W263" i="8"/>
  <c r="V263" i="8"/>
  <c r="U263" i="8"/>
  <c r="T263" i="8"/>
  <c r="S263" i="8"/>
  <c r="BN262" i="8"/>
  <c r="BM262" i="8"/>
  <c r="BL262" i="8"/>
  <c r="BK262" i="8"/>
  <c r="BJ262" i="8"/>
  <c r="BI262" i="8"/>
  <c r="BH262" i="8"/>
  <c r="BG262" i="8"/>
  <c r="BF262" i="8"/>
  <c r="BE262" i="8"/>
  <c r="BD262" i="8"/>
  <c r="BC262" i="8"/>
  <c r="BB262" i="8"/>
  <c r="BA262" i="8"/>
  <c r="AZ262" i="8"/>
  <c r="AY262" i="8"/>
  <c r="AX262" i="8"/>
  <c r="AW262" i="8"/>
  <c r="AV262" i="8"/>
  <c r="AU262" i="8"/>
  <c r="AT262" i="8"/>
  <c r="AS262" i="8"/>
  <c r="AR262" i="8"/>
  <c r="AQ262" i="8"/>
  <c r="AP262" i="8"/>
  <c r="AO262" i="8"/>
  <c r="AN262" i="8"/>
  <c r="AM262" i="8"/>
  <c r="AL262" i="8"/>
  <c r="AK262" i="8"/>
  <c r="AJ262" i="8"/>
  <c r="AI262" i="8"/>
  <c r="AH262" i="8"/>
  <c r="AG262" i="8"/>
  <c r="AF262" i="8"/>
  <c r="AE262" i="8"/>
  <c r="AD262" i="8"/>
  <c r="AC262" i="8"/>
  <c r="AB262" i="8"/>
  <c r="AA262" i="8"/>
  <c r="Z262" i="8"/>
  <c r="Y262" i="8"/>
  <c r="X262" i="8"/>
  <c r="W262" i="8"/>
  <c r="V262" i="8"/>
  <c r="U262" i="8"/>
  <c r="T262" i="8"/>
  <c r="BN264" i="7"/>
  <c r="BM264" i="7"/>
  <c r="BL264" i="7"/>
  <c r="BK264" i="7"/>
  <c r="BJ264" i="7"/>
  <c r="BI264" i="7"/>
  <c r="BH264" i="7"/>
  <c r="BG264" i="7"/>
  <c r="BF264" i="7"/>
  <c r="BE264" i="7"/>
  <c r="BD264" i="7"/>
  <c r="BC264" i="7"/>
  <c r="BB264" i="7"/>
  <c r="BA264" i="7"/>
  <c r="AZ264" i="7"/>
  <c r="AY264" i="7"/>
  <c r="AX264" i="7"/>
  <c r="AW264" i="7"/>
  <c r="AV264" i="7"/>
  <c r="AU264" i="7"/>
  <c r="AT264" i="7"/>
  <c r="AS264" i="7"/>
  <c r="AR264" i="7"/>
  <c r="AQ264" i="7"/>
  <c r="AP264" i="7"/>
  <c r="AO264" i="7"/>
  <c r="AN264" i="7"/>
  <c r="AM264" i="7"/>
  <c r="AL264" i="7"/>
  <c r="AK264" i="7"/>
  <c r="AJ264" i="7"/>
  <c r="AI264" i="7"/>
  <c r="AH264" i="7"/>
  <c r="AG264" i="7"/>
  <c r="AF264" i="7"/>
  <c r="AE264" i="7"/>
  <c r="AD264" i="7"/>
  <c r="AC264" i="7"/>
  <c r="AB264" i="7"/>
  <c r="AA264" i="7"/>
  <c r="Z264" i="7"/>
  <c r="Y264" i="7"/>
  <c r="X264" i="7"/>
  <c r="W264" i="7"/>
  <c r="V264" i="7"/>
  <c r="U264" i="7"/>
  <c r="T264" i="7"/>
  <c r="S264" i="7"/>
  <c r="BN263" i="7"/>
  <c r="BM263" i="7"/>
  <c r="BL263" i="7"/>
  <c r="BK263" i="7"/>
  <c r="BJ263" i="7"/>
  <c r="BI263" i="7"/>
  <c r="BH263" i="7"/>
  <c r="BG263" i="7"/>
  <c r="BF263" i="7"/>
  <c r="BE263" i="7"/>
  <c r="BD263" i="7"/>
  <c r="BC263" i="7"/>
  <c r="BB263" i="7"/>
  <c r="BA263" i="7"/>
  <c r="AZ263" i="7"/>
  <c r="AY263" i="7"/>
  <c r="AX263" i="7"/>
  <c r="AW263" i="7"/>
  <c r="AV263" i="7"/>
  <c r="AU263" i="7"/>
  <c r="AT263" i="7"/>
  <c r="AS263" i="7"/>
  <c r="AR263" i="7"/>
  <c r="AQ263" i="7"/>
  <c r="AP263" i="7"/>
  <c r="AO263" i="7"/>
  <c r="AN263" i="7"/>
  <c r="AM263" i="7"/>
  <c r="AL263" i="7"/>
  <c r="AK263" i="7"/>
  <c r="AJ263" i="7"/>
  <c r="AI263" i="7"/>
  <c r="AH263" i="7"/>
  <c r="AG263" i="7"/>
  <c r="AF263" i="7"/>
  <c r="AE263" i="7"/>
  <c r="AD263" i="7"/>
  <c r="AC263" i="7"/>
  <c r="AB263" i="7"/>
  <c r="AA263" i="7"/>
  <c r="Z263" i="7"/>
  <c r="Y263" i="7"/>
  <c r="X263" i="7"/>
  <c r="W263" i="7"/>
  <c r="V263" i="7"/>
  <c r="U263" i="7"/>
  <c r="T263" i="7"/>
  <c r="S263" i="7"/>
  <c r="BN262" i="7"/>
  <c r="BM262" i="7"/>
  <c r="BL262" i="7"/>
  <c r="BK262" i="7"/>
  <c r="BJ262" i="7"/>
  <c r="BI262" i="7"/>
  <c r="BH262" i="7"/>
  <c r="BG262" i="7"/>
  <c r="BF262" i="7"/>
  <c r="BE262" i="7"/>
  <c r="BD262" i="7"/>
  <c r="BC262" i="7"/>
  <c r="BB262" i="7"/>
  <c r="BA262" i="7"/>
  <c r="AZ262" i="7"/>
  <c r="AY262" i="7"/>
  <c r="AX262" i="7"/>
  <c r="AW262" i="7"/>
  <c r="AV262" i="7"/>
  <c r="AU262" i="7"/>
  <c r="AT262" i="7"/>
  <c r="AS262" i="7"/>
  <c r="AR262" i="7"/>
  <c r="AQ262" i="7"/>
  <c r="AP262" i="7"/>
  <c r="AO262" i="7"/>
  <c r="AN262" i="7"/>
  <c r="AM262" i="7"/>
  <c r="AL262" i="7"/>
  <c r="AK262" i="7"/>
  <c r="AJ262" i="7"/>
  <c r="AI262" i="7"/>
  <c r="AH262" i="7"/>
  <c r="AG262" i="7"/>
  <c r="AF262" i="7"/>
  <c r="AE262" i="7"/>
  <c r="AD262" i="7"/>
  <c r="AC262" i="7"/>
  <c r="AB262" i="7"/>
  <c r="AA262" i="7"/>
  <c r="Z262" i="7"/>
  <c r="Y262" i="7"/>
  <c r="X262" i="7"/>
  <c r="W262" i="7"/>
  <c r="V262" i="7"/>
  <c r="U262" i="7"/>
  <c r="T262" i="7"/>
  <c r="BN264" i="6"/>
  <c r="BM264" i="6"/>
  <c r="BL264" i="6"/>
  <c r="BK264" i="6"/>
  <c r="BJ264" i="6"/>
  <c r="BI264" i="6"/>
  <c r="BH264" i="6"/>
  <c r="BG264" i="6"/>
  <c r="BF264" i="6"/>
  <c r="BE264" i="6"/>
  <c r="BD264" i="6"/>
  <c r="BC264" i="6"/>
  <c r="BB264" i="6"/>
  <c r="BA264" i="6"/>
  <c r="AZ264" i="6"/>
  <c r="AY264" i="6"/>
  <c r="AX264" i="6"/>
  <c r="AW264" i="6"/>
  <c r="AV264" i="6"/>
  <c r="AU264" i="6"/>
  <c r="AT264" i="6"/>
  <c r="AS264" i="6"/>
  <c r="AR264" i="6"/>
  <c r="AQ264" i="6"/>
  <c r="AP264" i="6"/>
  <c r="AO264" i="6"/>
  <c r="AN264" i="6"/>
  <c r="AM264" i="6"/>
  <c r="AL264" i="6"/>
  <c r="AK264" i="6"/>
  <c r="AJ264" i="6"/>
  <c r="AI264" i="6"/>
  <c r="AH264" i="6"/>
  <c r="AG264" i="6"/>
  <c r="AF264" i="6"/>
  <c r="AE264" i="6"/>
  <c r="AD264" i="6"/>
  <c r="AC264" i="6"/>
  <c r="AB264" i="6"/>
  <c r="AA264" i="6"/>
  <c r="Z264" i="6"/>
  <c r="Y264" i="6"/>
  <c r="X264" i="6"/>
  <c r="W264" i="6"/>
  <c r="V264" i="6"/>
  <c r="U264" i="6"/>
  <c r="T264" i="6"/>
  <c r="S264" i="6"/>
  <c r="BN263" i="6"/>
  <c r="BM263" i="6"/>
  <c r="BL263" i="6"/>
  <c r="BK263" i="6"/>
  <c r="BJ263" i="6"/>
  <c r="BI263" i="6"/>
  <c r="BH263" i="6"/>
  <c r="BG263" i="6"/>
  <c r="BF263" i="6"/>
  <c r="BE263" i="6"/>
  <c r="BD263" i="6"/>
  <c r="BC263" i="6"/>
  <c r="BB263" i="6"/>
  <c r="BA263" i="6"/>
  <c r="AZ263" i="6"/>
  <c r="AY263" i="6"/>
  <c r="AX263" i="6"/>
  <c r="AW263" i="6"/>
  <c r="AV263" i="6"/>
  <c r="AU263" i="6"/>
  <c r="AT263" i="6"/>
  <c r="AS263" i="6"/>
  <c r="AR263" i="6"/>
  <c r="AQ263" i="6"/>
  <c r="AP263" i="6"/>
  <c r="AO263" i="6"/>
  <c r="AN263" i="6"/>
  <c r="AM263" i="6"/>
  <c r="AL263" i="6"/>
  <c r="AK263" i="6"/>
  <c r="AJ263" i="6"/>
  <c r="AI263" i="6"/>
  <c r="AH263" i="6"/>
  <c r="AG263" i="6"/>
  <c r="AF263" i="6"/>
  <c r="AE263" i="6"/>
  <c r="AD263" i="6"/>
  <c r="AC263" i="6"/>
  <c r="AB263" i="6"/>
  <c r="AA263" i="6"/>
  <c r="Z263" i="6"/>
  <c r="Y263" i="6"/>
  <c r="X263" i="6"/>
  <c r="W263" i="6"/>
  <c r="V263" i="6"/>
  <c r="U263" i="6"/>
  <c r="T263" i="6"/>
  <c r="S263" i="6"/>
  <c r="BN262" i="6"/>
  <c r="BM262" i="6"/>
  <c r="BL262" i="6"/>
  <c r="BK262" i="6"/>
  <c r="BJ262" i="6"/>
  <c r="BI262" i="6"/>
  <c r="BH262" i="6"/>
  <c r="BG262" i="6"/>
  <c r="BF262" i="6"/>
  <c r="BE262" i="6"/>
  <c r="BD262" i="6"/>
  <c r="BC262" i="6"/>
  <c r="BB262" i="6"/>
  <c r="BA262" i="6"/>
  <c r="AZ262" i="6"/>
  <c r="AY262" i="6"/>
  <c r="AX262" i="6"/>
  <c r="AW262" i="6"/>
  <c r="AV262" i="6"/>
  <c r="AU262" i="6"/>
  <c r="AT262" i="6"/>
  <c r="AS262" i="6"/>
  <c r="AR262" i="6"/>
  <c r="AQ262" i="6"/>
  <c r="AP262" i="6"/>
  <c r="AO262" i="6"/>
  <c r="AN262" i="6"/>
  <c r="AM262" i="6"/>
  <c r="AL262" i="6"/>
  <c r="AK262" i="6"/>
  <c r="AJ262" i="6"/>
  <c r="AI262" i="6"/>
  <c r="AH262" i="6"/>
  <c r="AG262" i="6"/>
  <c r="AF262" i="6"/>
  <c r="AE262" i="6"/>
  <c r="AD262" i="6"/>
  <c r="AC262" i="6"/>
  <c r="AB262" i="6"/>
  <c r="AA262" i="6"/>
  <c r="Z262" i="6"/>
  <c r="Y262" i="6"/>
  <c r="X262" i="6"/>
  <c r="W262" i="6"/>
  <c r="V262" i="6"/>
  <c r="U262" i="6"/>
  <c r="T262" i="6"/>
  <c r="BM264" i="4"/>
  <c r="BL264" i="4"/>
  <c r="BK264" i="4"/>
  <c r="BJ264" i="4"/>
  <c r="BI264" i="4"/>
  <c r="BH264" i="4"/>
  <c r="BG264" i="4"/>
  <c r="BF264" i="4"/>
  <c r="BE264" i="4"/>
  <c r="BD264" i="4"/>
  <c r="BC264" i="4"/>
  <c r="BA264" i="4"/>
  <c r="AZ264" i="4"/>
  <c r="AY264" i="4"/>
  <c r="AW264" i="4"/>
  <c r="AV264" i="4"/>
  <c r="AU264" i="4"/>
  <c r="AT264" i="4"/>
  <c r="AS264" i="4"/>
  <c r="AR264" i="4"/>
  <c r="AQ264" i="4"/>
  <c r="AP264" i="4"/>
  <c r="AO264" i="4"/>
  <c r="AN264" i="4"/>
  <c r="AM264" i="4"/>
  <c r="AK264" i="4"/>
  <c r="AJ264" i="4"/>
  <c r="AI264" i="4"/>
  <c r="AG264" i="4"/>
  <c r="AF264" i="4"/>
  <c r="AE264" i="4"/>
  <c r="AD264" i="4"/>
  <c r="AC264" i="4"/>
  <c r="AB264" i="4"/>
  <c r="AA264" i="4"/>
  <c r="Z264" i="4"/>
  <c r="Y264" i="4"/>
  <c r="X264" i="4"/>
  <c r="W264" i="4"/>
  <c r="U264" i="4"/>
  <c r="T264" i="4"/>
  <c r="S264" i="4"/>
  <c r="BM263" i="4"/>
  <c r="BL263" i="4"/>
  <c r="BK263" i="4"/>
  <c r="BJ263" i="4"/>
  <c r="BI263" i="4"/>
  <c r="BH263" i="4"/>
  <c r="BG263" i="4"/>
  <c r="BF263" i="4"/>
  <c r="BE263" i="4"/>
  <c r="BD263" i="4"/>
  <c r="BC263" i="4"/>
  <c r="BA263" i="4"/>
  <c r="AZ263" i="4"/>
  <c r="AY263" i="4"/>
  <c r="AW263" i="4"/>
  <c r="AV263" i="4"/>
  <c r="AU263" i="4"/>
  <c r="AT263" i="4"/>
  <c r="AS263" i="4"/>
  <c r="AR263" i="4"/>
  <c r="AQ263" i="4"/>
  <c r="AP263" i="4"/>
  <c r="AO263" i="4"/>
  <c r="AN263" i="4"/>
  <c r="AM263" i="4"/>
  <c r="AK263" i="4"/>
  <c r="AJ263" i="4"/>
  <c r="AI263" i="4"/>
  <c r="AG263" i="4"/>
  <c r="AF263" i="4"/>
  <c r="AE263" i="4"/>
  <c r="AD263" i="4"/>
  <c r="AC263" i="4"/>
  <c r="AB263" i="4"/>
  <c r="AA263" i="4"/>
  <c r="Z263" i="4"/>
  <c r="Y263" i="4"/>
  <c r="X263" i="4"/>
  <c r="W263" i="4"/>
  <c r="U263" i="4"/>
  <c r="T263" i="4"/>
  <c r="S263" i="4"/>
  <c r="BM262" i="4"/>
  <c r="BL262" i="4"/>
  <c r="BK262" i="4"/>
  <c r="BJ262" i="4"/>
  <c r="BI262" i="4"/>
  <c r="BH262" i="4"/>
  <c r="BG262" i="4"/>
  <c r="BF262" i="4"/>
  <c r="BE262" i="4"/>
  <c r="BD262" i="4"/>
  <c r="BC262" i="4"/>
  <c r="BA262" i="4"/>
  <c r="AZ262" i="4"/>
  <c r="AY262" i="4"/>
  <c r="AW262" i="4"/>
  <c r="AV262" i="4"/>
  <c r="AU262" i="4"/>
  <c r="AT262" i="4"/>
  <c r="AS262" i="4"/>
  <c r="AR262" i="4"/>
  <c r="AQ262" i="4"/>
  <c r="AP262" i="4"/>
  <c r="AO262" i="4"/>
  <c r="AN262" i="4"/>
  <c r="AM262" i="4"/>
  <c r="AK262" i="4"/>
  <c r="AJ262" i="4"/>
  <c r="AI262" i="4"/>
  <c r="AG262" i="4"/>
  <c r="AF262" i="4"/>
  <c r="AE262" i="4"/>
  <c r="AD262" i="4"/>
  <c r="AC262" i="4"/>
  <c r="AB262" i="4"/>
  <c r="AA262" i="4"/>
  <c r="Z262" i="4"/>
  <c r="Y262" i="4"/>
  <c r="X262" i="4"/>
  <c r="W262" i="4"/>
  <c r="U262" i="4"/>
  <c r="T262" i="4"/>
  <c r="S262" i="8"/>
  <c r="S262" i="7"/>
  <c r="S262" i="6"/>
  <c r="S262" i="4"/>
  <c r="B259" i="8"/>
  <c r="B259" i="7"/>
  <c r="B259" i="6"/>
  <c r="B259" i="4"/>
  <c r="R261" i="8"/>
  <c r="Q261" i="8"/>
  <c r="P261" i="8"/>
  <c r="O261" i="8"/>
  <c r="N261" i="8"/>
  <c r="M261" i="8"/>
  <c r="L261" i="8"/>
  <c r="K261" i="8"/>
  <c r="J261" i="8"/>
  <c r="I261" i="8"/>
  <c r="H261" i="8"/>
  <c r="G261" i="8"/>
  <c r="F261" i="8"/>
  <c r="E261" i="8"/>
  <c r="D261" i="8"/>
  <c r="C261" i="8"/>
  <c r="R260" i="8"/>
  <c r="Q260" i="8"/>
  <c r="P260" i="8"/>
  <c r="O260" i="8"/>
  <c r="N260" i="8"/>
  <c r="M260" i="8"/>
  <c r="L260" i="8"/>
  <c r="K260" i="8"/>
  <c r="J260" i="8"/>
  <c r="I260" i="8"/>
  <c r="H260" i="8"/>
  <c r="G260" i="8"/>
  <c r="F260" i="8"/>
  <c r="E260" i="8"/>
  <c r="D260" i="8"/>
  <c r="C260" i="8"/>
  <c r="R259" i="8"/>
  <c r="Q259" i="8"/>
  <c r="P259" i="8"/>
  <c r="O259" i="8"/>
  <c r="N259" i="8"/>
  <c r="M259" i="8"/>
  <c r="L259" i="8"/>
  <c r="K259" i="8"/>
  <c r="J259" i="8"/>
  <c r="I259" i="8"/>
  <c r="H259" i="8"/>
  <c r="G259" i="8"/>
  <c r="F259" i="8"/>
  <c r="E259" i="8"/>
  <c r="D259" i="8"/>
  <c r="C259" i="8"/>
  <c r="R261" i="7"/>
  <c r="Q261" i="7"/>
  <c r="P261" i="7"/>
  <c r="O261" i="7"/>
  <c r="N261" i="7"/>
  <c r="M261" i="7"/>
  <c r="L261" i="7"/>
  <c r="K261" i="7"/>
  <c r="J261" i="7"/>
  <c r="I261" i="7"/>
  <c r="H261" i="7"/>
  <c r="G261" i="7"/>
  <c r="F261" i="7"/>
  <c r="E261" i="7"/>
  <c r="D261" i="7"/>
  <c r="C261" i="7"/>
  <c r="R260" i="7"/>
  <c r="Q260" i="7"/>
  <c r="P260" i="7"/>
  <c r="O260" i="7"/>
  <c r="N260" i="7"/>
  <c r="M260" i="7"/>
  <c r="L260" i="7"/>
  <c r="K260" i="7"/>
  <c r="J260" i="7"/>
  <c r="I260" i="7"/>
  <c r="H260" i="7"/>
  <c r="G260" i="7"/>
  <c r="F260" i="7"/>
  <c r="E260" i="7"/>
  <c r="D260" i="7"/>
  <c r="C260" i="7"/>
  <c r="R259" i="7"/>
  <c r="Q259" i="7"/>
  <c r="P259" i="7"/>
  <c r="O259" i="7"/>
  <c r="N259" i="7"/>
  <c r="M259" i="7"/>
  <c r="L259" i="7"/>
  <c r="K259" i="7"/>
  <c r="J259" i="7"/>
  <c r="I259" i="7"/>
  <c r="H259" i="7"/>
  <c r="G259" i="7"/>
  <c r="F259" i="7"/>
  <c r="E259" i="7"/>
  <c r="D259" i="7"/>
  <c r="C259" i="7"/>
  <c r="R261" i="6"/>
  <c r="Q261" i="6"/>
  <c r="P261" i="6"/>
  <c r="O261" i="6"/>
  <c r="N261" i="6"/>
  <c r="M261" i="6"/>
  <c r="L261" i="6"/>
  <c r="K261" i="6"/>
  <c r="J261" i="6"/>
  <c r="I261" i="6"/>
  <c r="H261" i="6"/>
  <c r="G261" i="6"/>
  <c r="F261" i="6"/>
  <c r="E261" i="6"/>
  <c r="D261" i="6"/>
  <c r="C261" i="6"/>
  <c r="R260" i="6"/>
  <c r="Q260" i="6"/>
  <c r="P260" i="6"/>
  <c r="O260" i="6"/>
  <c r="N260" i="6"/>
  <c r="M260" i="6"/>
  <c r="L260" i="6"/>
  <c r="K260" i="6"/>
  <c r="J260" i="6"/>
  <c r="I260" i="6"/>
  <c r="H260" i="6"/>
  <c r="G260" i="6"/>
  <c r="F260" i="6"/>
  <c r="E260" i="6"/>
  <c r="D260" i="6"/>
  <c r="C260" i="6"/>
  <c r="R259" i="6"/>
  <c r="Q259" i="6"/>
  <c r="P259" i="6"/>
  <c r="O259" i="6"/>
  <c r="N259" i="6"/>
  <c r="M259" i="6"/>
  <c r="L259" i="6"/>
  <c r="K259" i="6"/>
  <c r="J259" i="6"/>
  <c r="I259" i="6"/>
  <c r="H259" i="6"/>
  <c r="G259" i="6"/>
  <c r="F259" i="6"/>
  <c r="E259" i="6"/>
  <c r="D259" i="6"/>
  <c r="C259" i="6"/>
  <c r="BN261" i="4"/>
  <c r="BB261" i="4"/>
  <c r="AX261" i="4"/>
  <c r="AL261" i="4"/>
  <c r="AH261" i="4"/>
  <c r="V261" i="4"/>
  <c r="Q261" i="4"/>
  <c r="P261" i="4"/>
  <c r="O261" i="4"/>
  <c r="N261" i="4"/>
  <c r="M261" i="4"/>
  <c r="L261" i="4"/>
  <c r="K261" i="4"/>
  <c r="J261" i="4"/>
  <c r="I261" i="4"/>
  <c r="H261" i="4"/>
  <c r="G261" i="4"/>
  <c r="E261" i="4"/>
  <c r="D261" i="4"/>
  <c r="C261" i="4"/>
  <c r="BN260" i="4"/>
  <c r="BB260" i="4"/>
  <c r="AX260" i="4"/>
  <c r="AL260" i="4"/>
  <c r="AH260" i="4"/>
  <c r="V260" i="4"/>
  <c r="Q260" i="4"/>
  <c r="P260" i="4"/>
  <c r="O260" i="4"/>
  <c r="N260" i="4"/>
  <c r="M260" i="4"/>
  <c r="L260" i="4"/>
  <c r="K260" i="4"/>
  <c r="J260" i="4"/>
  <c r="I260" i="4"/>
  <c r="H260" i="4"/>
  <c r="G260" i="4"/>
  <c r="E260" i="4"/>
  <c r="D260" i="4"/>
  <c r="C260" i="4"/>
  <c r="BN259" i="4"/>
  <c r="BB259" i="4"/>
  <c r="AX259" i="4"/>
  <c r="AL259" i="4"/>
  <c r="AH259" i="4"/>
  <c r="V259" i="4"/>
  <c r="Q259" i="4"/>
  <c r="P259" i="4"/>
  <c r="O259" i="4"/>
  <c r="N259" i="4"/>
  <c r="M259" i="4"/>
  <c r="L259" i="4"/>
  <c r="K259" i="4"/>
  <c r="J259" i="4"/>
  <c r="I259" i="4"/>
  <c r="H259" i="4"/>
  <c r="G259" i="4"/>
  <c r="E259" i="4"/>
  <c r="D259" i="4"/>
  <c r="C259" i="4"/>
  <c r="BN240" i="8"/>
  <c r="BM240" i="8"/>
  <c r="BL240" i="8"/>
  <c r="BK240" i="8"/>
  <c r="BJ240" i="8"/>
  <c r="BI240" i="8"/>
  <c r="BH240" i="8"/>
  <c r="BG240" i="8"/>
  <c r="BF240" i="8"/>
  <c r="BE240" i="8"/>
  <c r="BD240" i="8"/>
  <c r="BC240" i="8"/>
  <c r="BB240" i="8"/>
  <c r="BA240" i="8"/>
  <c r="AZ240" i="8"/>
  <c r="AY240" i="8"/>
  <c r="AX240" i="8"/>
  <c r="AW240" i="8"/>
  <c r="AV240" i="8"/>
  <c r="AU240" i="8"/>
  <c r="AT240" i="8"/>
  <c r="AS240" i="8"/>
  <c r="AR240" i="8"/>
  <c r="AQ240" i="8"/>
  <c r="AP240" i="8"/>
  <c r="AO240" i="8"/>
  <c r="AN240" i="8"/>
  <c r="AM240" i="8"/>
  <c r="AL240" i="8"/>
  <c r="AK240" i="8"/>
  <c r="AJ240" i="8"/>
  <c r="AI240" i="8"/>
  <c r="AH240" i="8"/>
  <c r="AG240" i="8"/>
  <c r="AF240" i="8"/>
  <c r="AE240" i="8"/>
  <c r="AD240" i="8"/>
  <c r="AC240" i="8"/>
  <c r="AB240" i="8"/>
  <c r="AA240" i="8"/>
  <c r="Z240" i="8"/>
  <c r="Y240" i="8"/>
  <c r="X240" i="8"/>
  <c r="W240" i="8"/>
  <c r="V240" i="8"/>
  <c r="U240" i="8"/>
  <c r="T240" i="8"/>
  <c r="S240" i="8"/>
  <c r="BN240" i="7"/>
  <c r="BM240" i="7"/>
  <c r="BL240" i="7"/>
  <c r="BK240" i="7"/>
  <c r="BJ240" i="7"/>
  <c r="BI240" i="7"/>
  <c r="BH240" i="7"/>
  <c r="BG240" i="7"/>
  <c r="BF240" i="7"/>
  <c r="BE240" i="7"/>
  <c r="BD240" i="7"/>
  <c r="BC240" i="7"/>
  <c r="BB240" i="7"/>
  <c r="BA240" i="7"/>
  <c r="AZ240" i="7"/>
  <c r="AY240" i="7"/>
  <c r="AX240" i="7"/>
  <c r="AW240" i="7"/>
  <c r="AV240" i="7"/>
  <c r="AU240" i="7"/>
  <c r="AT240" i="7"/>
  <c r="AS240" i="7"/>
  <c r="AR240" i="7"/>
  <c r="AQ240"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BN240" i="6"/>
  <c r="BM240" i="6"/>
  <c r="BL240" i="6"/>
  <c r="BK240" i="6"/>
  <c r="BJ240" i="6"/>
  <c r="BI240" i="6"/>
  <c r="BH240" i="6"/>
  <c r="BG240"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BN228" i="8"/>
  <c r="BM228" i="8"/>
  <c r="BL228" i="8"/>
  <c r="BK228" i="8"/>
  <c r="BJ228" i="8"/>
  <c r="BI228" i="8"/>
  <c r="BH228" i="8"/>
  <c r="BG228" i="8"/>
  <c r="BF228" i="8"/>
  <c r="BE228" i="8"/>
  <c r="BD228" i="8"/>
  <c r="BC228" i="8"/>
  <c r="BB228" i="8"/>
  <c r="BA228" i="8"/>
  <c r="AZ228" i="8"/>
  <c r="AY228" i="8"/>
  <c r="AX228" i="8"/>
  <c r="AW228" i="8"/>
  <c r="AV228" i="8"/>
  <c r="AU228" i="8"/>
  <c r="AT228" i="8"/>
  <c r="AS228" i="8"/>
  <c r="AR228" i="8"/>
  <c r="AQ228" i="8"/>
  <c r="AP228" i="8"/>
  <c r="AO228" i="8"/>
  <c r="AN228" i="8"/>
  <c r="AM228" i="8"/>
  <c r="AL228" i="8"/>
  <c r="AK228" i="8"/>
  <c r="AJ228" i="8"/>
  <c r="AI228" i="8"/>
  <c r="AH228" i="8"/>
  <c r="AG228" i="8"/>
  <c r="AF228" i="8"/>
  <c r="AE228" i="8"/>
  <c r="AD228" i="8"/>
  <c r="AC228" i="8"/>
  <c r="AB228" i="8"/>
  <c r="AA228" i="8"/>
  <c r="Z228" i="8"/>
  <c r="Y228" i="8"/>
  <c r="X228" i="8"/>
  <c r="W228" i="8"/>
  <c r="V228" i="8"/>
  <c r="U228" i="8"/>
  <c r="T228" i="8"/>
  <c r="BN228" i="7"/>
  <c r="BM228" i="7"/>
  <c r="BL228" i="7"/>
  <c r="BK228" i="7"/>
  <c r="BJ228" i="7"/>
  <c r="BI228" i="7"/>
  <c r="BH228" i="7"/>
  <c r="BG228" i="7"/>
  <c r="BF228" i="7"/>
  <c r="BE228" i="7"/>
  <c r="BD228" i="7"/>
  <c r="BC228" i="7"/>
  <c r="BB228" i="7"/>
  <c r="BA228" i="7"/>
  <c r="AZ228" i="7"/>
  <c r="AY228" i="7"/>
  <c r="AX228" i="7"/>
  <c r="AW228" i="7"/>
  <c r="AV228" i="7"/>
  <c r="AU228" i="7"/>
  <c r="AT228" i="7"/>
  <c r="AS228" i="7"/>
  <c r="AR228" i="7"/>
  <c r="AQ228" i="7"/>
  <c r="AP228" i="7"/>
  <c r="AO228" i="7"/>
  <c r="AN228" i="7"/>
  <c r="AM228" i="7"/>
  <c r="AL228" i="7"/>
  <c r="AK228" i="7"/>
  <c r="AJ228" i="7"/>
  <c r="AI228" i="7"/>
  <c r="AH228" i="7"/>
  <c r="AG228" i="7"/>
  <c r="AF228" i="7"/>
  <c r="AE228" i="7"/>
  <c r="AD228" i="7"/>
  <c r="AC228" i="7"/>
  <c r="AB228" i="7"/>
  <c r="AA228" i="7"/>
  <c r="Z228" i="7"/>
  <c r="Y228" i="7"/>
  <c r="X228" i="7"/>
  <c r="W228" i="7"/>
  <c r="V228" i="7"/>
  <c r="U228" i="7"/>
  <c r="T228" i="7"/>
  <c r="BN228" i="6"/>
  <c r="BM228" i="6"/>
  <c r="BL228" i="6"/>
  <c r="BK228" i="6"/>
  <c r="BJ228" i="6"/>
  <c r="BI228" i="6"/>
  <c r="BH228" i="6"/>
  <c r="BG228" i="6"/>
  <c r="BF228" i="6"/>
  <c r="BE228" i="6"/>
  <c r="BD228" i="6"/>
  <c r="BC228" i="6"/>
  <c r="BB228" i="6"/>
  <c r="BA228" i="6"/>
  <c r="AZ228" i="6"/>
  <c r="AY228" i="6"/>
  <c r="AX228" i="6"/>
  <c r="AW228" i="6"/>
  <c r="AV228" i="6"/>
  <c r="AU228" i="6"/>
  <c r="AT228" i="6"/>
  <c r="AS228" i="6"/>
  <c r="AR228" i="6"/>
  <c r="AQ228" i="6"/>
  <c r="AP228" i="6"/>
  <c r="AO228" i="6"/>
  <c r="AN228" i="6"/>
  <c r="AM228" i="6"/>
  <c r="AL228" i="6"/>
  <c r="AK228" i="6"/>
  <c r="AJ228" i="6"/>
  <c r="AI228" i="6"/>
  <c r="AH228" i="6"/>
  <c r="AG228" i="6"/>
  <c r="AF228" i="6"/>
  <c r="AE228" i="6"/>
  <c r="AD228" i="6"/>
  <c r="AC228" i="6"/>
  <c r="AB228" i="6"/>
  <c r="AA228" i="6"/>
  <c r="Z228" i="6"/>
  <c r="Y228" i="6"/>
  <c r="X228" i="6"/>
  <c r="W228" i="6"/>
  <c r="V228" i="6"/>
  <c r="U228" i="6"/>
  <c r="T228" i="6"/>
  <c r="S228" i="8"/>
  <c r="S228" i="7"/>
  <c r="S228" i="6"/>
  <c r="R239" i="8"/>
  <c r="Q239" i="8"/>
  <c r="P239" i="8"/>
  <c r="O239" i="8"/>
  <c r="N239" i="8"/>
  <c r="M239" i="8"/>
  <c r="L239" i="8"/>
  <c r="K239" i="8"/>
  <c r="J239" i="8"/>
  <c r="I239" i="8"/>
  <c r="H239" i="8"/>
  <c r="G239" i="8"/>
  <c r="F239" i="8"/>
  <c r="E239" i="8"/>
  <c r="D239" i="8"/>
  <c r="C239" i="8"/>
  <c r="R239" i="7"/>
  <c r="Q239" i="7"/>
  <c r="P239" i="7"/>
  <c r="O239" i="7"/>
  <c r="N239" i="7"/>
  <c r="M239" i="7"/>
  <c r="L239" i="7"/>
  <c r="K239" i="7"/>
  <c r="J239" i="7"/>
  <c r="I239" i="7"/>
  <c r="H239" i="7"/>
  <c r="G239" i="7"/>
  <c r="F239" i="7"/>
  <c r="E239" i="7"/>
  <c r="D239" i="7"/>
  <c r="C239" i="7"/>
  <c r="R239" i="6"/>
  <c r="Q239" i="6"/>
  <c r="P239" i="6"/>
  <c r="O239" i="6"/>
  <c r="N239" i="6"/>
  <c r="M239" i="6"/>
  <c r="L239" i="6"/>
  <c r="K239" i="6"/>
  <c r="J239" i="6"/>
  <c r="I239" i="6"/>
  <c r="H239" i="6"/>
  <c r="G239" i="6"/>
  <c r="F239" i="6"/>
  <c r="E239" i="6"/>
  <c r="D239" i="6"/>
  <c r="C239" i="6"/>
  <c r="R239" i="4"/>
  <c r="Q239" i="4"/>
  <c r="P239" i="4"/>
  <c r="O239" i="4"/>
  <c r="N239" i="4"/>
  <c r="M239" i="4"/>
  <c r="L239" i="4"/>
  <c r="K239" i="4"/>
  <c r="J239" i="4"/>
  <c r="I239" i="4"/>
  <c r="H239" i="4"/>
  <c r="G239" i="4"/>
  <c r="F239" i="4"/>
  <c r="E239" i="4"/>
  <c r="D239" i="4"/>
  <c r="C239" i="4"/>
  <c r="R233" i="8"/>
  <c r="Q233" i="8"/>
  <c r="P233" i="8"/>
  <c r="O233" i="8"/>
  <c r="N233" i="8"/>
  <c r="M233" i="8"/>
  <c r="L233" i="8"/>
  <c r="K233" i="8"/>
  <c r="J233" i="8"/>
  <c r="I233" i="8"/>
  <c r="H233" i="8"/>
  <c r="G233" i="8"/>
  <c r="F233" i="8"/>
  <c r="E233" i="8"/>
  <c r="D233" i="8"/>
  <c r="C233" i="8"/>
  <c r="R233" i="7"/>
  <c r="Q233" i="7"/>
  <c r="P233" i="7"/>
  <c r="O233" i="7"/>
  <c r="N233" i="7"/>
  <c r="M233" i="7"/>
  <c r="L233" i="7"/>
  <c r="K233" i="7"/>
  <c r="J233" i="7"/>
  <c r="I233" i="7"/>
  <c r="H233" i="7"/>
  <c r="G233" i="7"/>
  <c r="F233" i="7"/>
  <c r="E233" i="7"/>
  <c r="D233" i="7"/>
  <c r="C233" i="7"/>
  <c r="R233" i="6"/>
  <c r="Q233" i="6"/>
  <c r="P233" i="6"/>
  <c r="O233" i="6"/>
  <c r="N233" i="6"/>
  <c r="M233" i="6"/>
  <c r="L233" i="6"/>
  <c r="K233" i="6"/>
  <c r="J233" i="6"/>
  <c r="I233" i="6"/>
  <c r="H233" i="6"/>
  <c r="G233" i="6"/>
  <c r="F233" i="6"/>
  <c r="E233" i="6"/>
  <c r="D233" i="6"/>
  <c r="C233" i="6"/>
  <c r="R233" i="4"/>
  <c r="Q233" i="4"/>
  <c r="P233" i="4"/>
  <c r="O233" i="4"/>
  <c r="N233" i="4"/>
  <c r="M233" i="4"/>
  <c r="L233" i="4"/>
  <c r="K233" i="4"/>
  <c r="J233" i="4"/>
  <c r="I233" i="4"/>
  <c r="H233" i="4"/>
  <c r="G233" i="4"/>
  <c r="F233" i="4"/>
  <c r="E233" i="4"/>
  <c r="D233" i="4"/>
  <c r="C233" i="4"/>
  <c r="R227" i="8"/>
  <c r="Q227" i="8"/>
  <c r="P227" i="8"/>
  <c r="O227" i="8"/>
  <c r="N227" i="8"/>
  <c r="M227" i="8"/>
  <c r="L227" i="8"/>
  <c r="K227" i="8"/>
  <c r="J227" i="8"/>
  <c r="I227" i="8"/>
  <c r="H227" i="8"/>
  <c r="G227" i="8"/>
  <c r="F227" i="8"/>
  <c r="E227" i="8"/>
  <c r="D227" i="8"/>
  <c r="C227" i="8"/>
  <c r="R227" i="7"/>
  <c r="Q227" i="7"/>
  <c r="P227" i="7"/>
  <c r="O227" i="7"/>
  <c r="N227" i="7"/>
  <c r="M227" i="7"/>
  <c r="L227" i="7"/>
  <c r="K227" i="7"/>
  <c r="J227" i="7"/>
  <c r="I227" i="7"/>
  <c r="H227" i="7"/>
  <c r="G227" i="7"/>
  <c r="F227" i="7"/>
  <c r="E227" i="7"/>
  <c r="D227" i="7"/>
  <c r="C227" i="7"/>
  <c r="R227" i="6"/>
  <c r="Q227" i="6"/>
  <c r="P227" i="6"/>
  <c r="O227" i="6"/>
  <c r="N227" i="6"/>
  <c r="M227" i="6"/>
  <c r="L227" i="6"/>
  <c r="K227" i="6"/>
  <c r="J227" i="6"/>
  <c r="I227" i="6"/>
  <c r="H227" i="6"/>
  <c r="G227" i="6"/>
  <c r="F227" i="6"/>
  <c r="E227" i="6"/>
  <c r="D227" i="6"/>
  <c r="C227" i="6"/>
  <c r="R227" i="4"/>
  <c r="Q227" i="4"/>
  <c r="P227" i="4"/>
  <c r="O227" i="4"/>
  <c r="N227" i="4"/>
  <c r="M227" i="4"/>
  <c r="L227" i="4"/>
  <c r="K227" i="4"/>
  <c r="J227" i="4"/>
  <c r="I227" i="4"/>
  <c r="H227" i="4"/>
  <c r="G227" i="4"/>
  <c r="F227" i="4"/>
  <c r="E227" i="4"/>
  <c r="D227" i="4"/>
  <c r="C227" i="4"/>
  <c r="F179" i="8"/>
  <c r="E179" i="8"/>
  <c r="F179" i="7"/>
  <c r="E179" i="7"/>
  <c r="F179" i="6"/>
  <c r="E179" i="6"/>
  <c r="F179" i="4"/>
  <c r="E179" i="4"/>
  <c r="D179" i="8"/>
  <c r="D179" i="7"/>
  <c r="D179" i="6"/>
  <c r="D179" i="4"/>
  <c r="N190" i="8"/>
  <c r="M190" i="8"/>
  <c r="L190" i="8"/>
  <c r="K190" i="8"/>
  <c r="J190" i="8"/>
  <c r="I190" i="8"/>
  <c r="H190" i="8"/>
  <c r="G190" i="8"/>
  <c r="N190" i="7"/>
  <c r="M190" i="7"/>
  <c r="L190" i="7"/>
  <c r="K190" i="7"/>
  <c r="J190" i="7"/>
  <c r="I190" i="7"/>
  <c r="H190" i="7"/>
  <c r="G190" i="7"/>
  <c r="N190" i="6"/>
  <c r="M190" i="6"/>
  <c r="L190" i="6"/>
  <c r="K190" i="6"/>
  <c r="J190" i="6"/>
  <c r="I190" i="6"/>
  <c r="H190" i="6"/>
  <c r="G190" i="6"/>
  <c r="H190" i="4"/>
  <c r="G190" i="4"/>
  <c r="F190" i="8"/>
  <c r="F190" i="7"/>
  <c r="F190" i="6"/>
  <c r="E189" i="8"/>
  <c r="D189" i="8"/>
  <c r="C189" i="8"/>
  <c r="E189" i="7"/>
  <c r="D189" i="7"/>
  <c r="C189" i="7"/>
  <c r="E189" i="6"/>
  <c r="D189" i="6"/>
  <c r="C189" i="6"/>
  <c r="GI5" i="1"/>
  <c r="GI100" i="1" s="1"/>
  <c r="C178" i="8"/>
  <c r="H178" i="8" s="1"/>
  <c r="C178" i="7"/>
  <c r="H178" i="7" s="1"/>
  <c r="C178" i="6"/>
  <c r="H178" i="6" s="1"/>
  <c r="C178" i="4"/>
  <c r="M680" i="6"/>
  <c r="L680" i="6"/>
  <c r="M679" i="6"/>
  <c r="L679" i="6"/>
  <c r="M678" i="6"/>
  <c r="L678" i="6"/>
  <c r="H678" i="6"/>
  <c r="AB677" i="6"/>
  <c r="AD677" i="6" s="1"/>
  <c r="AA677" i="6"/>
  <c r="AC677" i="6" s="1"/>
  <c r="S677" i="6"/>
  <c r="R677" i="6"/>
  <c r="M676" i="6"/>
  <c r="L676" i="6"/>
  <c r="M675" i="6"/>
  <c r="L675" i="6"/>
  <c r="M674" i="6"/>
  <c r="L674" i="6"/>
  <c r="K674" i="6"/>
  <c r="K675" i="6" s="1"/>
  <c r="J674" i="6"/>
  <c r="J675" i="6" s="1"/>
  <c r="J676" i="6" s="1"/>
  <c r="J677" i="6" s="1"/>
  <c r="J678" i="6" s="1"/>
  <c r="J679" i="6" s="1"/>
  <c r="J680" i="6" s="1"/>
  <c r="I674" i="6"/>
  <c r="I675" i="6" s="1"/>
  <c r="I676" i="6" s="1"/>
  <c r="I677" i="6" s="1"/>
  <c r="I678" i="6" s="1"/>
  <c r="I679" i="6" s="1"/>
  <c r="I680" i="6" s="1"/>
  <c r="H674" i="6"/>
  <c r="H675" i="6" s="1"/>
  <c r="H676" i="6" s="1"/>
  <c r="AB673" i="6"/>
  <c r="AD673" i="6" s="1"/>
  <c r="M673" i="6" s="1"/>
  <c r="AA673" i="6"/>
  <c r="AC673" i="6" s="1"/>
  <c r="S673" i="6"/>
  <c r="R673" i="6"/>
  <c r="AC670" i="6"/>
  <c r="AA670" i="6"/>
  <c r="Y670" i="6"/>
  <c r="M680" i="7"/>
  <c r="L680" i="7"/>
  <c r="M679" i="7"/>
  <c r="L679" i="7"/>
  <c r="M678" i="7"/>
  <c r="L678" i="7"/>
  <c r="H678" i="7"/>
  <c r="H679" i="7" s="1"/>
  <c r="AB677" i="7"/>
  <c r="AD677" i="7" s="1"/>
  <c r="AA677" i="7"/>
  <c r="AC677" i="7" s="1"/>
  <c r="S677" i="7"/>
  <c r="R677" i="7"/>
  <c r="M676" i="7"/>
  <c r="L676" i="7"/>
  <c r="M675" i="7"/>
  <c r="L675" i="7"/>
  <c r="M674" i="7"/>
  <c r="L674" i="7"/>
  <c r="K674" i="7"/>
  <c r="K675" i="7" s="1"/>
  <c r="K676" i="7" s="1"/>
  <c r="K677" i="7" s="1"/>
  <c r="K678" i="7" s="1"/>
  <c r="J674" i="7"/>
  <c r="J675" i="7" s="1"/>
  <c r="J676" i="7" s="1"/>
  <c r="J677" i="7" s="1"/>
  <c r="J678" i="7" s="1"/>
  <c r="J679" i="7" s="1"/>
  <c r="J680" i="7" s="1"/>
  <c r="I674" i="7"/>
  <c r="I675" i="7" s="1"/>
  <c r="I676" i="7" s="1"/>
  <c r="I677" i="7" s="1"/>
  <c r="I678" i="7" s="1"/>
  <c r="I679" i="7" s="1"/>
  <c r="I680" i="7" s="1"/>
  <c r="H674" i="7"/>
  <c r="H675" i="7" s="1"/>
  <c r="AB673" i="7"/>
  <c r="AD673" i="7" s="1"/>
  <c r="M673" i="7" s="1"/>
  <c r="AA673" i="7"/>
  <c r="AC673" i="7" s="1"/>
  <c r="L673" i="7" s="1"/>
  <c r="S673" i="7"/>
  <c r="R673" i="7"/>
  <c r="AC670" i="7"/>
  <c r="AA670" i="7"/>
  <c r="Y670" i="7"/>
  <c r="M680" i="8"/>
  <c r="L680" i="8"/>
  <c r="M679" i="8"/>
  <c r="L679" i="8"/>
  <c r="M678" i="8"/>
  <c r="L678" i="8"/>
  <c r="H678" i="8"/>
  <c r="H679" i="8" s="1"/>
  <c r="AB677" i="8"/>
  <c r="AD677" i="8" s="1"/>
  <c r="AA677" i="8"/>
  <c r="AC677" i="8" s="1"/>
  <c r="S677" i="8"/>
  <c r="R677" i="8"/>
  <c r="M676" i="8"/>
  <c r="L676" i="8"/>
  <c r="M675" i="8"/>
  <c r="L675" i="8"/>
  <c r="M674" i="8"/>
  <c r="L674" i="8"/>
  <c r="K674" i="8"/>
  <c r="K675" i="8" s="1"/>
  <c r="K676" i="8" s="1"/>
  <c r="K677" i="8" s="1"/>
  <c r="K678" i="8" s="1"/>
  <c r="K679" i="8" s="1"/>
  <c r="K680" i="8" s="1"/>
  <c r="J674" i="8"/>
  <c r="J675" i="8" s="1"/>
  <c r="J676" i="8" s="1"/>
  <c r="J677" i="8" s="1"/>
  <c r="J678" i="8" s="1"/>
  <c r="J679" i="8" s="1"/>
  <c r="J680" i="8" s="1"/>
  <c r="I674" i="8"/>
  <c r="I675" i="8" s="1"/>
  <c r="I676" i="8" s="1"/>
  <c r="I677" i="8" s="1"/>
  <c r="I678" i="8" s="1"/>
  <c r="I679" i="8" s="1"/>
  <c r="I680" i="8" s="1"/>
  <c r="H674" i="8"/>
  <c r="AB673" i="8"/>
  <c r="AD673" i="8" s="1"/>
  <c r="M673" i="8" s="1"/>
  <c r="AA673" i="8"/>
  <c r="AC673" i="8" s="1"/>
  <c r="S673" i="8"/>
  <c r="R673" i="8"/>
  <c r="AC670" i="8"/>
  <c r="AA670" i="8"/>
  <c r="Y670" i="8"/>
  <c r="N720" i="6"/>
  <c r="I720" i="6"/>
  <c r="H720" i="6"/>
  <c r="B720" i="6"/>
  <c r="N719" i="6"/>
  <c r="I719" i="6"/>
  <c r="H719" i="6"/>
  <c r="B719" i="6"/>
  <c r="N718" i="6"/>
  <c r="I718" i="6"/>
  <c r="H718" i="6"/>
  <c r="B718" i="6"/>
  <c r="N714" i="6"/>
  <c r="I714" i="6"/>
  <c r="H714" i="6"/>
  <c r="B714" i="6"/>
  <c r="N713" i="6"/>
  <c r="I713" i="6"/>
  <c r="H713" i="6"/>
  <c r="B713" i="6"/>
  <c r="N712" i="6"/>
  <c r="I712" i="6"/>
  <c r="H712" i="6"/>
  <c r="B712" i="6"/>
  <c r="N711" i="6"/>
  <c r="I711" i="6"/>
  <c r="H711" i="6"/>
  <c r="B711" i="6"/>
  <c r="N710" i="6"/>
  <c r="I710" i="6"/>
  <c r="H710" i="6"/>
  <c r="B710" i="6"/>
  <c r="N709" i="6"/>
  <c r="I709" i="6"/>
  <c r="H709" i="6"/>
  <c r="B709" i="6"/>
  <c r="N708" i="6"/>
  <c r="I708" i="6"/>
  <c r="H708" i="6"/>
  <c r="B708" i="6"/>
  <c r="N707" i="6"/>
  <c r="I707" i="6"/>
  <c r="H707" i="6"/>
  <c r="B707" i="6"/>
  <c r="N706" i="6"/>
  <c r="I706" i="6"/>
  <c r="H706" i="6"/>
  <c r="B706" i="6"/>
  <c r="N702" i="6"/>
  <c r="I702" i="6"/>
  <c r="H702" i="6"/>
  <c r="B702" i="6"/>
  <c r="N701" i="6"/>
  <c r="I701" i="6"/>
  <c r="H701" i="6"/>
  <c r="B701" i="6"/>
  <c r="N700" i="6"/>
  <c r="I700" i="6"/>
  <c r="H700" i="6"/>
  <c r="B700" i="6"/>
  <c r="N699" i="6"/>
  <c r="I699" i="6"/>
  <c r="H699" i="6"/>
  <c r="B699" i="6"/>
  <c r="N698" i="6"/>
  <c r="I698" i="6"/>
  <c r="H698" i="6"/>
  <c r="B698" i="6"/>
  <c r="N697" i="6"/>
  <c r="I697" i="6"/>
  <c r="H697" i="6"/>
  <c r="B697" i="6"/>
  <c r="N696" i="6"/>
  <c r="I696" i="6"/>
  <c r="H696" i="6"/>
  <c r="B696" i="6"/>
  <c r="N695" i="6"/>
  <c r="I695" i="6"/>
  <c r="H695" i="6"/>
  <c r="B695" i="6"/>
  <c r="N694" i="6"/>
  <c r="I694" i="6"/>
  <c r="H694" i="6"/>
  <c r="B694" i="6"/>
  <c r="N690" i="6"/>
  <c r="I690" i="6"/>
  <c r="H690" i="6"/>
  <c r="B690" i="6"/>
  <c r="N689" i="6"/>
  <c r="I689" i="6"/>
  <c r="H689" i="6"/>
  <c r="B689" i="6"/>
  <c r="N688" i="6"/>
  <c r="I688" i="6"/>
  <c r="H688" i="6"/>
  <c r="B688" i="6"/>
  <c r="N687" i="6"/>
  <c r="I687" i="6"/>
  <c r="H687" i="6"/>
  <c r="B687" i="6"/>
  <c r="N686" i="6"/>
  <c r="I686" i="6"/>
  <c r="H686" i="6"/>
  <c r="B686" i="6"/>
  <c r="N685" i="6"/>
  <c r="I685" i="6"/>
  <c r="H685" i="6"/>
  <c r="B685" i="6"/>
  <c r="N720" i="7"/>
  <c r="I720" i="7"/>
  <c r="H720" i="7"/>
  <c r="B720" i="7"/>
  <c r="N719" i="7"/>
  <c r="I719" i="7"/>
  <c r="H719" i="7"/>
  <c r="B719" i="7"/>
  <c r="N718" i="7"/>
  <c r="I718" i="7"/>
  <c r="H718" i="7"/>
  <c r="B718" i="7"/>
  <c r="N714" i="7"/>
  <c r="I714" i="7"/>
  <c r="H714" i="7"/>
  <c r="B714" i="7"/>
  <c r="N713" i="7"/>
  <c r="I713" i="7"/>
  <c r="H713" i="7"/>
  <c r="B713" i="7"/>
  <c r="N712" i="7"/>
  <c r="I712" i="7"/>
  <c r="H712" i="7"/>
  <c r="B712" i="7"/>
  <c r="N711" i="7"/>
  <c r="I711" i="7"/>
  <c r="H711" i="7"/>
  <c r="B711" i="7"/>
  <c r="N710" i="7"/>
  <c r="I710" i="7"/>
  <c r="H710" i="7"/>
  <c r="B710" i="7"/>
  <c r="N709" i="7"/>
  <c r="I709" i="7"/>
  <c r="H709" i="7"/>
  <c r="B709" i="7"/>
  <c r="N708" i="7"/>
  <c r="I708" i="7"/>
  <c r="H708" i="7"/>
  <c r="B708" i="7"/>
  <c r="N707" i="7"/>
  <c r="I707" i="7"/>
  <c r="H707" i="7"/>
  <c r="B707" i="7"/>
  <c r="N706" i="7"/>
  <c r="I706" i="7"/>
  <c r="H706" i="7"/>
  <c r="B706" i="7"/>
  <c r="N702" i="7"/>
  <c r="I702" i="7"/>
  <c r="H702" i="7"/>
  <c r="B702" i="7"/>
  <c r="N701" i="7"/>
  <c r="I701" i="7"/>
  <c r="H701" i="7"/>
  <c r="B701" i="7"/>
  <c r="N700" i="7"/>
  <c r="I700" i="7"/>
  <c r="H700" i="7"/>
  <c r="B700" i="7"/>
  <c r="N699" i="7"/>
  <c r="I699" i="7"/>
  <c r="H699" i="7"/>
  <c r="B699" i="7"/>
  <c r="N698" i="7"/>
  <c r="I698" i="7"/>
  <c r="H698" i="7"/>
  <c r="B698" i="7"/>
  <c r="N697" i="7"/>
  <c r="I697" i="7"/>
  <c r="H697" i="7"/>
  <c r="B697" i="7"/>
  <c r="N696" i="7"/>
  <c r="I696" i="7"/>
  <c r="H696" i="7"/>
  <c r="B696" i="7"/>
  <c r="N695" i="7"/>
  <c r="I695" i="7"/>
  <c r="H695" i="7"/>
  <c r="B695" i="7"/>
  <c r="N694" i="7"/>
  <c r="I694" i="7"/>
  <c r="H694" i="7"/>
  <c r="B694" i="7"/>
  <c r="N690" i="7"/>
  <c r="I690" i="7"/>
  <c r="H690" i="7"/>
  <c r="B690" i="7"/>
  <c r="N689" i="7"/>
  <c r="I689" i="7"/>
  <c r="H689" i="7"/>
  <c r="B689" i="7"/>
  <c r="N688" i="7"/>
  <c r="I688" i="7"/>
  <c r="H688" i="7"/>
  <c r="B688" i="7"/>
  <c r="N687" i="7"/>
  <c r="I687" i="7"/>
  <c r="H687" i="7"/>
  <c r="B687" i="7"/>
  <c r="N686" i="7"/>
  <c r="I686" i="7"/>
  <c r="H686" i="7"/>
  <c r="B686" i="7"/>
  <c r="N685" i="7"/>
  <c r="I685" i="7"/>
  <c r="H685" i="7"/>
  <c r="B685" i="7"/>
  <c r="N720" i="8"/>
  <c r="I720" i="8"/>
  <c r="H720" i="8"/>
  <c r="N719" i="8"/>
  <c r="I719" i="8"/>
  <c r="H719" i="8"/>
  <c r="B719" i="8"/>
  <c r="N718" i="8"/>
  <c r="I718" i="8"/>
  <c r="H718" i="8"/>
  <c r="B718" i="8"/>
  <c r="N714" i="8"/>
  <c r="I714" i="8"/>
  <c r="H714" i="8"/>
  <c r="N713" i="8"/>
  <c r="I713" i="8"/>
  <c r="H713" i="8"/>
  <c r="B713" i="8"/>
  <c r="N712" i="8"/>
  <c r="I712" i="8"/>
  <c r="H712" i="8"/>
  <c r="B712" i="8"/>
  <c r="N711" i="8"/>
  <c r="I711" i="8"/>
  <c r="H711" i="8"/>
  <c r="N710" i="8"/>
  <c r="I710" i="8"/>
  <c r="H710" i="8"/>
  <c r="B710" i="8"/>
  <c r="N709" i="8"/>
  <c r="I709" i="8"/>
  <c r="H709" i="8"/>
  <c r="B709" i="8"/>
  <c r="N708" i="8"/>
  <c r="I708" i="8"/>
  <c r="H708" i="8"/>
  <c r="N707" i="8"/>
  <c r="I707" i="8"/>
  <c r="H707" i="8"/>
  <c r="B707" i="8"/>
  <c r="N706" i="8"/>
  <c r="I706" i="8"/>
  <c r="H706" i="8"/>
  <c r="B706" i="8"/>
  <c r="N702" i="8"/>
  <c r="I702" i="8"/>
  <c r="H702" i="8"/>
  <c r="N701" i="8"/>
  <c r="I701" i="8"/>
  <c r="H701" i="8"/>
  <c r="B701" i="8"/>
  <c r="N700" i="8"/>
  <c r="I700" i="8"/>
  <c r="H700" i="8"/>
  <c r="B700" i="8"/>
  <c r="N699" i="8"/>
  <c r="I699" i="8"/>
  <c r="H699" i="8"/>
  <c r="N698" i="8"/>
  <c r="I698" i="8"/>
  <c r="H698" i="8"/>
  <c r="B698" i="8"/>
  <c r="N697" i="8"/>
  <c r="I697" i="8"/>
  <c r="H697" i="8"/>
  <c r="B697" i="8"/>
  <c r="N696" i="8"/>
  <c r="I696" i="8"/>
  <c r="H696" i="8"/>
  <c r="N695" i="8"/>
  <c r="I695" i="8"/>
  <c r="H695" i="8"/>
  <c r="B695" i="8"/>
  <c r="N694" i="8"/>
  <c r="I694" i="8"/>
  <c r="H694" i="8"/>
  <c r="B694" i="8"/>
  <c r="N690" i="8"/>
  <c r="I690" i="8"/>
  <c r="H690" i="8"/>
  <c r="N689" i="8"/>
  <c r="I689" i="8"/>
  <c r="H689" i="8"/>
  <c r="B689" i="8"/>
  <c r="N688" i="8"/>
  <c r="I688" i="8"/>
  <c r="H688" i="8"/>
  <c r="B688" i="8"/>
  <c r="N687" i="8"/>
  <c r="I687" i="8"/>
  <c r="H687" i="8"/>
  <c r="N686" i="8"/>
  <c r="I686" i="8"/>
  <c r="H686" i="8"/>
  <c r="B686" i="8"/>
  <c r="N685" i="8"/>
  <c r="I685" i="8"/>
  <c r="H685" i="8"/>
  <c r="B685" i="8"/>
  <c r="AZ5" i="1"/>
  <c r="AZ100" i="1" s="1"/>
  <c r="H685" i="4"/>
  <c r="N685" i="4"/>
  <c r="H686" i="4"/>
  <c r="N686" i="4"/>
  <c r="H687" i="4"/>
  <c r="N687" i="4"/>
  <c r="H688" i="4"/>
  <c r="N688" i="4"/>
  <c r="H689" i="4"/>
  <c r="N689" i="4"/>
  <c r="H690" i="4"/>
  <c r="N690" i="4"/>
  <c r="H694" i="4"/>
  <c r="N694" i="4"/>
  <c r="H695" i="4"/>
  <c r="N695" i="4"/>
  <c r="H696" i="4"/>
  <c r="N696" i="4"/>
  <c r="H697" i="4"/>
  <c r="N697" i="4"/>
  <c r="H698" i="4"/>
  <c r="N698" i="4"/>
  <c r="H699" i="4"/>
  <c r="N699" i="4"/>
  <c r="H700" i="4"/>
  <c r="N700" i="4"/>
  <c r="H701" i="4"/>
  <c r="N701" i="4"/>
  <c r="H702" i="4"/>
  <c r="N702" i="4"/>
  <c r="H706" i="4"/>
  <c r="N706" i="4"/>
  <c r="H707" i="4"/>
  <c r="N707" i="4"/>
  <c r="H708" i="4"/>
  <c r="N708" i="4"/>
  <c r="H709" i="4"/>
  <c r="N709" i="4"/>
  <c r="H710" i="4"/>
  <c r="N710" i="4"/>
  <c r="H711" i="4"/>
  <c r="N711" i="4"/>
  <c r="H712" i="4"/>
  <c r="N712" i="4"/>
  <c r="H713" i="4"/>
  <c r="N713" i="4"/>
  <c r="H714" i="4"/>
  <c r="N714" i="4"/>
  <c r="H718" i="4"/>
  <c r="N718" i="4"/>
  <c r="H719" i="4"/>
  <c r="N719" i="4"/>
  <c r="H720" i="4"/>
  <c r="N720" i="4"/>
  <c r="D6" i="4"/>
  <c r="O24" i="1"/>
  <c r="L24" i="1"/>
  <c r="K24" i="1"/>
  <c r="J24" i="1"/>
  <c r="I24" i="1"/>
  <c r="I25" i="1" s="1"/>
  <c r="A95" i="1"/>
  <c r="A94" i="1"/>
  <c r="DN32" i="1"/>
  <c r="DM32" i="1"/>
  <c r="N18" i="1"/>
  <c r="N17" i="1"/>
  <c r="AT14" i="1"/>
  <c r="AP14" i="1"/>
  <c r="DN36" i="1"/>
  <c r="DM36" i="1"/>
  <c r="C36" i="1"/>
  <c r="A36" i="1"/>
  <c r="ES5" i="1"/>
  <c r="ES13" i="1" s="1"/>
  <c r="ES16" i="1" s="1"/>
  <c r="BV5" i="1"/>
  <c r="BV13" i="1" s="1"/>
  <c r="O30" i="1"/>
  <c r="O31" i="1" s="1"/>
  <c r="O32" i="1" s="1"/>
  <c r="O33" i="1" s="1"/>
  <c r="O34" i="1" s="1"/>
  <c r="O35" i="1" s="1"/>
  <c r="O36" i="1" s="1"/>
  <c r="K30" i="1"/>
  <c r="J30" i="1"/>
  <c r="J31" i="1" s="1"/>
  <c r="J32" i="1" s="1"/>
  <c r="J33" i="1" s="1"/>
  <c r="J34" i="1" s="1"/>
  <c r="J35" i="1" s="1"/>
  <c r="I30" i="1"/>
  <c r="I31" i="1" s="1"/>
  <c r="I32" i="1" s="1"/>
  <c r="I33" i="1" s="1"/>
  <c r="I34" i="1" s="1"/>
  <c r="I35" i="1" s="1"/>
  <c r="L673" i="6" l="1"/>
  <c r="F297" i="4"/>
  <c r="R260" i="4"/>
  <c r="L25" i="1"/>
  <c r="L673" i="8"/>
  <c r="F278" i="4"/>
  <c r="K25" i="1"/>
  <c r="D24" i="1"/>
  <c r="K31" i="1"/>
  <c r="D30" i="1"/>
  <c r="O25" i="1"/>
  <c r="D187" i="4"/>
  <c r="D186" i="4"/>
  <c r="BP24" i="1"/>
  <c r="BN24" i="1"/>
  <c r="BM24" i="1"/>
  <c r="BL24" i="1"/>
  <c r="BK24" i="1"/>
  <c r="BJ24" i="1"/>
  <c r="J25" i="1"/>
  <c r="BS24" i="1"/>
  <c r="BR24" i="1"/>
  <c r="BQ24" i="1"/>
  <c r="BO24" i="1"/>
  <c r="AW17" i="4"/>
  <c r="BA17" i="4" s="1"/>
  <c r="AP17" i="4" s="1"/>
  <c r="R295" i="4"/>
  <c r="P36" i="1"/>
  <c r="F277" i="4"/>
  <c r="R277" i="4"/>
  <c r="F296" i="4"/>
  <c r="AW13" i="4"/>
  <c r="AY13" i="4" s="1"/>
  <c r="AN13" i="4" s="1"/>
  <c r="R259" i="4"/>
  <c r="AX12" i="4"/>
  <c r="AM12" i="4" s="1"/>
  <c r="AX15" i="4"/>
  <c r="AM15" i="4" s="1"/>
  <c r="AX16" i="4"/>
  <c r="AM16" i="4" s="1"/>
  <c r="AY12" i="4"/>
  <c r="AN12" i="4" s="1"/>
  <c r="F279" i="4"/>
  <c r="C190" i="4"/>
  <c r="D190" i="4"/>
  <c r="AY15" i="4"/>
  <c r="AN15" i="4" s="1"/>
  <c r="E190" i="4"/>
  <c r="E187" i="4"/>
  <c r="R278" i="4"/>
  <c r="E185" i="4"/>
  <c r="CI23" i="1" s="1"/>
  <c r="F260" i="4"/>
  <c r="R297" i="4"/>
  <c r="E186" i="4"/>
  <c r="C185" i="4"/>
  <c r="CG23" i="1" s="1"/>
  <c r="C188" i="4"/>
  <c r="D185" i="4"/>
  <c r="CH23" i="1" s="1"/>
  <c r="C186" i="4"/>
  <c r="C187" i="4"/>
  <c r="BA14" i="4"/>
  <c r="AP14" i="4" s="1"/>
  <c r="AY14" i="4"/>
  <c r="AN14" i="4" s="1"/>
  <c r="AX14" i="4"/>
  <c r="AM14" i="4" s="1"/>
  <c r="BA16" i="4"/>
  <c r="AP16" i="4" s="1"/>
  <c r="F261" i="4"/>
  <c r="R279" i="4"/>
  <c r="R261" i="4"/>
  <c r="F295" i="4"/>
  <c r="D188" i="4"/>
  <c r="BA12" i="4"/>
  <c r="AP12" i="4" s="1"/>
  <c r="E188" i="4"/>
  <c r="C189" i="4"/>
  <c r="D189" i="4"/>
  <c r="E189" i="4"/>
  <c r="AY17" i="4"/>
  <c r="AN17" i="4" s="1"/>
  <c r="AZ17" i="4"/>
  <c r="AO17" i="4" s="1"/>
  <c r="F259" i="4"/>
  <c r="L677" i="8"/>
  <c r="T677" i="8" s="1"/>
  <c r="C677" i="8" s="1"/>
  <c r="L677" i="7"/>
  <c r="T677" i="7" s="1"/>
  <c r="C677" i="7" s="1"/>
  <c r="L677" i="6"/>
  <c r="T677" i="6" s="1"/>
  <c r="C677" i="6" s="1"/>
  <c r="M677" i="8"/>
  <c r="U677" i="8" s="1"/>
  <c r="D677" i="8" s="1"/>
  <c r="M677" i="7"/>
  <c r="U677" i="7" s="1"/>
  <c r="D677" i="7" s="1"/>
  <c r="M677" i="6"/>
  <c r="U677" i="6" s="1"/>
  <c r="BA15" i="4"/>
  <c r="AP15" i="4" s="1"/>
  <c r="AY16" i="4"/>
  <c r="AN16" i="4" s="1"/>
  <c r="AZ12" i="4"/>
  <c r="AO12" i="4" s="1"/>
  <c r="AZ14" i="4"/>
  <c r="AO14" i="4" s="1"/>
  <c r="AZ15" i="4"/>
  <c r="AO15" i="4" s="1"/>
  <c r="AZ16" i="4"/>
  <c r="AO16" i="4" s="1"/>
  <c r="I178" i="4"/>
  <c r="Q14" i="8"/>
  <c r="Q14" i="7"/>
  <c r="Q14" i="6"/>
  <c r="P14" i="8"/>
  <c r="P14" i="7"/>
  <c r="P14" i="6"/>
  <c r="O14" i="8"/>
  <c r="O14" i="7"/>
  <c r="O14" i="6"/>
  <c r="U673" i="7"/>
  <c r="D673" i="7" s="1"/>
  <c r="T673" i="7"/>
  <c r="C673" i="7" s="1"/>
  <c r="T673" i="6"/>
  <c r="C673" i="6" s="1"/>
  <c r="U673" i="6"/>
  <c r="D673" i="6" s="1"/>
  <c r="O674" i="6"/>
  <c r="Q674" i="6" s="1"/>
  <c r="U674" i="6" s="1"/>
  <c r="D674" i="6" s="1"/>
  <c r="O674" i="7"/>
  <c r="T673" i="8"/>
  <c r="C673" i="8" s="1"/>
  <c r="U673" i="8"/>
  <c r="D673" i="8" s="1"/>
  <c r="H178" i="4"/>
  <c r="GI13" i="1"/>
  <c r="GI16" i="1" s="1"/>
  <c r="AZ13" i="1"/>
  <c r="AZ16" i="1" s="1"/>
  <c r="K679" i="7"/>
  <c r="K680" i="7" s="1"/>
  <c r="O678" i="7"/>
  <c r="K676" i="6"/>
  <c r="K677" i="6" s="1"/>
  <c r="K678" i="6" s="1"/>
  <c r="K679" i="6" s="1"/>
  <c r="K680" i="6" s="1"/>
  <c r="O675" i="6"/>
  <c r="H675" i="8"/>
  <c r="O674" i="8"/>
  <c r="H676" i="7"/>
  <c r="O675" i="7"/>
  <c r="O679" i="8"/>
  <c r="H680" i="7"/>
  <c r="O678" i="8"/>
  <c r="H680" i="8"/>
  <c r="H679" i="6"/>
  <c r="O37" i="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I36" i="1"/>
  <c r="I37" i="1" s="1"/>
  <c r="I38" i="1" s="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1" i="1" s="1"/>
  <c r="I92" i="1" s="1"/>
  <c r="J36" i="1"/>
  <c r="J37" i="1" s="1"/>
  <c r="J38" i="1" s="1"/>
  <c r="J39" i="1" s="1"/>
  <c r="J40" i="1" s="1"/>
  <c r="J41" i="1" s="1"/>
  <c r="J42" i="1" s="1"/>
  <c r="J43" i="1" s="1"/>
  <c r="J44" i="1" s="1"/>
  <c r="J45" i="1" s="1"/>
  <c r="J46" i="1" s="1"/>
  <c r="J47" i="1" s="1"/>
  <c r="J48" i="1" s="1"/>
  <c r="J49" i="1" s="1"/>
  <c r="J50" i="1" s="1"/>
  <c r="J51" i="1" s="1"/>
  <c r="J52" i="1" s="1"/>
  <c r="J53" i="1" s="1"/>
  <c r="J54" i="1" s="1"/>
  <c r="J55" i="1" s="1"/>
  <c r="J56" i="1" s="1"/>
  <c r="J57" i="1" s="1"/>
  <c r="J58" i="1" s="1"/>
  <c r="J59" i="1" s="1"/>
  <c r="J60" i="1" s="1"/>
  <c r="J61" i="1" s="1"/>
  <c r="J62" i="1" s="1"/>
  <c r="J63" i="1" s="1"/>
  <c r="J64" i="1" s="1"/>
  <c r="J65" i="1" s="1"/>
  <c r="J66" i="1" s="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CG29" i="1" l="1"/>
  <c r="CI29" i="1"/>
  <c r="CH29" i="1"/>
  <c r="D25" i="1"/>
  <c r="K32" i="1"/>
  <c r="D31" i="1"/>
  <c r="AX13" i="4"/>
  <c r="AM13" i="4" s="1"/>
  <c r="BA13" i="4"/>
  <c r="AP13" i="4" s="1"/>
  <c r="AZ13" i="4"/>
  <c r="AO13" i="4" s="1"/>
  <c r="AX17" i="4"/>
  <c r="AM17" i="4" s="1"/>
  <c r="BR25" i="1"/>
  <c r="BP25" i="1"/>
  <c r="BO25" i="1"/>
  <c r="BN25" i="1"/>
  <c r="BL25" i="1"/>
  <c r="BK25" i="1"/>
  <c r="BS25" i="1"/>
  <c r="BQ25" i="1"/>
  <c r="BM25" i="1"/>
  <c r="BJ25" i="1"/>
  <c r="P37" i="1"/>
  <c r="D677" i="6"/>
  <c r="V677" i="6"/>
  <c r="P674" i="6"/>
  <c r="T674" i="6" s="1"/>
  <c r="C674" i="6" s="1"/>
  <c r="V677" i="8"/>
  <c r="V673" i="7"/>
  <c r="V673" i="6"/>
  <c r="V673" i="8"/>
  <c r="Q674" i="7"/>
  <c r="U674" i="7" s="1"/>
  <c r="D674" i="7" s="1"/>
  <c r="P674" i="7"/>
  <c r="T674" i="7" s="1"/>
  <c r="O678" i="6"/>
  <c r="Q678" i="6" s="1"/>
  <c r="U678" i="6" s="1"/>
  <c r="D678" i="6" s="1"/>
  <c r="O679" i="7"/>
  <c r="Q679" i="7" s="1"/>
  <c r="U679" i="7" s="1"/>
  <c r="D679" i="7" s="1"/>
  <c r="O676" i="6"/>
  <c r="Q676" i="6" s="1"/>
  <c r="U676" i="6" s="1"/>
  <c r="D676" i="6" s="1"/>
  <c r="V677" i="7"/>
  <c r="Q678" i="7"/>
  <c r="U678" i="7" s="1"/>
  <c r="D678" i="7" s="1"/>
  <c r="P678" i="7"/>
  <c r="T678" i="7" s="1"/>
  <c r="H680" i="6"/>
  <c r="O679" i="6"/>
  <c r="O680" i="8"/>
  <c r="Q678" i="8"/>
  <c r="U678" i="8" s="1"/>
  <c r="D678" i="8" s="1"/>
  <c r="P678" i="8"/>
  <c r="T678" i="8" s="1"/>
  <c r="O680" i="7"/>
  <c r="Q679" i="8"/>
  <c r="U679" i="8" s="1"/>
  <c r="D679" i="8" s="1"/>
  <c r="P679" i="8"/>
  <c r="T679" i="8" s="1"/>
  <c r="Q675" i="7"/>
  <c r="U675" i="7" s="1"/>
  <c r="D675" i="7" s="1"/>
  <c r="P675" i="7"/>
  <c r="T675" i="7" s="1"/>
  <c r="O676" i="7"/>
  <c r="Q674" i="8"/>
  <c r="U674" i="8" s="1"/>
  <c r="D674" i="8" s="1"/>
  <c r="P674" i="8"/>
  <c r="T674" i="8" s="1"/>
  <c r="H676" i="8"/>
  <c r="O675" i="8"/>
  <c r="Q675" i="6"/>
  <c r="U675" i="6" s="1"/>
  <c r="D675" i="6" s="1"/>
  <c r="P675" i="6"/>
  <c r="T675" i="6" s="1"/>
  <c r="K33" i="1" l="1"/>
  <c r="D32" i="1"/>
  <c r="P38" i="1"/>
  <c r="V674" i="6"/>
  <c r="P678" i="6"/>
  <c r="T678" i="6" s="1"/>
  <c r="V678" i="6" s="1"/>
  <c r="P676" i="6"/>
  <c r="T676" i="6" s="1"/>
  <c r="C676" i="6" s="1"/>
  <c r="P679" i="7"/>
  <c r="T679" i="7" s="1"/>
  <c r="V679" i="7" s="1"/>
  <c r="C674" i="7"/>
  <c r="V674" i="7"/>
  <c r="C675" i="6"/>
  <c r="V675" i="6"/>
  <c r="P680" i="7"/>
  <c r="T680" i="7" s="1"/>
  <c r="Q680" i="7"/>
  <c r="U680" i="7" s="1"/>
  <c r="D680" i="7" s="1"/>
  <c r="C678" i="8"/>
  <c r="V678" i="8"/>
  <c r="C675" i="7"/>
  <c r="V675" i="7"/>
  <c r="C678" i="7"/>
  <c r="V678" i="7"/>
  <c r="C674" i="8"/>
  <c r="V674" i="8"/>
  <c r="Q676" i="7"/>
  <c r="U676" i="7" s="1"/>
  <c r="D676" i="7" s="1"/>
  <c r="P676" i="7"/>
  <c r="T676" i="7" s="1"/>
  <c r="Q675" i="8"/>
  <c r="U675" i="8" s="1"/>
  <c r="D675" i="8" s="1"/>
  <c r="P675" i="8"/>
  <c r="T675" i="8" s="1"/>
  <c r="Q680" i="8"/>
  <c r="U680" i="8" s="1"/>
  <c r="D680" i="8" s="1"/>
  <c r="P680" i="8"/>
  <c r="T680" i="8" s="1"/>
  <c r="O676" i="8"/>
  <c r="Q679" i="6"/>
  <c r="U679" i="6" s="1"/>
  <c r="D679" i="6" s="1"/>
  <c r="P679" i="6"/>
  <c r="T679" i="6" s="1"/>
  <c r="C679" i="8"/>
  <c r="V679" i="8"/>
  <c r="O680" i="6"/>
  <c r="K34" i="1" l="1"/>
  <c r="D33" i="1"/>
  <c r="P39" i="1"/>
  <c r="C678" i="6"/>
  <c r="C679" i="7"/>
  <c r="V676" i="6"/>
  <c r="Q680" i="6"/>
  <c r="U680" i="6" s="1"/>
  <c r="D680" i="6" s="1"/>
  <c r="P680" i="6"/>
  <c r="T680" i="6" s="1"/>
  <c r="C680" i="8"/>
  <c r="V680" i="8"/>
  <c r="C680" i="7"/>
  <c r="V680" i="7"/>
  <c r="C676" i="7"/>
  <c r="V676" i="7"/>
  <c r="C679" i="6"/>
  <c r="V679" i="6"/>
  <c r="C675" i="8"/>
  <c r="V675" i="8"/>
  <c r="Q676" i="8"/>
  <c r="U676" i="8" s="1"/>
  <c r="D676" i="8" s="1"/>
  <c r="P676" i="8"/>
  <c r="T676" i="8" s="1"/>
  <c r="K35" i="1" l="1"/>
  <c r="D34" i="1"/>
  <c r="P40" i="1"/>
  <c r="C676" i="8"/>
  <c r="V676" i="8"/>
  <c r="C680" i="6"/>
  <c r="V680" i="6"/>
  <c r="K36" i="1" l="1"/>
  <c r="D35" i="1"/>
  <c r="P41" i="1"/>
  <c r="D36" i="1" l="1"/>
  <c r="K37" i="1"/>
  <c r="P42" i="1"/>
  <c r="K38" i="1" l="1"/>
  <c r="D37" i="1"/>
  <c r="P43" i="1"/>
  <c r="K39" i="1" l="1"/>
  <c r="D38" i="1"/>
  <c r="P44" i="1"/>
  <c r="K40" i="1" l="1"/>
  <c r="D39" i="1"/>
  <c r="P45" i="1"/>
  <c r="K41" i="1" l="1"/>
  <c r="D40" i="1"/>
  <c r="P46" i="1"/>
  <c r="K42" i="1" l="1"/>
  <c r="D41" i="1"/>
  <c r="P47" i="1"/>
  <c r="K43" i="1" l="1"/>
  <c r="D42" i="1"/>
  <c r="P48" i="1"/>
  <c r="K44" i="1" l="1"/>
  <c r="D43" i="1"/>
  <c r="P49" i="1"/>
  <c r="K45" i="1" l="1"/>
  <c r="D44" i="1"/>
  <c r="P50" i="1"/>
  <c r="K46" i="1" l="1"/>
  <c r="D45" i="1"/>
  <c r="P51" i="1"/>
  <c r="K47" i="1" l="1"/>
  <c r="D46" i="1"/>
  <c r="P52" i="1"/>
  <c r="K48" i="1" l="1"/>
  <c r="D47" i="1"/>
  <c r="P53" i="1"/>
  <c r="K49" i="1" l="1"/>
  <c r="D48" i="1"/>
  <c r="P54" i="1"/>
  <c r="K50" i="1" l="1"/>
  <c r="D49" i="1"/>
  <c r="P55" i="1"/>
  <c r="K51" i="1" l="1"/>
  <c r="D50" i="1"/>
  <c r="P56" i="1"/>
  <c r="K52" i="1" l="1"/>
  <c r="D51" i="1"/>
  <c r="P57" i="1"/>
  <c r="K53" i="1" l="1"/>
  <c r="D52" i="1"/>
  <c r="P58" i="1"/>
  <c r="K54" i="1" l="1"/>
  <c r="D53" i="1"/>
  <c r="P59" i="1"/>
  <c r="K55" i="1" l="1"/>
  <c r="D54" i="1"/>
  <c r="P60" i="1"/>
  <c r="K56" i="1" l="1"/>
  <c r="D55" i="1"/>
  <c r="P61" i="1"/>
  <c r="K57" i="1" l="1"/>
  <c r="D56" i="1"/>
  <c r="P62" i="1"/>
  <c r="K58" i="1" l="1"/>
  <c r="D57" i="1"/>
  <c r="P63" i="1"/>
  <c r="K59" i="1" l="1"/>
  <c r="D58" i="1"/>
  <c r="P64" i="1"/>
  <c r="K60" i="1" l="1"/>
  <c r="D59" i="1"/>
  <c r="P65" i="1"/>
  <c r="K61" i="1" l="1"/>
  <c r="D60" i="1"/>
  <c r="P66" i="1"/>
  <c r="K62" i="1" l="1"/>
  <c r="D61" i="1"/>
  <c r="P67" i="1"/>
  <c r="K63" i="1" l="1"/>
  <c r="D62" i="1"/>
  <c r="P68" i="1"/>
  <c r="K64" i="1" l="1"/>
  <c r="D63" i="1"/>
  <c r="P69" i="1"/>
  <c r="K65" i="1" l="1"/>
  <c r="D64" i="1"/>
  <c r="P70" i="1"/>
  <c r="K66" i="1" l="1"/>
  <c r="D65" i="1"/>
  <c r="P71" i="1"/>
  <c r="K67" i="1" l="1"/>
  <c r="D66" i="1"/>
  <c r="P72" i="1"/>
  <c r="K68" i="1" l="1"/>
  <c r="D67" i="1"/>
  <c r="P73" i="1"/>
  <c r="K69" i="1" l="1"/>
  <c r="D68" i="1"/>
  <c r="P74" i="1"/>
  <c r="K70" i="1" l="1"/>
  <c r="D69" i="1"/>
  <c r="P75" i="1"/>
  <c r="K71" i="1" l="1"/>
  <c r="D70" i="1"/>
  <c r="P76" i="1"/>
  <c r="K72" i="1" l="1"/>
  <c r="D71" i="1"/>
  <c r="P77" i="1"/>
  <c r="K73" i="1" l="1"/>
  <c r="D72" i="1"/>
  <c r="P78" i="1"/>
  <c r="K74" i="1" l="1"/>
  <c r="D73" i="1"/>
  <c r="P79" i="1"/>
  <c r="K75" i="1" l="1"/>
  <c r="D74" i="1"/>
  <c r="P80" i="1"/>
  <c r="K76" i="1" l="1"/>
  <c r="D75" i="1"/>
  <c r="P81" i="1"/>
  <c r="K77" i="1" l="1"/>
  <c r="D76" i="1"/>
  <c r="P82" i="1"/>
  <c r="K78" i="1" l="1"/>
  <c r="D77" i="1"/>
  <c r="P83" i="1"/>
  <c r="K79" i="1" l="1"/>
  <c r="D78" i="1"/>
  <c r="P84" i="1"/>
  <c r="K80" i="1" l="1"/>
  <c r="D79" i="1"/>
  <c r="P85" i="1"/>
  <c r="K81" i="1" l="1"/>
  <c r="D80" i="1"/>
  <c r="P86" i="1"/>
  <c r="K82" i="1" l="1"/>
  <c r="D81" i="1"/>
  <c r="P87" i="1"/>
  <c r="K83" i="1" l="1"/>
  <c r="D82" i="1"/>
  <c r="P88" i="1"/>
  <c r="K84" i="1" l="1"/>
  <c r="D83" i="1"/>
  <c r="P89" i="1"/>
  <c r="K85" i="1" l="1"/>
  <c r="D84" i="1"/>
  <c r="P90" i="1"/>
  <c r="K86" i="1" l="1"/>
  <c r="D85" i="1"/>
  <c r="P91" i="1"/>
  <c r="K87" i="1" l="1"/>
  <c r="D86" i="1"/>
  <c r="K88" i="1" l="1"/>
  <c r="D87" i="1"/>
  <c r="K89" i="1" l="1"/>
  <c r="D88" i="1"/>
  <c r="K90" i="1" l="1"/>
  <c r="D89" i="1"/>
  <c r="K91" i="1" l="1"/>
  <c r="D90" i="1"/>
  <c r="K92" i="1" l="1"/>
  <c r="D91" i="1"/>
  <c r="D92" i="1" l="1"/>
  <c r="P92" i="1" l="1"/>
  <c r="BV100" i="1" l="1"/>
  <c r="ES100" i="1"/>
  <c r="D55" i="4" l="1"/>
  <c r="D59" i="4" s="1"/>
  <c r="D54" i="4"/>
  <c r="D58" i="4" s="1"/>
  <c r="D53" i="4"/>
  <c r="D52" i="4"/>
  <c r="G270" i="6"/>
  <c r="F270" i="6"/>
  <c r="E270" i="6"/>
  <c r="D270" i="6"/>
  <c r="C270" i="6"/>
  <c r="F265" i="6"/>
  <c r="E265" i="6"/>
  <c r="D265" i="6"/>
  <c r="C265" i="6"/>
  <c r="CI5" i="1"/>
  <c r="CH5" i="1"/>
  <c r="CG5" i="1"/>
  <c r="E190" i="8"/>
  <c r="D190" i="8"/>
  <c r="C190" i="8"/>
  <c r="E188" i="8"/>
  <c r="D188" i="8"/>
  <c r="C188" i="8"/>
  <c r="E187" i="8"/>
  <c r="D187" i="8"/>
  <c r="C187" i="8"/>
  <c r="E186" i="8"/>
  <c r="D186" i="8"/>
  <c r="C186" i="8"/>
  <c r="E185" i="8"/>
  <c r="D185" i="8"/>
  <c r="E190" i="7"/>
  <c r="D190" i="7"/>
  <c r="C190" i="7"/>
  <c r="E188" i="7"/>
  <c r="D188" i="7"/>
  <c r="C188" i="7"/>
  <c r="E187" i="7"/>
  <c r="D187" i="7"/>
  <c r="C187" i="7"/>
  <c r="E186" i="7"/>
  <c r="D186" i="7"/>
  <c r="C186" i="7"/>
  <c r="E185" i="7"/>
  <c r="D185" i="7"/>
  <c r="E190" i="6"/>
  <c r="D190" i="6"/>
  <c r="C190" i="6"/>
  <c r="E188" i="6"/>
  <c r="D188" i="6"/>
  <c r="C188" i="6"/>
  <c r="E187" i="6"/>
  <c r="D187" i="6"/>
  <c r="C187" i="6"/>
  <c r="E186" i="6"/>
  <c r="D186" i="6"/>
  <c r="C186" i="6"/>
  <c r="E185" i="6"/>
  <c r="D185" i="6"/>
  <c r="C185" i="8"/>
  <c r="C185" i="7"/>
  <c r="C185" i="6"/>
  <c r="R240" i="6"/>
  <c r="Q240" i="6"/>
  <c r="P240" i="6"/>
  <c r="O240" i="6"/>
  <c r="N240" i="6"/>
  <c r="M240" i="6"/>
  <c r="L240" i="6"/>
  <c r="K240" i="6"/>
  <c r="J240" i="6"/>
  <c r="I240" i="6"/>
  <c r="H240" i="6"/>
  <c r="G240" i="6"/>
  <c r="F240" i="6"/>
  <c r="E240" i="6"/>
  <c r="D240" i="6"/>
  <c r="C240" i="6"/>
  <c r="B240" i="6"/>
  <c r="R238" i="6"/>
  <c r="Q238" i="6"/>
  <c r="P238" i="6"/>
  <c r="O238" i="6"/>
  <c r="N238" i="6"/>
  <c r="M238" i="6"/>
  <c r="L238" i="6"/>
  <c r="K238" i="6"/>
  <c r="J238" i="6"/>
  <c r="I238" i="6"/>
  <c r="H238" i="6"/>
  <c r="G238" i="6"/>
  <c r="F238" i="6"/>
  <c r="E238" i="6"/>
  <c r="D238" i="6"/>
  <c r="C238" i="6"/>
  <c r="B238" i="6"/>
  <c r="R237" i="6"/>
  <c r="Q237" i="6"/>
  <c r="P237" i="6"/>
  <c r="O237" i="6"/>
  <c r="N237" i="6"/>
  <c r="M237" i="6"/>
  <c r="L237" i="6"/>
  <c r="K237" i="6"/>
  <c r="J237" i="6"/>
  <c r="I237" i="6"/>
  <c r="H237" i="6"/>
  <c r="G237" i="6"/>
  <c r="F237" i="6"/>
  <c r="E237" i="6"/>
  <c r="D237" i="6"/>
  <c r="C237" i="6"/>
  <c r="B237" i="6"/>
  <c r="R236" i="6"/>
  <c r="Q236" i="6"/>
  <c r="P236" i="6"/>
  <c r="O236" i="6"/>
  <c r="N236" i="6"/>
  <c r="M236" i="6"/>
  <c r="L236" i="6"/>
  <c r="K236" i="6"/>
  <c r="J236" i="6"/>
  <c r="I236" i="6"/>
  <c r="H236" i="6"/>
  <c r="G236" i="6"/>
  <c r="F236" i="6"/>
  <c r="E236" i="6"/>
  <c r="D236" i="6"/>
  <c r="C236" i="6"/>
  <c r="B236" i="6"/>
  <c r="R235" i="6"/>
  <c r="Q235" i="6"/>
  <c r="P235" i="6"/>
  <c r="O235" i="6"/>
  <c r="N235" i="6"/>
  <c r="M235" i="6"/>
  <c r="L235" i="6"/>
  <c r="K235" i="6"/>
  <c r="J235" i="6"/>
  <c r="I235" i="6"/>
  <c r="H235" i="6"/>
  <c r="G235" i="6"/>
  <c r="F235" i="6"/>
  <c r="E235" i="6"/>
  <c r="D235" i="6"/>
  <c r="C235" i="6"/>
  <c r="B235" i="6"/>
  <c r="R234" i="6"/>
  <c r="Q234" i="6"/>
  <c r="P234" i="6"/>
  <c r="O234" i="6"/>
  <c r="N234" i="6"/>
  <c r="M234" i="6"/>
  <c r="L234" i="6"/>
  <c r="K234" i="6"/>
  <c r="J234" i="6"/>
  <c r="I234" i="6"/>
  <c r="H234" i="6"/>
  <c r="G234" i="6"/>
  <c r="F234" i="6"/>
  <c r="E234" i="6"/>
  <c r="D234" i="6"/>
  <c r="C234" i="6"/>
  <c r="B234" i="6"/>
  <c r="R232" i="6"/>
  <c r="Q232" i="6"/>
  <c r="P232" i="6"/>
  <c r="O232" i="6"/>
  <c r="N232" i="6"/>
  <c r="M232" i="6"/>
  <c r="L232" i="6"/>
  <c r="K232" i="6"/>
  <c r="J232" i="6"/>
  <c r="I232" i="6"/>
  <c r="H232" i="6"/>
  <c r="G232" i="6"/>
  <c r="F232" i="6"/>
  <c r="E232" i="6"/>
  <c r="D232" i="6"/>
  <c r="C232" i="6"/>
  <c r="B232" i="6"/>
  <c r="R231" i="6"/>
  <c r="Q231" i="6"/>
  <c r="P231" i="6"/>
  <c r="O231" i="6"/>
  <c r="N231" i="6"/>
  <c r="M231" i="6"/>
  <c r="L231" i="6"/>
  <c r="K231" i="6"/>
  <c r="J231" i="6"/>
  <c r="I231" i="6"/>
  <c r="H231" i="6"/>
  <c r="G231" i="6"/>
  <c r="F231" i="6"/>
  <c r="E231" i="6"/>
  <c r="D231" i="6"/>
  <c r="C231" i="6"/>
  <c r="B231" i="6"/>
  <c r="R230" i="6"/>
  <c r="Q230" i="6"/>
  <c r="P230" i="6"/>
  <c r="O230" i="6"/>
  <c r="N230" i="6"/>
  <c r="M230" i="6"/>
  <c r="L230" i="6"/>
  <c r="K230" i="6"/>
  <c r="J230" i="6"/>
  <c r="I230" i="6"/>
  <c r="H230" i="6"/>
  <c r="G230" i="6"/>
  <c r="F230" i="6"/>
  <c r="E230" i="6"/>
  <c r="D230" i="6"/>
  <c r="C230" i="6"/>
  <c r="B230" i="6"/>
  <c r="R229" i="6"/>
  <c r="Q229" i="6"/>
  <c r="P229" i="6"/>
  <c r="O229" i="6"/>
  <c r="N229" i="6"/>
  <c r="M229" i="6"/>
  <c r="L229" i="6"/>
  <c r="K229" i="6"/>
  <c r="J229" i="6"/>
  <c r="I229" i="6"/>
  <c r="H229" i="6"/>
  <c r="G229" i="6"/>
  <c r="F229" i="6"/>
  <c r="E229" i="6"/>
  <c r="D229" i="6"/>
  <c r="C229" i="6"/>
  <c r="B229" i="6"/>
  <c r="R228" i="6"/>
  <c r="Q228" i="6"/>
  <c r="P228" i="6"/>
  <c r="O228" i="6"/>
  <c r="N228" i="6"/>
  <c r="M228" i="6"/>
  <c r="L228" i="6"/>
  <c r="K228" i="6"/>
  <c r="J228" i="6"/>
  <c r="I228" i="6"/>
  <c r="H228" i="6"/>
  <c r="G228" i="6"/>
  <c r="F228" i="6"/>
  <c r="E228" i="6"/>
  <c r="D228" i="6"/>
  <c r="C228" i="6"/>
  <c r="B228" i="6"/>
  <c r="R226" i="6"/>
  <c r="Q226" i="6"/>
  <c r="P226" i="6"/>
  <c r="O226" i="6"/>
  <c r="N226" i="6"/>
  <c r="M226" i="6"/>
  <c r="L226" i="6"/>
  <c r="K226" i="6"/>
  <c r="J226" i="6"/>
  <c r="I226" i="6"/>
  <c r="H226" i="6"/>
  <c r="G226" i="6"/>
  <c r="F226" i="6"/>
  <c r="E226" i="6"/>
  <c r="D226" i="6"/>
  <c r="C226" i="6"/>
  <c r="B226" i="6"/>
  <c r="R225" i="6"/>
  <c r="Q225" i="6"/>
  <c r="P225" i="6"/>
  <c r="O225" i="6"/>
  <c r="N225" i="6"/>
  <c r="M225" i="6"/>
  <c r="L225" i="6"/>
  <c r="K225" i="6"/>
  <c r="J225" i="6"/>
  <c r="I225" i="6"/>
  <c r="H225" i="6"/>
  <c r="G225" i="6"/>
  <c r="F225" i="6"/>
  <c r="E225" i="6"/>
  <c r="D225" i="6"/>
  <c r="C225" i="6"/>
  <c r="B225" i="6"/>
  <c r="R224" i="6"/>
  <c r="Q224" i="6"/>
  <c r="P224" i="6"/>
  <c r="O224" i="6"/>
  <c r="N224" i="6"/>
  <c r="M224" i="6"/>
  <c r="L224" i="6"/>
  <c r="K224" i="6"/>
  <c r="J224" i="6"/>
  <c r="I224" i="6"/>
  <c r="H224" i="6"/>
  <c r="G224" i="6"/>
  <c r="F224" i="6"/>
  <c r="E224" i="6"/>
  <c r="D224" i="6"/>
  <c r="C224" i="6"/>
  <c r="B224" i="6"/>
  <c r="R223" i="6"/>
  <c r="Q223" i="6"/>
  <c r="P223" i="6"/>
  <c r="O223" i="6"/>
  <c r="N223" i="6"/>
  <c r="M223" i="6"/>
  <c r="L223" i="6"/>
  <c r="K223" i="6"/>
  <c r="J223" i="6"/>
  <c r="I223" i="6"/>
  <c r="H223" i="6"/>
  <c r="G223" i="6"/>
  <c r="F223" i="6"/>
  <c r="E223" i="6"/>
  <c r="D223" i="6"/>
  <c r="C223" i="6"/>
  <c r="B223" i="6"/>
  <c r="R240" i="7"/>
  <c r="Q240" i="7"/>
  <c r="P240" i="7"/>
  <c r="O240" i="7"/>
  <c r="N240" i="7"/>
  <c r="M240" i="7"/>
  <c r="L240" i="7"/>
  <c r="K240" i="7"/>
  <c r="J240" i="7"/>
  <c r="I240" i="7"/>
  <c r="H240" i="7"/>
  <c r="G240" i="7"/>
  <c r="F240" i="7"/>
  <c r="E240" i="7"/>
  <c r="D240" i="7"/>
  <c r="C240" i="7"/>
  <c r="B240" i="7"/>
  <c r="R238" i="7"/>
  <c r="Q238" i="7"/>
  <c r="P238" i="7"/>
  <c r="O238" i="7"/>
  <c r="N238" i="7"/>
  <c r="M238" i="7"/>
  <c r="L238" i="7"/>
  <c r="K238" i="7"/>
  <c r="J238" i="7"/>
  <c r="I238" i="7"/>
  <c r="H238" i="7"/>
  <c r="G238" i="7"/>
  <c r="F238" i="7"/>
  <c r="E238" i="7"/>
  <c r="D238" i="7"/>
  <c r="C238" i="7"/>
  <c r="B238" i="7"/>
  <c r="R237" i="7"/>
  <c r="Q237" i="7"/>
  <c r="P237" i="7"/>
  <c r="O237" i="7"/>
  <c r="N237" i="7"/>
  <c r="M237" i="7"/>
  <c r="L237" i="7"/>
  <c r="K237" i="7"/>
  <c r="J237" i="7"/>
  <c r="I237" i="7"/>
  <c r="H237" i="7"/>
  <c r="G237" i="7"/>
  <c r="F237" i="7"/>
  <c r="E237" i="7"/>
  <c r="D237" i="7"/>
  <c r="C237" i="7"/>
  <c r="B237" i="7"/>
  <c r="R236" i="7"/>
  <c r="Q236" i="7"/>
  <c r="P236" i="7"/>
  <c r="O236" i="7"/>
  <c r="N236" i="7"/>
  <c r="M236" i="7"/>
  <c r="L236" i="7"/>
  <c r="K236" i="7"/>
  <c r="J236" i="7"/>
  <c r="I236" i="7"/>
  <c r="H236" i="7"/>
  <c r="G236" i="7"/>
  <c r="F236" i="7"/>
  <c r="E236" i="7"/>
  <c r="D236" i="7"/>
  <c r="C236" i="7"/>
  <c r="B236" i="7"/>
  <c r="R235" i="7"/>
  <c r="Q235" i="7"/>
  <c r="P235" i="7"/>
  <c r="O235" i="7"/>
  <c r="N235" i="7"/>
  <c r="M235" i="7"/>
  <c r="L235" i="7"/>
  <c r="K235" i="7"/>
  <c r="J235" i="7"/>
  <c r="I235" i="7"/>
  <c r="H235" i="7"/>
  <c r="G235" i="7"/>
  <c r="F235" i="7"/>
  <c r="E235" i="7"/>
  <c r="D235" i="7"/>
  <c r="C235" i="7"/>
  <c r="B235" i="7"/>
  <c r="R234" i="7"/>
  <c r="Q234" i="7"/>
  <c r="P234" i="7"/>
  <c r="O234" i="7"/>
  <c r="N234" i="7"/>
  <c r="M234" i="7"/>
  <c r="L234" i="7"/>
  <c r="K234" i="7"/>
  <c r="J234" i="7"/>
  <c r="I234" i="7"/>
  <c r="H234" i="7"/>
  <c r="G234" i="7"/>
  <c r="F234" i="7"/>
  <c r="E234" i="7"/>
  <c r="D234" i="7"/>
  <c r="C234" i="7"/>
  <c r="B234" i="7"/>
  <c r="R232" i="7"/>
  <c r="Q232" i="7"/>
  <c r="P232" i="7"/>
  <c r="O232" i="7"/>
  <c r="N232" i="7"/>
  <c r="M232" i="7"/>
  <c r="L232" i="7"/>
  <c r="K232" i="7"/>
  <c r="J232" i="7"/>
  <c r="I232" i="7"/>
  <c r="H232" i="7"/>
  <c r="G232" i="7"/>
  <c r="F232" i="7"/>
  <c r="E232" i="7"/>
  <c r="D232" i="7"/>
  <c r="C232" i="7"/>
  <c r="B232" i="7"/>
  <c r="R231" i="7"/>
  <c r="Q231" i="7"/>
  <c r="P231" i="7"/>
  <c r="O231" i="7"/>
  <c r="N231" i="7"/>
  <c r="M231" i="7"/>
  <c r="L231" i="7"/>
  <c r="K231" i="7"/>
  <c r="J231" i="7"/>
  <c r="I231" i="7"/>
  <c r="H231" i="7"/>
  <c r="G231" i="7"/>
  <c r="F231" i="7"/>
  <c r="E231" i="7"/>
  <c r="D231" i="7"/>
  <c r="C231" i="7"/>
  <c r="B231" i="7"/>
  <c r="R230" i="7"/>
  <c r="Q230" i="7"/>
  <c r="P230" i="7"/>
  <c r="O230" i="7"/>
  <c r="N230" i="7"/>
  <c r="M230" i="7"/>
  <c r="L230" i="7"/>
  <c r="K230" i="7"/>
  <c r="J230" i="7"/>
  <c r="I230" i="7"/>
  <c r="H230" i="7"/>
  <c r="G230" i="7"/>
  <c r="F230" i="7"/>
  <c r="E230" i="7"/>
  <c r="D230" i="7"/>
  <c r="C230" i="7"/>
  <c r="B230" i="7"/>
  <c r="R229" i="7"/>
  <c r="Q229" i="7"/>
  <c r="P229" i="7"/>
  <c r="O229" i="7"/>
  <c r="N229" i="7"/>
  <c r="M229" i="7"/>
  <c r="L229" i="7"/>
  <c r="K229" i="7"/>
  <c r="J229" i="7"/>
  <c r="I229" i="7"/>
  <c r="H229" i="7"/>
  <c r="G229" i="7"/>
  <c r="F229" i="7"/>
  <c r="E229" i="7"/>
  <c r="D229" i="7"/>
  <c r="C229" i="7"/>
  <c r="B229" i="7"/>
  <c r="R228" i="7"/>
  <c r="Q228" i="7"/>
  <c r="P228" i="7"/>
  <c r="O228" i="7"/>
  <c r="N228" i="7"/>
  <c r="M228" i="7"/>
  <c r="L228" i="7"/>
  <c r="K228" i="7"/>
  <c r="J228" i="7"/>
  <c r="I228" i="7"/>
  <c r="H228" i="7"/>
  <c r="G228" i="7"/>
  <c r="F228" i="7"/>
  <c r="E228" i="7"/>
  <c r="D228" i="7"/>
  <c r="C228" i="7"/>
  <c r="B228" i="7"/>
  <c r="R226" i="7"/>
  <c r="Q226" i="7"/>
  <c r="P226" i="7"/>
  <c r="O226" i="7"/>
  <c r="N226" i="7"/>
  <c r="M226" i="7"/>
  <c r="L226" i="7"/>
  <c r="K226" i="7"/>
  <c r="J226" i="7"/>
  <c r="I226" i="7"/>
  <c r="H226" i="7"/>
  <c r="G226" i="7"/>
  <c r="F226" i="7"/>
  <c r="E226" i="7"/>
  <c r="D226" i="7"/>
  <c r="C226" i="7"/>
  <c r="B226" i="7"/>
  <c r="R225" i="7"/>
  <c r="Q225" i="7"/>
  <c r="P225" i="7"/>
  <c r="O225" i="7"/>
  <c r="N225" i="7"/>
  <c r="M225" i="7"/>
  <c r="L225" i="7"/>
  <c r="K225" i="7"/>
  <c r="J225" i="7"/>
  <c r="I225" i="7"/>
  <c r="H225" i="7"/>
  <c r="G225" i="7"/>
  <c r="F225" i="7"/>
  <c r="E225" i="7"/>
  <c r="D225" i="7"/>
  <c r="C225" i="7"/>
  <c r="B225" i="7"/>
  <c r="R224" i="7"/>
  <c r="Q224" i="7"/>
  <c r="P224" i="7"/>
  <c r="O224" i="7"/>
  <c r="N224" i="7"/>
  <c r="M224" i="7"/>
  <c r="L224" i="7"/>
  <c r="K224" i="7"/>
  <c r="J224" i="7"/>
  <c r="I224" i="7"/>
  <c r="H224" i="7"/>
  <c r="G224" i="7"/>
  <c r="F224" i="7"/>
  <c r="E224" i="7"/>
  <c r="D224" i="7"/>
  <c r="C224" i="7"/>
  <c r="B224" i="7"/>
  <c r="R223" i="7"/>
  <c r="Q223" i="7"/>
  <c r="P223" i="7"/>
  <c r="O223" i="7"/>
  <c r="N223" i="7"/>
  <c r="M223" i="7"/>
  <c r="L223" i="7"/>
  <c r="K223" i="7"/>
  <c r="J223" i="7"/>
  <c r="I223" i="7"/>
  <c r="H223" i="7"/>
  <c r="G223" i="7"/>
  <c r="F223" i="7"/>
  <c r="E223" i="7"/>
  <c r="D223" i="7"/>
  <c r="C223" i="7"/>
  <c r="B223" i="7"/>
  <c r="R240" i="8"/>
  <c r="Q240" i="8"/>
  <c r="P240" i="8"/>
  <c r="O240" i="8"/>
  <c r="N240" i="8"/>
  <c r="M240" i="8"/>
  <c r="L240" i="8"/>
  <c r="K240" i="8"/>
  <c r="J240" i="8"/>
  <c r="I240" i="8"/>
  <c r="H240" i="8"/>
  <c r="G240" i="8"/>
  <c r="F240" i="8"/>
  <c r="E240" i="8"/>
  <c r="D240" i="8"/>
  <c r="C240" i="8"/>
  <c r="B240" i="8"/>
  <c r="R238" i="8"/>
  <c r="Q238" i="8"/>
  <c r="P238" i="8"/>
  <c r="O238" i="8"/>
  <c r="N238" i="8"/>
  <c r="M238" i="8"/>
  <c r="L238" i="8"/>
  <c r="K238" i="8"/>
  <c r="J238" i="8"/>
  <c r="I238" i="8"/>
  <c r="H238" i="8"/>
  <c r="G238" i="8"/>
  <c r="F238" i="8"/>
  <c r="E238" i="8"/>
  <c r="D238" i="8"/>
  <c r="C238" i="8"/>
  <c r="B238" i="8"/>
  <c r="R237" i="8"/>
  <c r="Q237" i="8"/>
  <c r="P237" i="8"/>
  <c r="O237" i="8"/>
  <c r="N237" i="8"/>
  <c r="M237" i="8"/>
  <c r="L237" i="8"/>
  <c r="K237" i="8"/>
  <c r="J237" i="8"/>
  <c r="I237" i="8"/>
  <c r="H237" i="8"/>
  <c r="G237" i="8"/>
  <c r="F237" i="8"/>
  <c r="E237" i="8"/>
  <c r="D237" i="8"/>
  <c r="C237" i="8"/>
  <c r="B237" i="8"/>
  <c r="R236" i="8"/>
  <c r="Q236" i="8"/>
  <c r="P236" i="8"/>
  <c r="O236" i="8"/>
  <c r="N236" i="8"/>
  <c r="M236" i="8"/>
  <c r="L236" i="8"/>
  <c r="K236" i="8"/>
  <c r="J236" i="8"/>
  <c r="I236" i="8"/>
  <c r="H236" i="8"/>
  <c r="G236" i="8"/>
  <c r="F236" i="8"/>
  <c r="E236" i="8"/>
  <c r="D236" i="8"/>
  <c r="C236" i="8"/>
  <c r="B236" i="8"/>
  <c r="R235" i="8"/>
  <c r="Q235" i="8"/>
  <c r="P235" i="8"/>
  <c r="O235" i="8"/>
  <c r="N235" i="8"/>
  <c r="M235" i="8"/>
  <c r="L235" i="8"/>
  <c r="K235" i="8"/>
  <c r="J235" i="8"/>
  <c r="I235" i="8"/>
  <c r="H235" i="8"/>
  <c r="G235" i="8"/>
  <c r="F235" i="8"/>
  <c r="E235" i="8"/>
  <c r="D235" i="8"/>
  <c r="C235" i="8"/>
  <c r="B235" i="8"/>
  <c r="R234" i="8"/>
  <c r="Q234" i="8"/>
  <c r="P234" i="8"/>
  <c r="O234" i="8"/>
  <c r="N234" i="8"/>
  <c r="M234" i="8"/>
  <c r="L234" i="8"/>
  <c r="K234" i="8"/>
  <c r="J234" i="8"/>
  <c r="I234" i="8"/>
  <c r="H234" i="8"/>
  <c r="G234" i="8"/>
  <c r="F234" i="8"/>
  <c r="E234" i="8"/>
  <c r="D234" i="8"/>
  <c r="C234" i="8"/>
  <c r="B234" i="8"/>
  <c r="R232" i="8"/>
  <c r="Q232" i="8"/>
  <c r="P232" i="8"/>
  <c r="O232" i="8"/>
  <c r="N232" i="8"/>
  <c r="M232" i="8"/>
  <c r="L232" i="8"/>
  <c r="K232" i="8"/>
  <c r="J232" i="8"/>
  <c r="I232" i="8"/>
  <c r="H232" i="8"/>
  <c r="G232" i="8"/>
  <c r="F232" i="8"/>
  <c r="E232" i="8"/>
  <c r="D232" i="8"/>
  <c r="C232" i="8"/>
  <c r="B232" i="8"/>
  <c r="R231" i="8"/>
  <c r="Q231" i="8"/>
  <c r="P231" i="8"/>
  <c r="O231" i="8"/>
  <c r="N231" i="8"/>
  <c r="M231" i="8"/>
  <c r="L231" i="8"/>
  <c r="K231" i="8"/>
  <c r="J231" i="8"/>
  <c r="I231" i="8"/>
  <c r="H231" i="8"/>
  <c r="G231" i="8"/>
  <c r="F231" i="8"/>
  <c r="E231" i="8"/>
  <c r="D231" i="8"/>
  <c r="C231" i="8"/>
  <c r="B231" i="8"/>
  <c r="R230" i="8"/>
  <c r="Q230" i="8"/>
  <c r="P230" i="8"/>
  <c r="O230" i="8"/>
  <c r="N230" i="8"/>
  <c r="M230" i="8"/>
  <c r="L230" i="8"/>
  <c r="K230" i="8"/>
  <c r="J230" i="8"/>
  <c r="I230" i="8"/>
  <c r="H230" i="8"/>
  <c r="G230" i="8"/>
  <c r="F230" i="8"/>
  <c r="E230" i="8"/>
  <c r="D230" i="8"/>
  <c r="C230" i="8"/>
  <c r="B230" i="8"/>
  <c r="R229" i="8"/>
  <c r="Q229" i="8"/>
  <c r="P229" i="8"/>
  <c r="O229" i="8"/>
  <c r="N229" i="8"/>
  <c r="M229" i="8"/>
  <c r="L229" i="8"/>
  <c r="K229" i="8"/>
  <c r="J229" i="8"/>
  <c r="I229" i="8"/>
  <c r="H229" i="8"/>
  <c r="G229" i="8"/>
  <c r="F229" i="8"/>
  <c r="E229" i="8"/>
  <c r="D229" i="8"/>
  <c r="C229" i="8"/>
  <c r="B229" i="8"/>
  <c r="R228" i="8"/>
  <c r="Q228" i="8"/>
  <c r="P228" i="8"/>
  <c r="O228" i="8"/>
  <c r="N228" i="8"/>
  <c r="M228" i="8"/>
  <c r="L228" i="8"/>
  <c r="K228" i="8"/>
  <c r="J228" i="8"/>
  <c r="I228" i="8"/>
  <c r="H228" i="8"/>
  <c r="G228" i="8"/>
  <c r="F228" i="8"/>
  <c r="E228" i="8"/>
  <c r="D228" i="8"/>
  <c r="C228" i="8"/>
  <c r="B228" i="8"/>
  <c r="R226" i="8"/>
  <c r="Q226" i="8"/>
  <c r="P226" i="8"/>
  <c r="O226" i="8"/>
  <c r="N226" i="8"/>
  <c r="M226" i="8"/>
  <c r="L226" i="8"/>
  <c r="K226" i="8"/>
  <c r="J226" i="8"/>
  <c r="I226" i="8"/>
  <c r="H226" i="8"/>
  <c r="G226" i="8"/>
  <c r="F226" i="8"/>
  <c r="E226" i="8"/>
  <c r="D226" i="8"/>
  <c r="C226" i="8"/>
  <c r="B226" i="8"/>
  <c r="R225" i="8"/>
  <c r="Q225" i="8"/>
  <c r="P225" i="8"/>
  <c r="O225" i="8"/>
  <c r="N225" i="8"/>
  <c r="M225" i="8"/>
  <c r="L225" i="8"/>
  <c r="K225" i="8"/>
  <c r="J225" i="8"/>
  <c r="I225" i="8"/>
  <c r="H225" i="8"/>
  <c r="G225" i="8"/>
  <c r="F225" i="8"/>
  <c r="E225" i="8"/>
  <c r="D225" i="8"/>
  <c r="C225" i="8"/>
  <c r="B225" i="8"/>
  <c r="R224" i="8"/>
  <c r="Q224" i="8"/>
  <c r="P224" i="8"/>
  <c r="O224" i="8"/>
  <c r="N224" i="8"/>
  <c r="M224" i="8"/>
  <c r="L224" i="8"/>
  <c r="K224" i="8"/>
  <c r="J224" i="8"/>
  <c r="I224" i="8"/>
  <c r="H224" i="8"/>
  <c r="G224" i="8"/>
  <c r="F224" i="8"/>
  <c r="E224" i="8"/>
  <c r="D224" i="8"/>
  <c r="C224" i="8"/>
  <c r="B224" i="8"/>
  <c r="R223" i="8"/>
  <c r="Q223" i="8"/>
  <c r="P223" i="8"/>
  <c r="O223" i="8"/>
  <c r="N223" i="8"/>
  <c r="M223" i="8"/>
  <c r="L223" i="8"/>
  <c r="K223" i="8"/>
  <c r="J223" i="8"/>
  <c r="I223" i="8"/>
  <c r="H223" i="8"/>
  <c r="G223" i="8"/>
  <c r="F223" i="8"/>
  <c r="E223" i="8"/>
  <c r="D223" i="8"/>
  <c r="C223" i="8"/>
  <c r="B223" i="8"/>
  <c r="R238" i="4"/>
  <c r="Q238" i="4"/>
  <c r="P238" i="4"/>
  <c r="O238" i="4"/>
  <c r="N238" i="4"/>
  <c r="M238" i="4"/>
  <c r="L238" i="4"/>
  <c r="K238" i="4"/>
  <c r="J238" i="4"/>
  <c r="I238" i="4"/>
  <c r="H238" i="4"/>
  <c r="G238" i="4"/>
  <c r="F238" i="4"/>
  <c r="E238" i="4"/>
  <c r="D238" i="4"/>
  <c r="C238" i="4"/>
  <c r="R237" i="4"/>
  <c r="Q237" i="4"/>
  <c r="P237" i="4"/>
  <c r="O237" i="4"/>
  <c r="N237" i="4"/>
  <c r="M237" i="4"/>
  <c r="L237" i="4"/>
  <c r="K237" i="4"/>
  <c r="J237" i="4"/>
  <c r="I237" i="4"/>
  <c r="H237" i="4"/>
  <c r="G237" i="4"/>
  <c r="F237" i="4"/>
  <c r="E237" i="4"/>
  <c r="D237" i="4"/>
  <c r="C237" i="4"/>
  <c r="R236" i="4"/>
  <c r="Q236" i="4"/>
  <c r="P236" i="4"/>
  <c r="O236" i="4"/>
  <c r="N236" i="4"/>
  <c r="M236" i="4"/>
  <c r="L236" i="4"/>
  <c r="K236" i="4"/>
  <c r="J236" i="4"/>
  <c r="I236" i="4"/>
  <c r="H236" i="4"/>
  <c r="G236" i="4"/>
  <c r="F236" i="4"/>
  <c r="E236" i="4"/>
  <c r="D236" i="4"/>
  <c r="C236" i="4"/>
  <c r="R232" i="4"/>
  <c r="Q232" i="4"/>
  <c r="P232" i="4"/>
  <c r="O232" i="4"/>
  <c r="N232" i="4"/>
  <c r="M232" i="4"/>
  <c r="L232" i="4"/>
  <c r="K232" i="4"/>
  <c r="J232" i="4"/>
  <c r="I232" i="4"/>
  <c r="H232" i="4"/>
  <c r="G232" i="4"/>
  <c r="F232" i="4"/>
  <c r="E232" i="4"/>
  <c r="D232" i="4"/>
  <c r="C232" i="4"/>
  <c r="R231" i="4"/>
  <c r="Q231" i="4"/>
  <c r="P231" i="4"/>
  <c r="O231" i="4"/>
  <c r="N231" i="4"/>
  <c r="M231" i="4"/>
  <c r="L231" i="4"/>
  <c r="K231" i="4"/>
  <c r="J231" i="4"/>
  <c r="I231" i="4"/>
  <c r="H231" i="4"/>
  <c r="G231" i="4"/>
  <c r="F231" i="4"/>
  <c r="E231" i="4"/>
  <c r="D231" i="4"/>
  <c r="C231" i="4"/>
  <c r="R230" i="4"/>
  <c r="Q230" i="4"/>
  <c r="P230" i="4"/>
  <c r="O230" i="4"/>
  <c r="N230" i="4"/>
  <c r="M230" i="4"/>
  <c r="L230" i="4"/>
  <c r="K230" i="4"/>
  <c r="J230" i="4"/>
  <c r="I230" i="4"/>
  <c r="H230" i="4"/>
  <c r="G230" i="4"/>
  <c r="F230" i="4"/>
  <c r="E230" i="4"/>
  <c r="D230" i="4"/>
  <c r="C230" i="4"/>
  <c r="R226" i="4"/>
  <c r="Q226" i="4"/>
  <c r="P226" i="4"/>
  <c r="O226" i="4"/>
  <c r="N226" i="4"/>
  <c r="M226" i="4"/>
  <c r="L226" i="4"/>
  <c r="K226" i="4"/>
  <c r="J226" i="4"/>
  <c r="I226" i="4"/>
  <c r="H226" i="4"/>
  <c r="G226" i="4"/>
  <c r="F226" i="4"/>
  <c r="E226" i="4"/>
  <c r="D226" i="4"/>
  <c r="C226" i="4"/>
  <c r="R225" i="4"/>
  <c r="Q225" i="4"/>
  <c r="P225" i="4"/>
  <c r="O225" i="4"/>
  <c r="N225" i="4"/>
  <c r="M225" i="4"/>
  <c r="L225" i="4"/>
  <c r="K225" i="4"/>
  <c r="J225" i="4"/>
  <c r="I225" i="4"/>
  <c r="H225" i="4"/>
  <c r="G225" i="4"/>
  <c r="F225" i="4"/>
  <c r="E225" i="4"/>
  <c r="D225" i="4"/>
  <c r="C225" i="4"/>
  <c r="R224" i="4"/>
  <c r="Q224" i="4"/>
  <c r="P224" i="4"/>
  <c r="O224" i="4"/>
  <c r="N224" i="4"/>
  <c r="M224" i="4"/>
  <c r="L224" i="4"/>
  <c r="K224" i="4"/>
  <c r="J224" i="4"/>
  <c r="I224" i="4"/>
  <c r="H224" i="4"/>
  <c r="G224" i="4"/>
  <c r="F224" i="4"/>
  <c r="E224" i="4"/>
  <c r="D224" i="4"/>
  <c r="C224" i="4"/>
  <c r="R240" i="4"/>
  <c r="Q240" i="4"/>
  <c r="P240" i="4"/>
  <c r="O240" i="4"/>
  <c r="N240" i="4"/>
  <c r="M240" i="4"/>
  <c r="L240" i="4"/>
  <c r="K240" i="4"/>
  <c r="J240" i="4"/>
  <c r="I240" i="4"/>
  <c r="H240" i="4"/>
  <c r="G240" i="4"/>
  <c r="F240" i="4"/>
  <c r="E240" i="4"/>
  <c r="D240" i="4"/>
  <c r="C240" i="4"/>
  <c r="R235" i="4"/>
  <c r="Q235" i="4"/>
  <c r="P235" i="4"/>
  <c r="O235" i="4"/>
  <c r="N235" i="4"/>
  <c r="M235" i="4"/>
  <c r="L235" i="4"/>
  <c r="K235" i="4"/>
  <c r="J235" i="4"/>
  <c r="I235" i="4"/>
  <c r="H235" i="4"/>
  <c r="G235" i="4"/>
  <c r="F235" i="4"/>
  <c r="E235" i="4"/>
  <c r="D235" i="4"/>
  <c r="C235" i="4"/>
  <c r="R234" i="4"/>
  <c r="Q234" i="4"/>
  <c r="P234" i="4"/>
  <c r="O234" i="4"/>
  <c r="N234" i="4"/>
  <c r="M234" i="4"/>
  <c r="L234" i="4"/>
  <c r="K234" i="4"/>
  <c r="J234" i="4"/>
  <c r="I234" i="4"/>
  <c r="H234" i="4"/>
  <c r="G234" i="4"/>
  <c r="F234" i="4"/>
  <c r="E234" i="4"/>
  <c r="D234" i="4"/>
  <c r="C234" i="4"/>
  <c r="R229" i="4"/>
  <c r="Q229" i="4"/>
  <c r="P229" i="4"/>
  <c r="O229" i="4"/>
  <c r="N229" i="4"/>
  <c r="M229" i="4"/>
  <c r="L229" i="4"/>
  <c r="K229" i="4"/>
  <c r="J229" i="4"/>
  <c r="I229" i="4"/>
  <c r="H229" i="4"/>
  <c r="G229" i="4"/>
  <c r="F229" i="4"/>
  <c r="E229" i="4"/>
  <c r="D229" i="4"/>
  <c r="C229" i="4"/>
  <c r="R228" i="4"/>
  <c r="Q228" i="4"/>
  <c r="P228" i="4"/>
  <c r="O228" i="4"/>
  <c r="N228" i="4"/>
  <c r="M228" i="4"/>
  <c r="L228" i="4"/>
  <c r="K228" i="4"/>
  <c r="J228" i="4"/>
  <c r="I228" i="4"/>
  <c r="H228" i="4"/>
  <c r="G228" i="4"/>
  <c r="F228" i="4"/>
  <c r="E228" i="4"/>
  <c r="D228" i="4"/>
  <c r="C228" i="4"/>
  <c r="R223" i="4"/>
  <c r="Q223" i="4"/>
  <c r="P223" i="4"/>
  <c r="O223" i="4"/>
  <c r="N223" i="4"/>
  <c r="M223" i="4"/>
  <c r="L223" i="4"/>
  <c r="K223" i="4"/>
  <c r="J223" i="4"/>
  <c r="I223" i="4"/>
  <c r="H223" i="4"/>
  <c r="G223" i="4"/>
  <c r="F223" i="4"/>
  <c r="E223" i="4"/>
  <c r="D223" i="4"/>
  <c r="C223" i="4"/>
  <c r="AD40" i="4"/>
  <c r="AC40" i="4"/>
  <c r="W40" i="4"/>
  <c r="BY31" i="1"/>
  <c r="BY32" i="1" s="1"/>
  <c r="BY33" i="1" s="1"/>
  <c r="BY34" i="1" s="1"/>
  <c r="BY35" i="1" s="1"/>
  <c r="BW31" i="1"/>
  <c r="BW32" i="1" s="1"/>
  <c r="BW33" i="1" s="1"/>
  <c r="BW34" i="1" s="1"/>
  <c r="BW35" i="1" s="1"/>
  <c r="X28" i="1"/>
  <c r="Y28" i="1"/>
  <c r="DN37" i="1"/>
  <c r="DM37" i="1"/>
  <c r="C37" i="1"/>
  <c r="A37" i="1"/>
  <c r="DN34" i="1"/>
  <c r="DM34" i="1"/>
  <c r="C34" i="1"/>
  <c r="A34" i="1"/>
  <c r="DN33" i="1"/>
  <c r="DM33" i="1"/>
  <c r="C33" i="1"/>
  <c r="A33" i="1"/>
  <c r="H39" i="3"/>
  <c r="H38" i="3"/>
  <c r="H37" i="3"/>
  <c r="H36" i="3"/>
  <c r="H35" i="3"/>
  <c r="H34" i="3"/>
  <c r="DN30" i="1"/>
  <c r="DL30" i="1"/>
  <c r="C42" i="4"/>
  <c r="C42" i="8"/>
  <c r="C42" i="7"/>
  <c r="C42" i="6"/>
  <c r="AC670" i="4"/>
  <c r="AA670" i="4"/>
  <c r="Y670" i="4"/>
  <c r="M680" i="4"/>
  <c r="L680" i="4"/>
  <c r="M679" i="4"/>
  <c r="L679" i="4"/>
  <c r="M678" i="4"/>
  <c r="L678" i="4"/>
  <c r="H678" i="4"/>
  <c r="AB677" i="4"/>
  <c r="AA677" i="4"/>
  <c r="S677" i="4"/>
  <c r="R677" i="4"/>
  <c r="M676" i="4"/>
  <c r="L676" i="4"/>
  <c r="M675" i="4"/>
  <c r="L675" i="4"/>
  <c r="M674" i="4"/>
  <c r="L674" i="4"/>
  <c r="K674" i="4"/>
  <c r="K675" i="4" s="1"/>
  <c r="K676" i="4" s="1"/>
  <c r="K677" i="4" s="1"/>
  <c r="K678" i="4" s="1"/>
  <c r="K679" i="4" s="1"/>
  <c r="K680" i="4" s="1"/>
  <c r="J674" i="4"/>
  <c r="J675" i="4" s="1"/>
  <c r="J676" i="4" s="1"/>
  <c r="J677" i="4" s="1"/>
  <c r="J678" i="4" s="1"/>
  <c r="J679" i="4" s="1"/>
  <c r="J680" i="4" s="1"/>
  <c r="I674" i="4"/>
  <c r="I675" i="4" s="1"/>
  <c r="I676" i="4" s="1"/>
  <c r="I677" i="4" s="1"/>
  <c r="I678" i="4" s="1"/>
  <c r="I679" i="4" s="1"/>
  <c r="I680" i="4" s="1"/>
  <c r="H674" i="4"/>
  <c r="AB673" i="4"/>
  <c r="AD673" i="4" s="1"/>
  <c r="AA673" i="4"/>
  <c r="AC673" i="4" s="1"/>
  <c r="L673" i="4" s="1"/>
  <c r="S673" i="4"/>
  <c r="R673" i="4"/>
  <c r="M673" i="4"/>
  <c r="W39" i="1" l="1"/>
  <c r="U673" i="4"/>
  <c r="D673" i="4" s="1"/>
  <c r="BW36" i="1"/>
  <c r="BW37" i="1" s="1"/>
  <c r="BY36" i="1"/>
  <c r="BY37" i="1" s="1"/>
  <c r="T673" i="4"/>
  <c r="V673" i="4" s="1"/>
  <c r="CG13" i="1"/>
  <c r="CH13" i="1"/>
  <c r="CG100" i="1"/>
  <c r="CI13" i="1"/>
  <c r="CH100" i="1"/>
  <c r="CI100" i="1"/>
  <c r="O678" i="4"/>
  <c r="AC677" i="4"/>
  <c r="L677" i="4" s="1"/>
  <c r="T677" i="4" s="1"/>
  <c r="AD677" i="4"/>
  <c r="M677" i="4" s="1"/>
  <c r="U677" i="4" s="1"/>
  <c r="D677" i="4" s="1"/>
  <c r="O674" i="4"/>
  <c r="H679" i="4"/>
  <c r="H675" i="4"/>
  <c r="C673" i="4" l="1"/>
  <c r="C677" i="4"/>
  <c r="V677" i="4"/>
  <c r="P674" i="4"/>
  <c r="T674" i="4" s="1"/>
  <c r="Q674" i="4"/>
  <c r="U674" i="4" s="1"/>
  <c r="D674" i="4" s="1"/>
  <c r="H676" i="4"/>
  <c r="O675" i="4"/>
  <c r="O679" i="4"/>
  <c r="H680" i="4"/>
  <c r="P678" i="4"/>
  <c r="T678" i="4" s="1"/>
  <c r="Q678" i="4"/>
  <c r="U678" i="4" s="1"/>
  <c r="D678" i="4" s="1"/>
  <c r="C674" i="4" l="1"/>
  <c r="V674" i="4"/>
  <c r="C678" i="4"/>
  <c r="V678" i="4"/>
  <c r="O680" i="4"/>
  <c r="Q679" i="4"/>
  <c r="U679" i="4" s="1"/>
  <c r="D679" i="4" s="1"/>
  <c r="P679" i="4"/>
  <c r="T679" i="4" s="1"/>
  <c r="O676" i="4"/>
  <c r="Q675" i="4"/>
  <c r="U675" i="4" s="1"/>
  <c r="D675" i="4" s="1"/>
  <c r="P675" i="4"/>
  <c r="T675" i="4" s="1"/>
  <c r="L48" i="4"/>
  <c r="L60" i="4" s="1"/>
  <c r="K48" i="4"/>
  <c r="K60" i="4" s="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5" i="1"/>
  <c r="C32" i="1"/>
  <c r="C31" i="1"/>
  <c r="C30" i="1"/>
  <c r="C29" i="1"/>
  <c r="CQ5" i="1"/>
  <c r="CQ100" i="1" s="1"/>
  <c r="CP5" i="1"/>
  <c r="CP100" i="1" s="1"/>
  <c r="CL5" i="1"/>
  <c r="CL100" i="1" s="1"/>
  <c r="CK5" i="1"/>
  <c r="CK100" i="1" s="1"/>
  <c r="CM5" i="1"/>
  <c r="CJ5" i="1"/>
  <c r="AF136" i="4"/>
  <c r="AF137" i="4" s="1"/>
  <c r="AF138" i="4" s="1"/>
  <c r="AE136" i="4"/>
  <c r="AE137" i="4" s="1"/>
  <c r="AE138" i="4" s="1"/>
  <c r="AD136" i="4"/>
  <c r="AD137" i="4" s="1"/>
  <c r="AD138" i="4" s="1"/>
  <c r="AC136" i="4"/>
  <c r="AC137" i="4" s="1"/>
  <c r="AB136" i="4"/>
  <c r="AB137" i="4" s="1"/>
  <c r="AB138" i="4" s="1"/>
  <c r="AA136" i="4"/>
  <c r="AA137" i="4" s="1"/>
  <c r="AA138" i="4" s="1"/>
  <c r="Z136" i="4"/>
  <c r="Z137" i="4" s="1"/>
  <c r="Y136" i="4"/>
  <c r="Y137" i="4" s="1"/>
  <c r="Y138" i="4" s="1"/>
  <c r="X136" i="4"/>
  <c r="X137" i="4" s="1"/>
  <c r="X138" i="4" s="1"/>
  <c r="W136" i="4"/>
  <c r="W137" i="4" s="1"/>
  <c r="W138" i="4" s="1"/>
  <c r="V136" i="4"/>
  <c r="V137" i="4" s="1"/>
  <c r="U136" i="4"/>
  <c r="U137" i="4" s="1"/>
  <c r="T136" i="4"/>
  <c r="T137" i="4" s="1"/>
  <c r="S136" i="4"/>
  <c r="S137" i="4" s="1"/>
  <c r="S138" i="4" s="1"/>
  <c r="R136" i="4"/>
  <c r="R137" i="4" s="1"/>
  <c r="AF131" i="4"/>
  <c r="AF132" i="4" s="1"/>
  <c r="AF133" i="4" s="1"/>
  <c r="AE131" i="4"/>
  <c r="AE132" i="4" s="1"/>
  <c r="AD131" i="4"/>
  <c r="AD132" i="4" s="1"/>
  <c r="AC131" i="4"/>
  <c r="AC132" i="4" s="1"/>
  <c r="AB131" i="4"/>
  <c r="AB132" i="4" s="1"/>
  <c r="AB133" i="4" s="1"/>
  <c r="AA131" i="4"/>
  <c r="AA132" i="4" s="1"/>
  <c r="AA133" i="4" s="1"/>
  <c r="Z131" i="4"/>
  <c r="Z132" i="4" s="1"/>
  <c r="Z133" i="4" s="1"/>
  <c r="Y131" i="4"/>
  <c r="Y132" i="4" s="1"/>
  <c r="Y133" i="4" s="1"/>
  <c r="X131" i="4"/>
  <c r="X132" i="4" s="1"/>
  <c r="X133" i="4" s="1"/>
  <c r="W131" i="4"/>
  <c r="W132" i="4" s="1"/>
  <c r="V131" i="4"/>
  <c r="V132" i="4" s="1"/>
  <c r="V133" i="4" s="1"/>
  <c r="U131" i="4"/>
  <c r="U132" i="4" s="1"/>
  <c r="U133" i="4" s="1"/>
  <c r="T131" i="4"/>
  <c r="T132" i="4" s="1"/>
  <c r="T133" i="4" s="1"/>
  <c r="S131" i="4"/>
  <c r="S132" i="4" s="1"/>
  <c r="S133" i="4" s="1"/>
  <c r="R131" i="4"/>
  <c r="R132" i="4" s="1"/>
  <c r="R133" i="4" s="1"/>
  <c r="AB29" i="1"/>
  <c r="AA29" i="1"/>
  <c r="T30" i="1"/>
  <c r="T31" i="1" s="1"/>
  <c r="T32" i="1" s="1"/>
  <c r="S30" i="1"/>
  <c r="R30" i="1"/>
  <c r="R31" i="1" s="1"/>
  <c r="R32" i="1" s="1"/>
  <c r="Q30" i="1"/>
  <c r="Q31" i="1" s="1"/>
  <c r="Q32" i="1" s="1"/>
  <c r="M30" i="1"/>
  <c r="N30" i="1"/>
  <c r="A91" i="1"/>
  <c r="A90" i="1"/>
  <c r="A89" i="1"/>
  <c r="A88" i="1"/>
  <c r="A87" i="1"/>
  <c r="A86" i="1"/>
  <c r="A85" i="1"/>
  <c r="A84" i="1"/>
  <c r="A83" i="1"/>
  <c r="A82" i="1"/>
  <c r="A81" i="1"/>
  <c r="A80" i="1"/>
  <c r="A79" i="1"/>
  <c r="A78" i="1"/>
  <c r="A77" i="1"/>
  <c r="A76" i="1"/>
  <c r="A75" i="1"/>
  <c r="A74" i="1"/>
  <c r="A73" i="1"/>
  <c r="A72" i="1"/>
  <c r="A71" i="1"/>
  <c r="A70" i="1"/>
  <c r="A69" i="1"/>
  <c r="A68" i="1"/>
  <c r="A67" i="1"/>
  <c r="A66" i="1"/>
  <c r="A65" i="1"/>
  <c r="D315" i="4"/>
  <c r="FD5" i="1"/>
  <c r="FD100" i="1" s="1"/>
  <c r="L61" i="4"/>
  <c r="K61" i="4"/>
  <c r="K56" i="4"/>
  <c r="O55" i="4"/>
  <c r="O59" i="4" s="1"/>
  <c r="O63" i="4" s="1"/>
  <c r="V666" i="4"/>
  <c r="U666" i="4"/>
  <c r="S666" i="4"/>
  <c r="Q666" i="4"/>
  <c r="V665" i="4"/>
  <c r="U665" i="4"/>
  <c r="S665" i="4"/>
  <c r="Q665" i="4"/>
  <c r="V664" i="4"/>
  <c r="U664" i="4"/>
  <c r="S664" i="4"/>
  <c r="Q664" i="4"/>
  <c r="V663" i="4"/>
  <c r="U663" i="4"/>
  <c r="S663" i="4"/>
  <c r="Q663" i="4"/>
  <c r="V662" i="4"/>
  <c r="U662" i="4"/>
  <c r="S662" i="4"/>
  <c r="Q662" i="4"/>
  <c r="V661" i="4"/>
  <c r="U661" i="4"/>
  <c r="S661" i="4"/>
  <c r="Q661" i="4"/>
  <c r="V660" i="4"/>
  <c r="U660" i="4"/>
  <c r="S660" i="4"/>
  <c r="Q660" i="4"/>
  <c r="V659" i="4"/>
  <c r="U659" i="4"/>
  <c r="S659" i="4"/>
  <c r="Q659" i="4"/>
  <c r="V658" i="4"/>
  <c r="U658" i="4"/>
  <c r="S658" i="4"/>
  <c r="Q658" i="4"/>
  <c r="V657" i="4"/>
  <c r="U657" i="4"/>
  <c r="S657" i="4"/>
  <c r="Q657" i="4"/>
  <c r="V656" i="4"/>
  <c r="U656" i="4"/>
  <c r="S656" i="4"/>
  <c r="Q656" i="4"/>
  <c r="V655" i="4"/>
  <c r="U655" i="4"/>
  <c r="O651" i="4"/>
  <c r="O652" i="4" s="1"/>
  <c r="O653" i="4" s="1"/>
  <c r="O654" i="4" s="1"/>
  <c r="O655" i="4" s="1"/>
  <c r="O656" i="4" s="1"/>
  <c r="O657" i="4" s="1"/>
  <c r="O658" i="4" s="1"/>
  <c r="O659" i="4" s="1"/>
  <c r="O660" i="4" s="1"/>
  <c r="O661" i="4" s="1"/>
  <c r="O662" i="4" s="1"/>
  <c r="O663" i="4" s="1"/>
  <c r="O664" i="4" s="1"/>
  <c r="O665" i="4" s="1"/>
  <c r="O666" i="4" s="1"/>
  <c r="M63" i="4"/>
  <c r="N63" i="4" s="1"/>
  <c r="M62" i="4"/>
  <c r="N62" i="4" s="1"/>
  <c r="N61" i="4"/>
  <c r="N60" i="4"/>
  <c r="M57" i="4"/>
  <c r="N57" i="4" s="1"/>
  <c r="M56" i="4"/>
  <c r="N56" i="4" s="1"/>
  <c r="K50" i="4"/>
  <c r="K54" i="4" s="1"/>
  <c r="R55" i="4"/>
  <c r="R59" i="4" s="1"/>
  <c r="R63" i="4" s="1"/>
  <c r="Q55" i="4"/>
  <c r="Q59" i="4" s="1"/>
  <c r="Q63" i="4" s="1"/>
  <c r="P55" i="4"/>
  <c r="P59" i="4" s="1"/>
  <c r="P63" i="4" s="1"/>
  <c r="R54" i="4"/>
  <c r="R58" i="4" s="1"/>
  <c r="R62" i="4" s="1"/>
  <c r="Q54" i="4"/>
  <c r="Q58" i="4" s="1"/>
  <c r="Q62" i="4" s="1"/>
  <c r="P54" i="4"/>
  <c r="P58" i="4" s="1"/>
  <c r="P62" i="4" s="1"/>
  <c r="O54" i="4"/>
  <c r="O58" i="4" s="1"/>
  <c r="O62" i="4" s="1"/>
  <c r="R53" i="4"/>
  <c r="R57" i="4" s="1"/>
  <c r="R61" i="4" s="1"/>
  <c r="Q53" i="4"/>
  <c r="Q57" i="4" s="1"/>
  <c r="Q61" i="4" s="1"/>
  <c r="P53" i="4"/>
  <c r="P57" i="4" s="1"/>
  <c r="P61" i="4" s="1"/>
  <c r="O53" i="4"/>
  <c r="O57" i="4" s="1"/>
  <c r="O61" i="4" s="1"/>
  <c r="R52" i="4"/>
  <c r="R56" i="4" s="1"/>
  <c r="R60" i="4" s="1"/>
  <c r="Q52" i="4"/>
  <c r="Q56" i="4" s="1"/>
  <c r="Q60" i="4" s="1"/>
  <c r="P52" i="4"/>
  <c r="P56" i="4" s="1"/>
  <c r="P60" i="4" s="1"/>
  <c r="O52" i="4"/>
  <c r="O56" i="4" s="1"/>
  <c r="O60" i="4" s="1"/>
  <c r="F55" i="8"/>
  <c r="F59" i="8" s="1"/>
  <c r="F63" i="8" s="1"/>
  <c r="E55" i="8"/>
  <c r="E59" i="8" s="1"/>
  <c r="E63" i="8" s="1"/>
  <c r="F54" i="8"/>
  <c r="F58" i="8" s="1"/>
  <c r="F62" i="8" s="1"/>
  <c r="E54" i="8"/>
  <c r="E58" i="8" s="1"/>
  <c r="E62" i="8" s="1"/>
  <c r="F53" i="8"/>
  <c r="F57" i="8" s="1"/>
  <c r="F61" i="8" s="1"/>
  <c r="E53" i="8"/>
  <c r="E57" i="8" s="1"/>
  <c r="E61" i="8" s="1"/>
  <c r="F52" i="8"/>
  <c r="F56" i="8" s="1"/>
  <c r="F60" i="8" s="1"/>
  <c r="E52" i="8"/>
  <c r="E56" i="8" s="1"/>
  <c r="E60" i="8" s="1"/>
  <c r="F55" i="7"/>
  <c r="F59" i="7" s="1"/>
  <c r="F63" i="7" s="1"/>
  <c r="E55" i="7"/>
  <c r="E59" i="7" s="1"/>
  <c r="E63" i="7" s="1"/>
  <c r="F54" i="7"/>
  <c r="F58" i="7" s="1"/>
  <c r="F62" i="7" s="1"/>
  <c r="E54" i="7"/>
  <c r="E58" i="7" s="1"/>
  <c r="E62" i="7" s="1"/>
  <c r="F53" i="7"/>
  <c r="F57" i="7" s="1"/>
  <c r="F61" i="7" s="1"/>
  <c r="E53" i="7"/>
  <c r="E57" i="7" s="1"/>
  <c r="E61" i="7" s="1"/>
  <c r="F52" i="7"/>
  <c r="F56" i="7" s="1"/>
  <c r="F60" i="7" s="1"/>
  <c r="E52" i="7"/>
  <c r="E56" i="7" s="1"/>
  <c r="E60" i="7" s="1"/>
  <c r="F55" i="6"/>
  <c r="F59" i="6" s="1"/>
  <c r="F63" i="6" s="1"/>
  <c r="E55" i="6"/>
  <c r="E59" i="6" s="1"/>
  <c r="E63" i="6" s="1"/>
  <c r="F54" i="6"/>
  <c r="F58" i="6" s="1"/>
  <c r="F62" i="6" s="1"/>
  <c r="E54" i="6"/>
  <c r="E58" i="6" s="1"/>
  <c r="E62" i="6" s="1"/>
  <c r="F53" i="6"/>
  <c r="F57" i="6" s="1"/>
  <c r="F61" i="6" s="1"/>
  <c r="E53" i="6"/>
  <c r="E57" i="6" s="1"/>
  <c r="E61" i="6" s="1"/>
  <c r="F52" i="6"/>
  <c r="F56" i="6" s="1"/>
  <c r="F60" i="6" s="1"/>
  <c r="E52" i="6"/>
  <c r="E56" i="6" s="1"/>
  <c r="E60" i="6" s="1"/>
  <c r="K59" i="4"/>
  <c r="EJ5" i="1"/>
  <c r="EK5" i="1"/>
  <c r="EK100" i="1" s="1"/>
  <c r="GF5" i="1"/>
  <c r="GH5" i="1"/>
  <c r="GH100" i="1" s="1"/>
  <c r="GG5" i="1"/>
  <c r="GG100" i="1" s="1"/>
  <c r="HD5" i="1"/>
  <c r="HD100" i="1" s="1"/>
  <c r="HC5" i="1"/>
  <c r="HC100" i="1" s="1"/>
  <c r="BU5" i="1"/>
  <c r="BU13" i="1" s="1"/>
  <c r="BU31" i="1"/>
  <c r="BU32" i="1" s="1"/>
  <c r="A96" i="1"/>
  <c r="A97" i="1"/>
  <c r="A98" i="1"/>
  <c r="A99" i="1"/>
  <c r="A100" i="1"/>
  <c r="BE16" i="4"/>
  <c r="AT16" i="4" s="1"/>
  <c r="AW11" i="4"/>
  <c r="J39" i="4"/>
  <c r="I39" i="8"/>
  <c r="H39" i="8"/>
  <c r="G39" i="8"/>
  <c r="F39" i="8"/>
  <c r="E39" i="8"/>
  <c r="D39" i="8"/>
  <c r="C39" i="8"/>
  <c r="I39" i="7"/>
  <c r="H39" i="7"/>
  <c r="G39" i="7"/>
  <c r="F39" i="7"/>
  <c r="E39" i="7"/>
  <c r="D39" i="7"/>
  <c r="C39" i="7"/>
  <c r="I39" i="6"/>
  <c r="H39" i="6"/>
  <c r="G39" i="6"/>
  <c r="F39" i="6"/>
  <c r="E39" i="6"/>
  <c r="D39" i="6"/>
  <c r="C39" i="6"/>
  <c r="I39" i="4"/>
  <c r="H39" i="4"/>
  <c r="G39" i="4"/>
  <c r="F39" i="4"/>
  <c r="E39" i="4"/>
  <c r="D39" i="4"/>
  <c r="C39" i="4"/>
  <c r="AM31" i="1"/>
  <c r="AM32" i="1" s="1"/>
  <c r="AJ31" i="1"/>
  <c r="AJ32" i="1" s="1"/>
  <c r="E199" i="4"/>
  <c r="D199" i="4"/>
  <c r="C199" i="4"/>
  <c r="E198" i="4"/>
  <c r="D198" i="4"/>
  <c r="C198" i="4"/>
  <c r="E197" i="4"/>
  <c r="C197" i="4"/>
  <c r="GS5" i="1"/>
  <c r="GS100" i="1" s="1"/>
  <c r="HB100" i="1"/>
  <c r="GT100" i="1"/>
  <c r="ER100" i="1"/>
  <c r="DS100" i="1"/>
  <c r="CF100" i="1"/>
  <c r="AW100" i="1"/>
  <c r="BT100" i="1"/>
  <c r="AO100" i="1"/>
  <c r="AH100" i="1"/>
  <c r="AN31" i="1"/>
  <c r="AN32" i="1" s="1"/>
  <c r="J107" i="7"/>
  <c r="I107" i="7"/>
  <c r="H107" i="7"/>
  <c r="G107" i="7"/>
  <c r="F107" i="7"/>
  <c r="E107" i="7"/>
  <c r="J106" i="7"/>
  <c r="I106" i="7"/>
  <c r="H106" i="7"/>
  <c r="G106" i="7"/>
  <c r="F106" i="7"/>
  <c r="E106" i="7"/>
  <c r="J105" i="7"/>
  <c r="I105" i="7"/>
  <c r="H105" i="7"/>
  <c r="G105" i="7"/>
  <c r="F105" i="7"/>
  <c r="E105" i="7"/>
  <c r="J107" i="6"/>
  <c r="I107" i="6"/>
  <c r="H107" i="6"/>
  <c r="G107" i="6"/>
  <c r="F107" i="6"/>
  <c r="E107" i="6"/>
  <c r="J106" i="6"/>
  <c r="I106" i="6"/>
  <c r="H106" i="6"/>
  <c r="G106" i="6"/>
  <c r="F106" i="6"/>
  <c r="E106" i="6"/>
  <c r="J105" i="6"/>
  <c r="I105" i="6"/>
  <c r="H105" i="6"/>
  <c r="G105" i="6"/>
  <c r="F105" i="6"/>
  <c r="E105" i="6"/>
  <c r="J107" i="8"/>
  <c r="I107" i="8"/>
  <c r="H107" i="8"/>
  <c r="G107" i="8"/>
  <c r="F107" i="8"/>
  <c r="E107" i="8"/>
  <c r="J106" i="8"/>
  <c r="I106" i="8"/>
  <c r="H106" i="8"/>
  <c r="G106" i="8"/>
  <c r="F106" i="8"/>
  <c r="E106" i="8"/>
  <c r="J105" i="8"/>
  <c r="I105" i="8"/>
  <c r="H105" i="8"/>
  <c r="G105" i="8"/>
  <c r="F105" i="8"/>
  <c r="E105" i="8"/>
  <c r="I107" i="4"/>
  <c r="I105" i="4"/>
  <c r="I106" i="4"/>
  <c r="J107" i="4"/>
  <c r="J106" i="4"/>
  <c r="J105" i="4"/>
  <c r="H107" i="4"/>
  <c r="H106" i="4"/>
  <c r="H105" i="4"/>
  <c r="AV5" i="1"/>
  <c r="AV100" i="1" s="1"/>
  <c r="AU5" i="1"/>
  <c r="AU100" i="1" s="1"/>
  <c r="EV30" i="1" l="1"/>
  <c r="EU30" i="1"/>
  <c r="ET30" i="1"/>
  <c r="S31" i="1"/>
  <c r="GZ30" i="1"/>
  <c r="CB30" i="1"/>
  <c r="BX30" i="1"/>
  <c r="AC30" i="1"/>
  <c r="E30" i="1"/>
  <c r="M31" i="1"/>
  <c r="AX11" i="4"/>
  <c r="AM11" i="4" s="1"/>
  <c r="AY11" i="4"/>
  <c r="AN11" i="4" s="1"/>
  <c r="AZ11" i="4"/>
  <c r="AO11" i="4" s="1"/>
  <c r="BA11" i="4"/>
  <c r="AP11" i="4" s="1"/>
  <c r="BB11" i="4"/>
  <c r="AQ11" i="4" s="1"/>
  <c r="BC11" i="4"/>
  <c r="AR11" i="4" s="1"/>
  <c r="BD11" i="4"/>
  <c r="AS11" i="4" s="1"/>
  <c r="BE11" i="4"/>
  <c r="AT11" i="4" s="1"/>
  <c r="BF11" i="4"/>
  <c r="AU11" i="4" s="1"/>
  <c r="DW23" i="1"/>
  <c r="BU33" i="1"/>
  <c r="BU34" i="1" s="1"/>
  <c r="BU35" i="1" s="1"/>
  <c r="BU36" i="1" s="1"/>
  <c r="T33" i="1"/>
  <c r="AN33" i="1"/>
  <c r="AN34" i="1" s="1"/>
  <c r="AN35" i="1" s="1"/>
  <c r="AN36" i="1" s="1"/>
  <c r="AJ33" i="1"/>
  <c r="AJ34" i="1" s="1"/>
  <c r="AJ35" i="1" s="1"/>
  <c r="AJ36" i="1" s="1"/>
  <c r="AM33" i="1"/>
  <c r="AM34" i="1" s="1"/>
  <c r="AM35" i="1" s="1"/>
  <c r="AM36" i="1" s="1"/>
  <c r="Q33" i="1"/>
  <c r="R33" i="1"/>
  <c r="K58" i="4"/>
  <c r="C675" i="4"/>
  <c r="V675" i="4"/>
  <c r="P676" i="4"/>
  <c r="T676" i="4" s="1"/>
  <c r="Q676" i="4"/>
  <c r="U676" i="4" s="1"/>
  <c r="D676" i="4" s="1"/>
  <c r="C679" i="4"/>
  <c r="V679" i="4"/>
  <c r="P680" i="4"/>
  <c r="T680" i="4" s="1"/>
  <c r="Q680" i="4"/>
  <c r="U680" i="4" s="1"/>
  <c r="D680" i="4" s="1"/>
  <c r="N31" i="1"/>
  <c r="AC138" i="4"/>
  <c r="CP13" i="1"/>
  <c r="CP16" i="1" s="1"/>
  <c r="CQ13" i="1"/>
  <c r="CQ16" i="1" s="1"/>
  <c r="CK13" i="1"/>
  <c r="CL13" i="1"/>
  <c r="CJ100" i="1"/>
  <c r="CM100" i="1"/>
  <c r="CM13" i="1"/>
  <c r="CJ13" i="1"/>
  <c r="AD133" i="4"/>
  <c r="R138" i="4"/>
  <c r="T138" i="4"/>
  <c r="U138" i="4"/>
  <c r="V138" i="4"/>
  <c r="Z138" i="4"/>
  <c r="W133" i="4"/>
  <c r="AE133" i="4"/>
  <c r="AC133" i="4"/>
  <c r="FD13" i="1"/>
  <c r="FD16" i="1" s="1"/>
  <c r="BD17" i="4"/>
  <c r="AS17" i="4" s="1"/>
  <c r="BC17" i="4"/>
  <c r="AR17" i="4" s="1"/>
  <c r="BF17" i="4"/>
  <c r="AU17" i="4" s="1"/>
  <c r="BF16" i="4"/>
  <c r="AU16" i="4" s="1"/>
  <c r="BD16" i="4"/>
  <c r="AS16" i="4" s="1"/>
  <c r="O16" i="4" s="1"/>
  <c r="AG16" i="4" s="1"/>
  <c r="BC16" i="4"/>
  <c r="AR16" i="4" s="1"/>
  <c r="BC12" i="4"/>
  <c r="AR12" i="4" s="1"/>
  <c r="EK13" i="1"/>
  <c r="EK16" i="1" s="1"/>
  <c r="EJ100" i="1"/>
  <c r="EJ13" i="1"/>
  <c r="EJ16" i="1" s="1"/>
  <c r="GF13" i="1"/>
  <c r="GF100" i="1"/>
  <c r="GH13" i="1"/>
  <c r="GG13" i="1"/>
  <c r="HC13" i="1"/>
  <c r="HC16" i="1" s="1"/>
  <c r="HD13" i="1"/>
  <c r="HD16" i="1" s="1"/>
  <c r="BE17" i="4"/>
  <c r="AT17" i="4" s="1"/>
  <c r="BB16" i="4"/>
  <c r="AQ16" i="4" s="1"/>
  <c r="P16" i="4" s="1"/>
  <c r="AH16" i="4" s="1"/>
  <c r="BF12" i="4"/>
  <c r="AU12" i="4" s="1"/>
  <c r="BD12" i="4"/>
  <c r="AS12" i="4" s="1"/>
  <c r="O12" i="4" s="1"/>
  <c r="BB12" i="4"/>
  <c r="AQ12" i="4" s="1"/>
  <c r="BF13" i="4"/>
  <c r="AU13" i="4" s="1"/>
  <c r="BF14" i="4"/>
  <c r="AU14" i="4" s="1"/>
  <c r="BE14" i="4"/>
  <c r="AT14" i="4" s="1"/>
  <c r="BD14" i="4"/>
  <c r="AS14" i="4" s="1"/>
  <c r="O14" i="4" s="1"/>
  <c r="BC14" i="4"/>
  <c r="AR14" i="4" s="1"/>
  <c r="BB14" i="4"/>
  <c r="AQ14" i="4" s="1"/>
  <c r="BU100" i="1"/>
  <c r="BB15" i="4"/>
  <c r="AQ15" i="4" s="1"/>
  <c r="BC15" i="4"/>
  <c r="AR15" i="4" s="1"/>
  <c r="BD15" i="4"/>
  <c r="AS15" i="4" s="1"/>
  <c r="O15" i="4" s="1"/>
  <c r="BE15" i="4"/>
  <c r="AT15" i="4" s="1"/>
  <c r="P15" i="4" s="1"/>
  <c r="BF15" i="4"/>
  <c r="AU15" i="4" s="1"/>
  <c r="BE12" i="4"/>
  <c r="AT12" i="4" s="1"/>
  <c r="BB17" i="4"/>
  <c r="AQ17" i="4" s="1"/>
  <c r="BE13" i="4"/>
  <c r="AT13" i="4" s="1"/>
  <c r="BD13" i="4"/>
  <c r="AS13" i="4" s="1"/>
  <c r="O13" i="4" s="1"/>
  <c r="BC13" i="4"/>
  <c r="AR13" i="4" s="1"/>
  <c r="BB13" i="4"/>
  <c r="AQ13" i="4" s="1"/>
  <c r="GS23" i="1"/>
  <c r="GS29" i="1"/>
  <c r="GS13" i="1"/>
  <c r="GS16" i="1" s="1"/>
  <c r="DW29" i="1"/>
  <c r="AV13" i="1"/>
  <c r="AU13" i="1"/>
  <c r="AU16" i="1" s="1"/>
  <c r="Q15" i="4" l="1"/>
  <c r="GF16" i="1"/>
  <c r="GF14" i="1"/>
  <c r="GG16" i="1"/>
  <c r="GG14" i="1"/>
  <c r="GH16" i="1"/>
  <c r="GH14" i="1"/>
  <c r="S32" i="1"/>
  <c r="GZ31" i="1"/>
  <c r="EV31" i="1"/>
  <c r="EU31" i="1"/>
  <c r="ET31" i="1"/>
  <c r="P13" i="4"/>
  <c r="CK29" i="1" s="1"/>
  <c r="Q13" i="4"/>
  <c r="CL29" i="1" s="1"/>
  <c r="P14" i="4"/>
  <c r="AT308" i="7" s="1"/>
  <c r="CJ29" i="1"/>
  <c r="P12" i="4"/>
  <c r="AH12" i="4" s="1"/>
  <c r="AC31" i="1"/>
  <c r="CL30" i="1"/>
  <c r="CK30" i="1"/>
  <c r="CJ30" i="1"/>
  <c r="CI30" i="1"/>
  <c r="CH30" i="1"/>
  <c r="CG30" i="1"/>
  <c r="Q12" i="4"/>
  <c r="AR308" i="4" s="1"/>
  <c r="Q14" i="4"/>
  <c r="AI14" i="4" s="1"/>
  <c r="Q16" i="4"/>
  <c r="AI16" i="4" s="1"/>
  <c r="E31" i="1"/>
  <c r="M32" i="1"/>
  <c r="T17" i="4"/>
  <c r="AL17" i="4" s="1"/>
  <c r="Q17" i="4"/>
  <c r="AI17" i="4" s="1"/>
  <c r="E17" i="4"/>
  <c r="W17" i="4" s="1"/>
  <c r="H17" i="4"/>
  <c r="Z17" i="4" s="1"/>
  <c r="K17" i="4"/>
  <c r="AC17" i="4" s="1"/>
  <c r="N17" i="4"/>
  <c r="AF17" i="4" s="1"/>
  <c r="AT308" i="6"/>
  <c r="AR308" i="6"/>
  <c r="AI12" i="4"/>
  <c r="AS308" i="6"/>
  <c r="AI13" i="4"/>
  <c r="AS308" i="4"/>
  <c r="AT308" i="8"/>
  <c r="AG14" i="4"/>
  <c r="AG13" i="4"/>
  <c r="AS308" i="8"/>
  <c r="AG12" i="4"/>
  <c r="AR308" i="8"/>
  <c r="R17" i="4"/>
  <c r="AJ17" i="4" s="1"/>
  <c r="O17" i="4"/>
  <c r="AG17" i="4" s="1"/>
  <c r="C17" i="4"/>
  <c r="U17" i="4" s="1"/>
  <c r="F17" i="4"/>
  <c r="X17" i="4" s="1"/>
  <c r="I17" i="4"/>
  <c r="AA17" i="4" s="1"/>
  <c r="L17" i="4"/>
  <c r="AD17" i="4" s="1"/>
  <c r="AH13" i="4"/>
  <c r="AS308" i="7"/>
  <c r="H11" i="4"/>
  <c r="E11" i="4"/>
  <c r="Q11" i="4"/>
  <c r="AI11" i="4" s="1"/>
  <c r="T11" i="4"/>
  <c r="N11" i="4"/>
  <c r="K11" i="4"/>
  <c r="G11" i="4"/>
  <c r="D11" i="4"/>
  <c r="P11" i="4"/>
  <c r="AH11" i="4" s="1"/>
  <c r="S11" i="4"/>
  <c r="M11" i="4"/>
  <c r="J11" i="4"/>
  <c r="AU308" i="6"/>
  <c r="AI15" i="4"/>
  <c r="AU308" i="4"/>
  <c r="F11" i="4"/>
  <c r="C11" i="4"/>
  <c r="O11" i="4"/>
  <c r="AG11" i="4" s="1"/>
  <c r="R11" i="4"/>
  <c r="L11" i="4"/>
  <c r="I11" i="4"/>
  <c r="AU308" i="7"/>
  <c r="AH15" i="4"/>
  <c r="AU308" i="8"/>
  <c r="AG15" i="4"/>
  <c r="S17" i="4"/>
  <c r="AK17" i="4" s="1"/>
  <c r="P17" i="4"/>
  <c r="AH17" i="4" s="1"/>
  <c r="D17" i="4"/>
  <c r="V17" i="4" s="1"/>
  <c r="G17" i="4"/>
  <c r="Y17" i="4" s="1"/>
  <c r="J17" i="4"/>
  <c r="AB17" i="4" s="1"/>
  <c r="M17" i="4"/>
  <c r="AE17" i="4" s="1"/>
  <c r="AN37" i="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M37" i="1"/>
  <c r="AM38" i="1" s="1"/>
  <c r="AM39" i="1" s="1"/>
  <c r="AM40" i="1" s="1"/>
  <c r="AM41" i="1" s="1"/>
  <c r="AM42" i="1" s="1"/>
  <c r="AM43" i="1" s="1"/>
  <c r="AM44" i="1" s="1"/>
  <c r="AM45" i="1" s="1"/>
  <c r="AM46" i="1" s="1"/>
  <c r="AM47" i="1" s="1"/>
  <c r="AM48" i="1" s="1"/>
  <c r="AM49" i="1" s="1"/>
  <c r="AM50" i="1" s="1"/>
  <c r="AM51" i="1" s="1"/>
  <c r="AM52" i="1" s="1"/>
  <c r="AM53" i="1" s="1"/>
  <c r="AM54" i="1" s="1"/>
  <c r="AM55" i="1" s="1"/>
  <c r="AM56" i="1" s="1"/>
  <c r="AM57" i="1" s="1"/>
  <c r="AM58" i="1" s="1"/>
  <c r="AM59" i="1" s="1"/>
  <c r="AM60" i="1" s="1"/>
  <c r="AM61" i="1" s="1"/>
  <c r="AM62" i="1" s="1"/>
  <c r="AM63" i="1" s="1"/>
  <c r="AM64" i="1" s="1"/>
  <c r="AM65" i="1" s="1"/>
  <c r="AM66" i="1" s="1"/>
  <c r="AM67" i="1" s="1"/>
  <c r="AM68" i="1" s="1"/>
  <c r="AM69" i="1" s="1"/>
  <c r="AM70" i="1" s="1"/>
  <c r="AM71" i="1" s="1"/>
  <c r="AM72" i="1" s="1"/>
  <c r="AM73" i="1" s="1"/>
  <c r="AM74" i="1" s="1"/>
  <c r="AM75" i="1" s="1"/>
  <c r="AM76" i="1" s="1"/>
  <c r="AM77" i="1" s="1"/>
  <c r="AM78" i="1" s="1"/>
  <c r="AM79" i="1" s="1"/>
  <c r="AM80" i="1" s="1"/>
  <c r="AM81" i="1" s="1"/>
  <c r="AM82" i="1" s="1"/>
  <c r="AM83" i="1" s="1"/>
  <c r="AM84" i="1" s="1"/>
  <c r="AM85" i="1" s="1"/>
  <c r="AM86" i="1" s="1"/>
  <c r="AM87" i="1" s="1"/>
  <c r="AM88" i="1" s="1"/>
  <c r="AM89" i="1" s="1"/>
  <c r="AM90" i="1" s="1"/>
  <c r="AM91" i="1" s="1"/>
  <c r="AM92" i="1" s="1"/>
  <c r="AJ37" i="1"/>
  <c r="AJ38" i="1" s="1"/>
  <c r="AJ39" i="1" s="1"/>
  <c r="AJ40" i="1" s="1"/>
  <c r="AJ41" i="1" s="1"/>
  <c r="AJ42" i="1" s="1"/>
  <c r="AJ43" i="1" s="1"/>
  <c r="AJ44" i="1" s="1"/>
  <c r="AJ45" i="1" s="1"/>
  <c r="AJ46" i="1" s="1"/>
  <c r="AJ47" i="1" s="1"/>
  <c r="AJ48" i="1" s="1"/>
  <c r="AJ49" i="1" s="1"/>
  <c r="AJ50" i="1" s="1"/>
  <c r="AJ51" i="1" s="1"/>
  <c r="AJ52" i="1" s="1"/>
  <c r="AJ53" i="1" s="1"/>
  <c r="AJ54" i="1" s="1"/>
  <c r="AJ55" i="1" s="1"/>
  <c r="AJ56" i="1" s="1"/>
  <c r="AJ57" i="1" s="1"/>
  <c r="AJ58" i="1" s="1"/>
  <c r="AJ59" i="1" s="1"/>
  <c r="AJ60" i="1" s="1"/>
  <c r="AJ61" i="1" s="1"/>
  <c r="AJ62" i="1" s="1"/>
  <c r="AJ63" i="1" s="1"/>
  <c r="AJ64" i="1" s="1"/>
  <c r="AJ65" i="1" s="1"/>
  <c r="AJ66" i="1" s="1"/>
  <c r="AJ67" i="1" s="1"/>
  <c r="AJ68" i="1" s="1"/>
  <c r="AJ69" i="1" s="1"/>
  <c r="AJ70" i="1" s="1"/>
  <c r="AJ71" i="1" s="1"/>
  <c r="AJ72" i="1" s="1"/>
  <c r="AJ73" i="1" s="1"/>
  <c r="AJ74" i="1" s="1"/>
  <c r="AJ75" i="1" s="1"/>
  <c r="AJ76" i="1" s="1"/>
  <c r="AJ77" i="1" s="1"/>
  <c r="AJ78" i="1" s="1"/>
  <c r="AJ79" i="1" s="1"/>
  <c r="AJ80" i="1" s="1"/>
  <c r="AJ81" i="1" s="1"/>
  <c r="AJ82" i="1" s="1"/>
  <c r="AJ83" i="1" s="1"/>
  <c r="AJ84" i="1" s="1"/>
  <c r="AJ85" i="1" s="1"/>
  <c r="AJ86" i="1" s="1"/>
  <c r="AJ87" i="1" s="1"/>
  <c r="AJ88" i="1" s="1"/>
  <c r="AJ89" i="1" s="1"/>
  <c r="AJ90" i="1" s="1"/>
  <c r="AJ91" i="1" s="1"/>
  <c r="AJ92" i="1" s="1"/>
  <c r="BU37" i="1"/>
  <c r="BU38" i="1" s="1"/>
  <c r="BU39" i="1" s="1"/>
  <c r="BU40" i="1" s="1"/>
  <c r="BU41" i="1" s="1"/>
  <c r="BU42" i="1" s="1"/>
  <c r="BU43" i="1" s="1"/>
  <c r="BU44" i="1" s="1"/>
  <c r="BU45" i="1" s="1"/>
  <c r="BU46" i="1" s="1"/>
  <c r="BU47" i="1" s="1"/>
  <c r="BU48" i="1" s="1"/>
  <c r="BU49" i="1" s="1"/>
  <c r="BU50" i="1" s="1"/>
  <c r="BU51" i="1" s="1"/>
  <c r="BU52" i="1" s="1"/>
  <c r="BU53" i="1" s="1"/>
  <c r="BU54" i="1" s="1"/>
  <c r="BU55" i="1" s="1"/>
  <c r="BU56" i="1" s="1"/>
  <c r="BU57" i="1" s="1"/>
  <c r="BU58" i="1" s="1"/>
  <c r="BU59" i="1" s="1"/>
  <c r="BU60" i="1" s="1"/>
  <c r="BU61" i="1" s="1"/>
  <c r="BU62" i="1" s="1"/>
  <c r="BU63" i="1" s="1"/>
  <c r="BU64" i="1" s="1"/>
  <c r="BU65" i="1" s="1"/>
  <c r="BU66" i="1" s="1"/>
  <c r="BU67" i="1" s="1"/>
  <c r="BU68" i="1" s="1"/>
  <c r="BU69" i="1" s="1"/>
  <c r="BU70" i="1" s="1"/>
  <c r="BU71" i="1" s="1"/>
  <c r="BU72" i="1" s="1"/>
  <c r="BU73" i="1" s="1"/>
  <c r="BU74" i="1" s="1"/>
  <c r="BU75" i="1" s="1"/>
  <c r="BU76" i="1" s="1"/>
  <c r="BU77" i="1" s="1"/>
  <c r="BU78" i="1" s="1"/>
  <c r="BU79" i="1" s="1"/>
  <c r="BU80" i="1" s="1"/>
  <c r="BU81" i="1" s="1"/>
  <c r="BU82" i="1" s="1"/>
  <c r="BU83" i="1" s="1"/>
  <c r="BU84" i="1" s="1"/>
  <c r="BU85" i="1" s="1"/>
  <c r="BU86" i="1" s="1"/>
  <c r="BU87" i="1" s="1"/>
  <c r="BU88" i="1" s="1"/>
  <c r="BU89" i="1" s="1"/>
  <c r="BU90" i="1" s="1"/>
  <c r="BU91" i="1" s="1"/>
  <c r="BU92" i="1" s="1"/>
  <c r="Q34" i="1"/>
  <c r="R34" i="1"/>
  <c r="T34" i="1"/>
  <c r="C680" i="4"/>
  <c r="V680" i="4"/>
  <c r="C676" i="4"/>
  <c r="V676" i="4"/>
  <c r="N32" i="1"/>
  <c r="EV32" i="1" l="1"/>
  <c r="EU32" i="1"/>
  <c r="ET32" i="1"/>
  <c r="GZ32" i="1"/>
  <c r="S33" i="1"/>
  <c r="AH14" i="4"/>
  <c r="AT308" i="4"/>
  <c r="AS309" i="4" s="1"/>
  <c r="AT309" i="4" s="1"/>
  <c r="AU309" i="4" s="1"/>
  <c r="AV309" i="4" s="1"/>
  <c r="AW309" i="4" s="1"/>
  <c r="AX309" i="4" s="1"/>
  <c r="AR308" i="7"/>
  <c r="AC32" i="1"/>
  <c r="CL31" i="1"/>
  <c r="CK31" i="1"/>
  <c r="CJ31" i="1"/>
  <c r="CI31" i="1"/>
  <c r="CH31" i="1"/>
  <c r="CG31" i="1"/>
  <c r="E32" i="1"/>
  <c r="M33" i="1"/>
  <c r="AS309" i="8"/>
  <c r="AT309" i="8" s="1"/>
  <c r="AU309" i="8" s="1"/>
  <c r="AV309" i="8" s="1"/>
  <c r="AW309" i="8" s="1"/>
  <c r="AX309" i="8" s="1"/>
  <c r="AS309" i="7"/>
  <c r="AT309" i="7" s="1"/>
  <c r="AU309" i="7" s="1"/>
  <c r="AV309" i="7" s="1"/>
  <c r="AW309" i="7" s="1"/>
  <c r="AX309" i="7" s="1"/>
  <c r="AR309" i="8"/>
  <c r="AR309" i="6"/>
  <c r="AR309" i="7"/>
  <c r="AS309" i="6"/>
  <c r="AT309" i="6" s="1"/>
  <c r="AU309" i="6" s="1"/>
  <c r="AV309" i="6" s="1"/>
  <c r="AW309" i="6" s="1"/>
  <c r="AX309" i="6" s="1"/>
  <c r="Q35" i="1"/>
  <c r="Q36" i="1" s="1"/>
  <c r="N33" i="1"/>
  <c r="T35" i="1"/>
  <c r="T36" i="1" s="1"/>
  <c r="R35" i="1"/>
  <c r="R36" i="1" s="1"/>
  <c r="AN5" i="1"/>
  <c r="AN100" i="1" s="1"/>
  <c r="AR309" i="4" l="1"/>
  <c r="GZ33" i="1"/>
  <c r="S34" i="1"/>
  <c r="EV33" i="1"/>
  <c r="EU33" i="1"/>
  <c r="ET33" i="1"/>
  <c r="CJ32" i="1"/>
  <c r="CI32" i="1"/>
  <c r="CH32" i="1"/>
  <c r="CG32" i="1"/>
  <c r="CK32" i="1"/>
  <c r="CL32" i="1"/>
  <c r="AC33" i="1"/>
  <c r="E33" i="1"/>
  <c r="GD33" i="1"/>
  <c r="M34" i="1"/>
  <c r="DU33" i="1"/>
  <c r="GE33" i="1"/>
  <c r="GB33" i="1"/>
  <c r="GC33" i="1"/>
  <c r="DW33" i="1"/>
  <c r="AB33" i="1"/>
  <c r="AA33" i="1"/>
  <c r="Q37" i="1"/>
  <c r="Q38" i="1" s="1"/>
  <c r="Q39" i="1" s="1"/>
  <c r="Q40" i="1" s="1"/>
  <c r="Q41" i="1" s="1"/>
  <c r="Q42" i="1" s="1"/>
  <c r="Q43" i="1" s="1"/>
  <c r="Q44" i="1" s="1"/>
  <c r="Q45" i="1" s="1"/>
  <c r="Q46" i="1" s="1"/>
  <c r="Q47" i="1" s="1"/>
  <c r="Q48" i="1" s="1"/>
  <c r="Q49" i="1" s="1"/>
  <c r="Q50" i="1" s="1"/>
  <c r="Q51" i="1" s="1"/>
  <c r="Q52" i="1" s="1"/>
  <c r="Q53" i="1" s="1"/>
  <c r="Q54" i="1" s="1"/>
  <c r="Q55" i="1" s="1"/>
  <c r="Q56" i="1" s="1"/>
  <c r="Q57" i="1" s="1"/>
  <c r="Q58" i="1" s="1"/>
  <c r="Q59" i="1" s="1"/>
  <c r="Q60" i="1" s="1"/>
  <c r="Q61" i="1" s="1"/>
  <c r="Q62" i="1" s="1"/>
  <c r="Q63" i="1" s="1"/>
  <c r="Q64" i="1" s="1"/>
  <c r="Q65" i="1" s="1"/>
  <c r="Q66" i="1" s="1"/>
  <c r="Q67" i="1" s="1"/>
  <c r="Q68" i="1" s="1"/>
  <c r="Q69" i="1" s="1"/>
  <c r="Q70" i="1" s="1"/>
  <c r="Q71" i="1" s="1"/>
  <c r="Q72" i="1" s="1"/>
  <c r="Q73" i="1" s="1"/>
  <c r="T37" i="1"/>
  <c r="R37" i="1"/>
  <c r="DR33" i="1"/>
  <c r="N34" i="1"/>
  <c r="GS33" i="1"/>
  <c r="AN13" i="1"/>
  <c r="EV34" i="1" l="1"/>
  <c r="EU34" i="1"/>
  <c r="ET34" i="1"/>
  <c r="GZ34" i="1"/>
  <c r="S35" i="1"/>
  <c r="CL33" i="1"/>
  <c r="CK33" i="1"/>
  <c r="CJ33" i="1"/>
  <c r="CI33" i="1"/>
  <c r="CH33" i="1"/>
  <c r="CG33" i="1"/>
  <c r="AC34" i="1"/>
  <c r="E34" i="1"/>
  <c r="AA34" i="1"/>
  <c r="DW34" i="1"/>
  <c r="GE34" i="1"/>
  <c r="GD34" i="1"/>
  <c r="DU34" i="1"/>
  <c r="M35" i="1"/>
  <c r="GB34" i="1"/>
  <c r="AB34" i="1"/>
  <c r="GC34" i="1"/>
  <c r="DR34" i="1"/>
  <c r="N35" i="1"/>
  <c r="GS34" i="1"/>
  <c r="T38" i="1"/>
  <c r="T39" i="1" s="1"/>
  <c r="T40" i="1" s="1"/>
  <c r="T41" i="1" s="1"/>
  <c r="T42" i="1" s="1"/>
  <c r="T43" i="1" s="1"/>
  <c r="T44" i="1" s="1"/>
  <c r="T45" i="1" s="1"/>
  <c r="T46" i="1" s="1"/>
  <c r="T47" i="1" s="1"/>
  <c r="T48" i="1" s="1"/>
  <c r="T49" i="1" s="1"/>
  <c r="T50" i="1" s="1"/>
  <c r="T51" i="1" s="1"/>
  <c r="T52" i="1" s="1"/>
  <c r="T53" i="1" s="1"/>
  <c r="T54" i="1" s="1"/>
  <c r="T55" i="1" s="1"/>
  <c r="T56" i="1" s="1"/>
  <c r="T57" i="1" s="1"/>
  <c r="T58" i="1" s="1"/>
  <c r="T59" i="1" s="1"/>
  <c r="T60" i="1" s="1"/>
  <c r="T61" i="1" s="1"/>
  <c r="T62" i="1" s="1"/>
  <c r="T63" i="1" s="1"/>
  <c r="T64" i="1" s="1"/>
  <c r="T65" i="1" s="1"/>
  <c r="R38" i="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Q74" i="1"/>
  <c r="S36" i="1" l="1"/>
  <c r="GZ35" i="1"/>
  <c r="ET35" i="1"/>
  <c r="EU35" i="1"/>
  <c r="EV35" i="1"/>
  <c r="CL34" i="1"/>
  <c r="CK34" i="1"/>
  <c r="CJ34" i="1"/>
  <c r="CI34" i="1"/>
  <c r="CH34" i="1"/>
  <c r="CG34" i="1"/>
  <c r="AC35" i="1"/>
  <c r="E35" i="1"/>
  <c r="M36" i="1"/>
  <c r="N36" i="1"/>
  <c r="T66" i="1"/>
  <c r="R66" i="1"/>
  <c r="Q75" i="1"/>
  <c r="B235" i="4"/>
  <c r="B229" i="4"/>
  <c r="B240" i="4"/>
  <c r="B238" i="4"/>
  <c r="B237" i="4"/>
  <c r="B236" i="4"/>
  <c r="B234" i="4"/>
  <c r="B232" i="4"/>
  <c r="B231" i="4"/>
  <c r="B230" i="4"/>
  <c r="B228" i="4"/>
  <c r="B226" i="4"/>
  <c r="B225" i="4"/>
  <c r="B224" i="4"/>
  <c r="B223" i="4"/>
  <c r="B265" i="7"/>
  <c r="B247" i="7"/>
  <c r="B265" i="6"/>
  <c r="B247" i="6"/>
  <c r="B265" i="4"/>
  <c r="B247" i="4"/>
  <c r="H216" i="4"/>
  <c r="H215" i="4"/>
  <c r="B265" i="8"/>
  <c r="B247" i="8"/>
  <c r="A64" i="1"/>
  <c r="A63" i="1"/>
  <c r="A62" i="1"/>
  <c r="A61" i="1"/>
  <c r="A60" i="1"/>
  <c r="A59" i="1"/>
  <c r="A58" i="1"/>
  <c r="A57" i="1"/>
  <c r="A56" i="1"/>
  <c r="A55" i="1"/>
  <c r="A54" i="1"/>
  <c r="A53" i="1"/>
  <c r="A52" i="1"/>
  <c r="A51" i="1"/>
  <c r="A50" i="1"/>
  <c r="A49" i="1"/>
  <c r="A48" i="1"/>
  <c r="A47" i="1"/>
  <c r="A46" i="1"/>
  <c r="A45" i="1"/>
  <c r="A44" i="1"/>
  <c r="A43" i="1"/>
  <c r="A42" i="1"/>
  <c r="A41" i="1"/>
  <c r="A40" i="1"/>
  <c r="X39" i="1"/>
  <c r="W40" i="1" s="1"/>
  <c r="Y39" i="1"/>
  <c r="Y40" i="1" s="1"/>
  <c r="C315" i="4"/>
  <c r="P315" i="4" s="1"/>
  <c r="F395" i="4"/>
  <c r="S395" i="4" s="1"/>
  <c r="E395" i="4"/>
  <c r="R395" i="4" s="1"/>
  <c r="D395" i="4"/>
  <c r="Q395" i="4" s="1"/>
  <c r="I331" i="4"/>
  <c r="V331" i="4" s="1"/>
  <c r="H331" i="4"/>
  <c r="U331" i="4" s="1"/>
  <c r="G331" i="4"/>
  <c r="T331" i="4" s="1"/>
  <c r="D331" i="4"/>
  <c r="I315" i="4"/>
  <c r="V315" i="4" s="1"/>
  <c r="H315" i="4"/>
  <c r="U315" i="4" s="1"/>
  <c r="G315" i="4"/>
  <c r="T315" i="4" s="1"/>
  <c r="F315" i="4"/>
  <c r="S315" i="4" s="1"/>
  <c r="E315" i="4"/>
  <c r="R315" i="4" s="1"/>
  <c r="Q315" i="4"/>
  <c r="H308" i="4"/>
  <c r="G308" i="4"/>
  <c r="H307" i="4"/>
  <c r="G307" i="4"/>
  <c r="H306" i="4"/>
  <c r="G306" i="4"/>
  <c r="H305" i="4"/>
  <c r="G305" i="4"/>
  <c r="E253" i="8"/>
  <c r="V310" i="6"/>
  <c r="U310" i="6"/>
  <c r="AB310" i="6" s="1"/>
  <c r="AI310" i="6" s="1"/>
  <c r="T310" i="6"/>
  <c r="AA310" i="6" s="1"/>
  <c r="AH310" i="6" s="1"/>
  <c r="AV310" i="6" s="1"/>
  <c r="AV311" i="6" s="1"/>
  <c r="S310" i="6"/>
  <c r="Z310" i="6" s="1"/>
  <c r="AG310" i="6" s="1"/>
  <c r="AU310" i="6" s="1"/>
  <c r="AU311" i="6" s="1"/>
  <c r="R310" i="6"/>
  <c r="Y310" i="6" s="1"/>
  <c r="AF310" i="6" s="1"/>
  <c r="P310" i="6"/>
  <c r="W310" i="6" s="1"/>
  <c r="AD310" i="6" s="1"/>
  <c r="AR310" i="6" s="1"/>
  <c r="AR311" i="6" s="1"/>
  <c r="D310" i="6"/>
  <c r="Q310" i="6" s="1"/>
  <c r="AY305" i="6"/>
  <c r="AK305" i="6"/>
  <c r="AD305" i="6"/>
  <c r="W305" i="6"/>
  <c r="P305" i="6"/>
  <c r="V310" i="7"/>
  <c r="AC310" i="7" s="1"/>
  <c r="AJ310" i="7" s="1"/>
  <c r="AX310" i="7" s="1"/>
  <c r="AX311" i="7" s="1"/>
  <c r="U310" i="7"/>
  <c r="AB310" i="7" s="1"/>
  <c r="AI310" i="7" s="1"/>
  <c r="AW310" i="7" s="1"/>
  <c r="AW311" i="7" s="1"/>
  <c r="T310" i="7"/>
  <c r="AA310" i="7" s="1"/>
  <c r="AH310" i="7" s="1"/>
  <c r="AV310" i="7" s="1"/>
  <c r="AV311" i="7" s="1"/>
  <c r="S310" i="7"/>
  <c r="Z310" i="7" s="1"/>
  <c r="AG310" i="7" s="1"/>
  <c r="AU310" i="7" s="1"/>
  <c r="AU311" i="7" s="1"/>
  <c r="R310" i="7"/>
  <c r="Y310" i="7" s="1"/>
  <c r="AF310" i="7" s="1"/>
  <c r="AT310" i="7" s="1"/>
  <c r="AT311" i="7" s="1"/>
  <c r="P310" i="7"/>
  <c r="P312" i="7" s="1"/>
  <c r="W312" i="7" s="1"/>
  <c r="D310" i="7"/>
  <c r="Q310" i="7" s="1"/>
  <c r="AY305" i="7"/>
  <c r="AK305" i="7"/>
  <c r="AD305" i="7"/>
  <c r="W305" i="7"/>
  <c r="P305" i="7"/>
  <c r="V310" i="8"/>
  <c r="U310" i="8"/>
  <c r="T310" i="8"/>
  <c r="S310" i="8"/>
  <c r="R310" i="8"/>
  <c r="P310" i="8"/>
  <c r="P312" i="8" s="1"/>
  <c r="D310" i="8"/>
  <c r="Q310" i="8" s="1"/>
  <c r="AY305" i="8"/>
  <c r="AK305" i="8"/>
  <c r="AD305" i="8"/>
  <c r="W305" i="8"/>
  <c r="P305" i="8"/>
  <c r="G19" i="7"/>
  <c r="F19" i="7"/>
  <c r="G19" i="6"/>
  <c r="F19" i="6"/>
  <c r="G19" i="8"/>
  <c r="F19" i="8"/>
  <c r="V310" i="4"/>
  <c r="AC310" i="4" s="1"/>
  <c r="AJ310" i="4" s="1"/>
  <c r="U310" i="4"/>
  <c r="AB310" i="4" s="1"/>
  <c r="AI310" i="4" s="1"/>
  <c r="T310" i="4"/>
  <c r="AA310" i="4" s="1"/>
  <c r="AH310" i="4" s="1"/>
  <c r="S310" i="4"/>
  <c r="Z310" i="4" s="1"/>
  <c r="AG310" i="4" s="1"/>
  <c r="R310" i="4"/>
  <c r="Y310" i="4" s="1"/>
  <c r="AF310" i="4" s="1"/>
  <c r="P310" i="4"/>
  <c r="W310" i="4" s="1"/>
  <c r="AD310" i="4" s="1"/>
  <c r="C82" i="4"/>
  <c r="DP5" i="1"/>
  <c r="DP100" i="1" s="1"/>
  <c r="AY305" i="4"/>
  <c r="AK305" i="4"/>
  <c r="AD305" i="4"/>
  <c r="W305" i="4"/>
  <c r="P305" i="4"/>
  <c r="B283" i="4"/>
  <c r="B283" i="7"/>
  <c r="B283" i="6"/>
  <c r="B283" i="8"/>
  <c r="Q300" i="4"/>
  <c r="P300" i="4"/>
  <c r="O300" i="4"/>
  <c r="N300" i="4"/>
  <c r="M300" i="4"/>
  <c r="L300" i="4"/>
  <c r="K300" i="4"/>
  <c r="J300" i="4"/>
  <c r="I300" i="4"/>
  <c r="H300" i="4"/>
  <c r="G300" i="4"/>
  <c r="E300" i="4"/>
  <c r="D300" i="4"/>
  <c r="C300" i="4"/>
  <c r="Q299" i="4"/>
  <c r="P299" i="4"/>
  <c r="O299" i="4"/>
  <c r="N299" i="4"/>
  <c r="M299" i="4"/>
  <c r="L299" i="4"/>
  <c r="K299" i="4"/>
  <c r="J299" i="4"/>
  <c r="I299" i="4"/>
  <c r="H299" i="4"/>
  <c r="G299" i="4"/>
  <c r="E299" i="4"/>
  <c r="D299" i="4"/>
  <c r="C299" i="4"/>
  <c r="Q298" i="4"/>
  <c r="P298" i="4"/>
  <c r="O298" i="4"/>
  <c r="N298" i="4"/>
  <c r="M298" i="4"/>
  <c r="L298" i="4"/>
  <c r="K298" i="4"/>
  <c r="J298" i="4"/>
  <c r="I298" i="4"/>
  <c r="H298" i="4"/>
  <c r="G298" i="4"/>
  <c r="E298" i="4"/>
  <c r="D298" i="4"/>
  <c r="C298" i="4"/>
  <c r="B298" i="4"/>
  <c r="BN294" i="4"/>
  <c r="BB294" i="4"/>
  <c r="AX294" i="4"/>
  <c r="AL294" i="4"/>
  <c r="AH294" i="4"/>
  <c r="V294" i="4"/>
  <c r="Q294" i="4"/>
  <c r="P294" i="4"/>
  <c r="O294" i="4"/>
  <c r="N294" i="4"/>
  <c r="M294" i="4"/>
  <c r="L294" i="4"/>
  <c r="K294" i="4"/>
  <c r="J294" i="4"/>
  <c r="I294" i="4"/>
  <c r="H294" i="4"/>
  <c r="G294" i="4"/>
  <c r="E294" i="4"/>
  <c r="D294" i="4"/>
  <c r="C294" i="4"/>
  <c r="BN293" i="4"/>
  <c r="BB293" i="4"/>
  <c r="AX293" i="4"/>
  <c r="AL293" i="4"/>
  <c r="AH293" i="4"/>
  <c r="V293" i="4"/>
  <c r="Q293" i="4"/>
  <c r="P293" i="4"/>
  <c r="O293" i="4"/>
  <c r="N293" i="4"/>
  <c r="M293" i="4"/>
  <c r="L293" i="4"/>
  <c r="K293" i="4"/>
  <c r="J293" i="4"/>
  <c r="I293" i="4"/>
  <c r="H293" i="4"/>
  <c r="G293" i="4"/>
  <c r="E293" i="4"/>
  <c r="D293" i="4"/>
  <c r="C293" i="4"/>
  <c r="BN292" i="4"/>
  <c r="BB292" i="4"/>
  <c r="AX292" i="4"/>
  <c r="AL292" i="4"/>
  <c r="AH292" i="4"/>
  <c r="V292" i="4"/>
  <c r="Q292" i="4"/>
  <c r="P292" i="4"/>
  <c r="O292" i="4"/>
  <c r="N292" i="4"/>
  <c r="M292" i="4"/>
  <c r="L292" i="4"/>
  <c r="K292" i="4"/>
  <c r="J292" i="4"/>
  <c r="I292" i="4"/>
  <c r="H292" i="4"/>
  <c r="G292" i="4"/>
  <c r="E292" i="4"/>
  <c r="D292" i="4"/>
  <c r="C292" i="4"/>
  <c r="B292" i="4"/>
  <c r="BN291" i="4"/>
  <c r="BB291" i="4"/>
  <c r="AX291" i="4"/>
  <c r="AL291" i="4"/>
  <c r="AH291" i="4"/>
  <c r="V291" i="4"/>
  <c r="Q291" i="4"/>
  <c r="P291" i="4"/>
  <c r="O291" i="4"/>
  <c r="N291" i="4"/>
  <c r="M291" i="4"/>
  <c r="L291" i="4"/>
  <c r="K291" i="4"/>
  <c r="J291" i="4"/>
  <c r="I291" i="4"/>
  <c r="H291" i="4"/>
  <c r="G291" i="4"/>
  <c r="E291" i="4"/>
  <c r="D291" i="4"/>
  <c r="C291" i="4"/>
  <c r="BN290" i="4"/>
  <c r="BB290" i="4"/>
  <c r="AX290" i="4"/>
  <c r="AL290" i="4"/>
  <c r="AH290" i="4"/>
  <c r="V290" i="4"/>
  <c r="Q290" i="4"/>
  <c r="P290" i="4"/>
  <c r="O290" i="4"/>
  <c r="N290" i="4"/>
  <c r="M290" i="4"/>
  <c r="L290" i="4"/>
  <c r="K290" i="4"/>
  <c r="J290" i="4"/>
  <c r="I290" i="4"/>
  <c r="H290" i="4"/>
  <c r="G290" i="4"/>
  <c r="E290" i="4"/>
  <c r="D290" i="4"/>
  <c r="C290" i="4"/>
  <c r="BN289" i="4"/>
  <c r="BB289" i="4"/>
  <c r="AX289" i="4"/>
  <c r="AL289" i="4"/>
  <c r="AH289" i="4"/>
  <c r="V289" i="4"/>
  <c r="Q289" i="4"/>
  <c r="P289" i="4"/>
  <c r="O289" i="4"/>
  <c r="N289" i="4"/>
  <c r="M289" i="4"/>
  <c r="L289" i="4"/>
  <c r="K289" i="4"/>
  <c r="J289" i="4"/>
  <c r="I289" i="4"/>
  <c r="H289" i="4"/>
  <c r="G289" i="4"/>
  <c r="E289" i="4"/>
  <c r="D289" i="4"/>
  <c r="C289" i="4"/>
  <c r="B289" i="4"/>
  <c r="BN288" i="4"/>
  <c r="BB288" i="4"/>
  <c r="AX288" i="4"/>
  <c r="AL288" i="4"/>
  <c r="AH288" i="4"/>
  <c r="V288" i="4"/>
  <c r="Q288" i="4"/>
  <c r="P288" i="4"/>
  <c r="O288" i="4"/>
  <c r="N288" i="4"/>
  <c r="M288" i="4"/>
  <c r="L288" i="4"/>
  <c r="K288" i="4"/>
  <c r="J288" i="4"/>
  <c r="I288" i="4"/>
  <c r="H288" i="4"/>
  <c r="G288" i="4"/>
  <c r="E288" i="4"/>
  <c r="D288" i="4"/>
  <c r="C288" i="4"/>
  <c r="BN287" i="4"/>
  <c r="BB287" i="4"/>
  <c r="AX287" i="4"/>
  <c r="AL287" i="4"/>
  <c r="AH287" i="4"/>
  <c r="V287" i="4"/>
  <c r="Q287" i="4"/>
  <c r="P287" i="4"/>
  <c r="O287" i="4"/>
  <c r="N287" i="4"/>
  <c r="M287" i="4"/>
  <c r="L287" i="4"/>
  <c r="K287" i="4"/>
  <c r="J287" i="4"/>
  <c r="I287" i="4"/>
  <c r="H287" i="4"/>
  <c r="G287" i="4"/>
  <c r="E287" i="4"/>
  <c r="D287" i="4"/>
  <c r="C287" i="4"/>
  <c r="BN286" i="4"/>
  <c r="BB286" i="4"/>
  <c r="AX286" i="4"/>
  <c r="AL286" i="4"/>
  <c r="AH286" i="4"/>
  <c r="V286" i="4"/>
  <c r="Q286" i="4"/>
  <c r="P286" i="4"/>
  <c r="O286" i="4"/>
  <c r="N286" i="4"/>
  <c r="M286" i="4"/>
  <c r="L286" i="4"/>
  <c r="K286" i="4"/>
  <c r="J286" i="4"/>
  <c r="I286" i="4"/>
  <c r="H286" i="4"/>
  <c r="G286" i="4"/>
  <c r="E286" i="4"/>
  <c r="D286" i="4"/>
  <c r="C286" i="4"/>
  <c r="B286" i="4"/>
  <c r="BN285" i="4"/>
  <c r="BN300" i="4" s="1"/>
  <c r="BB285" i="4"/>
  <c r="BB300" i="4" s="1"/>
  <c r="AX285" i="4"/>
  <c r="AX300" i="4" s="1"/>
  <c r="AL285" i="4"/>
  <c r="AL300" i="4" s="1"/>
  <c r="AH285" i="4"/>
  <c r="AH300" i="4" s="1"/>
  <c r="V285" i="4"/>
  <c r="V300" i="4" s="1"/>
  <c r="Q285" i="4"/>
  <c r="P285" i="4"/>
  <c r="O285" i="4"/>
  <c r="N285" i="4"/>
  <c r="M285" i="4"/>
  <c r="L285" i="4"/>
  <c r="K285" i="4"/>
  <c r="J285" i="4"/>
  <c r="I285" i="4"/>
  <c r="H285" i="4"/>
  <c r="G285" i="4"/>
  <c r="E285" i="4"/>
  <c r="D285" i="4"/>
  <c r="C285" i="4"/>
  <c r="BN284" i="4"/>
  <c r="BN299" i="4" s="1"/>
  <c r="BB284" i="4"/>
  <c r="BB299" i="4" s="1"/>
  <c r="AX284" i="4"/>
  <c r="AX299" i="4" s="1"/>
  <c r="AL284" i="4"/>
  <c r="AL299" i="4" s="1"/>
  <c r="AH284" i="4"/>
  <c r="AH299" i="4" s="1"/>
  <c r="V284" i="4"/>
  <c r="V299" i="4" s="1"/>
  <c r="Q284" i="4"/>
  <c r="P284" i="4"/>
  <c r="O284" i="4"/>
  <c r="N284" i="4"/>
  <c r="M284" i="4"/>
  <c r="L284" i="4"/>
  <c r="K284" i="4"/>
  <c r="J284" i="4"/>
  <c r="I284" i="4"/>
  <c r="H284" i="4"/>
  <c r="G284" i="4"/>
  <c r="E284" i="4"/>
  <c r="D284" i="4"/>
  <c r="C284" i="4"/>
  <c r="BN283" i="4"/>
  <c r="BN298" i="4" s="1"/>
  <c r="BB283" i="4"/>
  <c r="BB298" i="4" s="1"/>
  <c r="AX283" i="4"/>
  <c r="AX298" i="4" s="1"/>
  <c r="AL283" i="4"/>
  <c r="AL298" i="4" s="1"/>
  <c r="AH283" i="4"/>
  <c r="AH298" i="4" s="1"/>
  <c r="V283" i="4"/>
  <c r="V298" i="4" s="1"/>
  <c r="Q283" i="4"/>
  <c r="P283" i="4"/>
  <c r="O283" i="4"/>
  <c r="N283" i="4"/>
  <c r="M283" i="4"/>
  <c r="L283" i="4"/>
  <c r="K283" i="4"/>
  <c r="J283" i="4"/>
  <c r="I283" i="4"/>
  <c r="H283" i="4"/>
  <c r="G283" i="4"/>
  <c r="E283" i="4"/>
  <c r="D283" i="4"/>
  <c r="C283" i="4"/>
  <c r="Q282" i="4"/>
  <c r="P282" i="4"/>
  <c r="O282" i="4"/>
  <c r="N282" i="4"/>
  <c r="M282" i="4"/>
  <c r="L282" i="4"/>
  <c r="K282" i="4"/>
  <c r="J282" i="4"/>
  <c r="I282" i="4"/>
  <c r="H282" i="4"/>
  <c r="G282" i="4"/>
  <c r="E282" i="4"/>
  <c r="D282" i="4"/>
  <c r="C282" i="4"/>
  <c r="Q281" i="4"/>
  <c r="P281" i="4"/>
  <c r="O281" i="4"/>
  <c r="N281" i="4"/>
  <c r="M281" i="4"/>
  <c r="L281" i="4"/>
  <c r="K281" i="4"/>
  <c r="J281" i="4"/>
  <c r="I281" i="4"/>
  <c r="H281" i="4"/>
  <c r="G281" i="4"/>
  <c r="E281" i="4"/>
  <c r="D281" i="4"/>
  <c r="C281" i="4"/>
  <c r="Q280" i="4"/>
  <c r="P280" i="4"/>
  <c r="O280" i="4"/>
  <c r="N280" i="4"/>
  <c r="M280" i="4"/>
  <c r="L280" i="4"/>
  <c r="K280" i="4"/>
  <c r="J280" i="4"/>
  <c r="I280" i="4"/>
  <c r="H280" i="4"/>
  <c r="G280" i="4"/>
  <c r="E280" i="4"/>
  <c r="D280" i="4"/>
  <c r="C280" i="4"/>
  <c r="B280" i="4"/>
  <c r="BN276" i="4"/>
  <c r="BB276" i="4"/>
  <c r="AX276" i="4"/>
  <c r="AL276" i="4"/>
  <c r="AH276" i="4"/>
  <c r="V276" i="4"/>
  <c r="Q276" i="4"/>
  <c r="P276" i="4"/>
  <c r="O276" i="4"/>
  <c r="N276" i="4"/>
  <c r="M276" i="4"/>
  <c r="L276" i="4"/>
  <c r="K276" i="4"/>
  <c r="J276" i="4"/>
  <c r="I276" i="4"/>
  <c r="H276" i="4"/>
  <c r="G276" i="4"/>
  <c r="E276" i="4"/>
  <c r="D276" i="4"/>
  <c r="C276" i="4"/>
  <c r="BN275" i="4"/>
  <c r="BB275" i="4"/>
  <c r="AX275" i="4"/>
  <c r="AL275" i="4"/>
  <c r="AH275" i="4"/>
  <c r="V275" i="4"/>
  <c r="Q275" i="4"/>
  <c r="P275" i="4"/>
  <c r="O275" i="4"/>
  <c r="N275" i="4"/>
  <c r="M275" i="4"/>
  <c r="L275" i="4"/>
  <c r="K275" i="4"/>
  <c r="J275" i="4"/>
  <c r="I275" i="4"/>
  <c r="H275" i="4"/>
  <c r="G275" i="4"/>
  <c r="E275" i="4"/>
  <c r="D275" i="4"/>
  <c r="C275" i="4"/>
  <c r="BN274" i="4"/>
  <c r="BB274" i="4"/>
  <c r="AX274" i="4"/>
  <c r="AL274" i="4"/>
  <c r="AH274" i="4"/>
  <c r="V274" i="4"/>
  <c r="Q274" i="4"/>
  <c r="P274" i="4"/>
  <c r="O274" i="4"/>
  <c r="N274" i="4"/>
  <c r="M274" i="4"/>
  <c r="L274" i="4"/>
  <c r="K274" i="4"/>
  <c r="J274" i="4"/>
  <c r="I274" i="4"/>
  <c r="H274" i="4"/>
  <c r="G274" i="4"/>
  <c r="E274" i="4"/>
  <c r="D274" i="4"/>
  <c r="C274" i="4"/>
  <c r="B274" i="4"/>
  <c r="BN273" i="4"/>
  <c r="BB273" i="4"/>
  <c r="AX273" i="4"/>
  <c r="AL273" i="4"/>
  <c r="AH273" i="4"/>
  <c r="V273" i="4"/>
  <c r="Q273" i="4"/>
  <c r="P273" i="4"/>
  <c r="O273" i="4"/>
  <c r="N273" i="4"/>
  <c r="M273" i="4"/>
  <c r="L273" i="4"/>
  <c r="K273" i="4"/>
  <c r="J273" i="4"/>
  <c r="I273" i="4"/>
  <c r="H273" i="4"/>
  <c r="G273" i="4"/>
  <c r="E273" i="4"/>
  <c r="D273" i="4"/>
  <c r="C273" i="4"/>
  <c r="BN272" i="4"/>
  <c r="BB272" i="4"/>
  <c r="AX272" i="4"/>
  <c r="AL272" i="4"/>
  <c r="AH272" i="4"/>
  <c r="V272" i="4"/>
  <c r="Q272" i="4"/>
  <c r="P272" i="4"/>
  <c r="O272" i="4"/>
  <c r="N272" i="4"/>
  <c r="M272" i="4"/>
  <c r="L272" i="4"/>
  <c r="K272" i="4"/>
  <c r="J272" i="4"/>
  <c r="I272" i="4"/>
  <c r="H272" i="4"/>
  <c r="G272" i="4"/>
  <c r="E272" i="4"/>
  <c r="D272" i="4"/>
  <c r="C272" i="4"/>
  <c r="BN271" i="4"/>
  <c r="BB271" i="4"/>
  <c r="AX271" i="4"/>
  <c r="AL271" i="4"/>
  <c r="AH271" i="4"/>
  <c r="V271" i="4"/>
  <c r="Q271" i="4"/>
  <c r="P271" i="4"/>
  <c r="O271" i="4"/>
  <c r="N271" i="4"/>
  <c r="M271" i="4"/>
  <c r="L271" i="4"/>
  <c r="K271" i="4"/>
  <c r="J271" i="4"/>
  <c r="I271" i="4"/>
  <c r="H271" i="4"/>
  <c r="G271" i="4"/>
  <c r="E271" i="4"/>
  <c r="D271" i="4"/>
  <c r="C271" i="4"/>
  <c r="B271" i="4"/>
  <c r="BN270" i="4"/>
  <c r="BB270" i="4"/>
  <c r="AX270" i="4"/>
  <c r="AL270" i="4"/>
  <c r="AH270" i="4"/>
  <c r="V270" i="4"/>
  <c r="Q270" i="4"/>
  <c r="P270" i="4"/>
  <c r="O270" i="4"/>
  <c r="N270" i="4"/>
  <c r="M270" i="4"/>
  <c r="L270" i="4"/>
  <c r="K270" i="4"/>
  <c r="J270" i="4"/>
  <c r="I270" i="4"/>
  <c r="H270" i="4"/>
  <c r="G270" i="4"/>
  <c r="E270" i="4"/>
  <c r="D270" i="4"/>
  <c r="C270" i="4"/>
  <c r="BN269" i="4"/>
  <c r="BB269" i="4"/>
  <c r="AX269" i="4"/>
  <c r="AL269" i="4"/>
  <c r="AH269" i="4"/>
  <c r="V269" i="4"/>
  <c r="Q269" i="4"/>
  <c r="P269" i="4"/>
  <c r="O269" i="4"/>
  <c r="N269" i="4"/>
  <c r="M269" i="4"/>
  <c r="L269" i="4"/>
  <c r="K269" i="4"/>
  <c r="J269" i="4"/>
  <c r="I269" i="4"/>
  <c r="H269" i="4"/>
  <c r="G269" i="4"/>
  <c r="E269" i="4"/>
  <c r="D269" i="4"/>
  <c r="C269" i="4"/>
  <c r="BN268" i="4"/>
  <c r="BB268" i="4"/>
  <c r="AX268" i="4"/>
  <c r="AL268" i="4"/>
  <c r="AH268" i="4"/>
  <c r="V268" i="4"/>
  <c r="Q268" i="4"/>
  <c r="P268" i="4"/>
  <c r="O268" i="4"/>
  <c r="N268" i="4"/>
  <c r="M268" i="4"/>
  <c r="L268" i="4"/>
  <c r="K268" i="4"/>
  <c r="J268" i="4"/>
  <c r="I268" i="4"/>
  <c r="H268" i="4"/>
  <c r="G268" i="4"/>
  <c r="E268" i="4"/>
  <c r="D268" i="4"/>
  <c r="C268" i="4"/>
  <c r="B268" i="4"/>
  <c r="BN267" i="4"/>
  <c r="BN282" i="4" s="1"/>
  <c r="BB267" i="4"/>
  <c r="BB282" i="4" s="1"/>
  <c r="AX267" i="4"/>
  <c r="AX282" i="4" s="1"/>
  <c r="AL267" i="4"/>
  <c r="AL282" i="4" s="1"/>
  <c r="AH267" i="4"/>
  <c r="AH282" i="4" s="1"/>
  <c r="V267" i="4"/>
  <c r="V282" i="4" s="1"/>
  <c r="Q267" i="4"/>
  <c r="P267" i="4"/>
  <c r="O267" i="4"/>
  <c r="N267" i="4"/>
  <c r="M267" i="4"/>
  <c r="L267" i="4"/>
  <c r="K267" i="4"/>
  <c r="J267" i="4"/>
  <c r="I267" i="4"/>
  <c r="H267" i="4"/>
  <c r="G267" i="4"/>
  <c r="E267" i="4"/>
  <c r="D267" i="4"/>
  <c r="C267" i="4"/>
  <c r="BN266" i="4"/>
  <c r="BN281" i="4" s="1"/>
  <c r="BB266" i="4"/>
  <c r="BB281" i="4" s="1"/>
  <c r="AX266" i="4"/>
  <c r="AL266" i="4"/>
  <c r="AL281" i="4" s="1"/>
  <c r="AH266" i="4"/>
  <c r="AH281" i="4" s="1"/>
  <c r="V266" i="4"/>
  <c r="V281" i="4" s="1"/>
  <c r="Q266" i="4"/>
  <c r="P266" i="4"/>
  <c r="O266" i="4"/>
  <c r="N266" i="4"/>
  <c r="M266" i="4"/>
  <c r="L266" i="4"/>
  <c r="K266" i="4"/>
  <c r="J266" i="4"/>
  <c r="I266" i="4"/>
  <c r="H266" i="4"/>
  <c r="G266" i="4"/>
  <c r="E266" i="4"/>
  <c r="D266" i="4"/>
  <c r="C266" i="4"/>
  <c r="BN265" i="4"/>
  <c r="BN280" i="4" s="1"/>
  <c r="BB265" i="4"/>
  <c r="BB280" i="4" s="1"/>
  <c r="AX265" i="4"/>
  <c r="AX280" i="4" s="1"/>
  <c r="AL265" i="4"/>
  <c r="AL280" i="4" s="1"/>
  <c r="AH265" i="4"/>
  <c r="AH280" i="4" s="1"/>
  <c r="V265" i="4"/>
  <c r="V280" i="4" s="1"/>
  <c r="Q265" i="4"/>
  <c r="P265" i="4"/>
  <c r="O265" i="4"/>
  <c r="N265" i="4"/>
  <c r="M265" i="4"/>
  <c r="L265" i="4"/>
  <c r="K265" i="4"/>
  <c r="J265" i="4"/>
  <c r="I265" i="4"/>
  <c r="H265" i="4"/>
  <c r="G265" i="4"/>
  <c r="E265" i="4"/>
  <c r="D265" i="4"/>
  <c r="C265" i="4"/>
  <c r="R300" i="7"/>
  <c r="F300" i="7"/>
  <c r="Q300" i="7"/>
  <c r="P300" i="7"/>
  <c r="O300" i="7"/>
  <c r="N300" i="7"/>
  <c r="M300" i="7"/>
  <c r="L300" i="7"/>
  <c r="K300" i="7"/>
  <c r="J300" i="7"/>
  <c r="I300" i="7"/>
  <c r="H300" i="7"/>
  <c r="G300" i="7"/>
  <c r="E300" i="7"/>
  <c r="D300" i="7"/>
  <c r="C300" i="7"/>
  <c r="F299" i="7"/>
  <c r="R299" i="7"/>
  <c r="Q299" i="7"/>
  <c r="P299" i="7"/>
  <c r="O299" i="7"/>
  <c r="N299" i="7"/>
  <c r="M299" i="7"/>
  <c r="L299" i="7"/>
  <c r="K299" i="7"/>
  <c r="J299" i="7"/>
  <c r="I299" i="7"/>
  <c r="H299" i="7"/>
  <c r="G299" i="7"/>
  <c r="E299" i="7"/>
  <c r="D299" i="7"/>
  <c r="C299" i="7"/>
  <c r="F298" i="7"/>
  <c r="R298" i="7"/>
  <c r="Q298" i="7"/>
  <c r="P298" i="7"/>
  <c r="O298" i="7"/>
  <c r="N298" i="7"/>
  <c r="M298" i="7"/>
  <c r="L298" i="7"/>
  <c r="K298" i="7"/>
  <c r="J298" i="7"/>
  <c r="I298" i="7"/>
  <c r="H298" i="7"/>
  <c r="G298" i="7"/>
  <c r="E298" i="7"/>
  <c r="D298" i="7"/>
  <c r="C298" i="7"/>
  <c r="B298" i="7"/>
  <c r="R294" i="7"/>
  <c r="F294" i="7"/>
  <c r="Q294" i="7"/>
  <c r="P294" i="7"/>
  <c r="O294" i="7"/>
  <c r="N294" i="7"/>
  <c r="M294" i="7"/>
  <c r="L294" i="7"/>
  <c r="K294" i="7"/>
  <c r="J294" i="7"/>
  <c r="I294" i="7"/>
  <c r="H294" i="7"/>
  <c r="G294" i="7"/>
  <c r="E294" i="7"/>
  <c r="D294" i="7"/>
  <c r="C294" i="7"/>
  <c r="F293" i="7"/>
  <c r="R293" i="7"/>
  <c r="Q293" i="7"/>
  <c r="P293" i="7"/>
  <c r="O293" i="7"/>
  <c r="N293" i="7"/>
  <c r="M293" i="7"/>
  <c r="L293" i="7"/>
  <c r="K293" i="7"/>
  <c r="J293" i="7"/>
  <c r="I293" i="7"/>
  <c r="H293" i="7"/>
  <c r="G293" i="7"/>
  <c r="E293" i="7"/>
  <c r="D293" i="7"/>
  <c r="C293" i="7"/>
  <c r="R292" i="7"/>
  <c r="F292" i="7"/>
  <c r="Q292" i="7"/>
  <c r="P292" i="7"/>
  <c r="O292" i="7"/>
  <c r="N292" i="7"/>
  <c r="M292" i="7"/>
  <c r="L292" i="7"/>
  <c r="K292" i="7"/>
  <c r="J292" i="7"/>
  <c r="I292" i="7"/>
  <c r="H292" i="7"/>
  <c r="G292" i="7"/>
  <c r="E292" i="7"/>
  <c r="D292" i="7"/>
  <c r="C292" i="7"/>
  <c r="B292" i="7"/>
  <c r="R291" i="7"/>
  <c r="F291" i="7"/>
  <c r="Q291" i="7"/>
  <c r="P291" i="7"/>
  <c r="O291" i="7"/>
  <c r="N291" i="7"/>
  <c r="M291" i="7"/>
  <c r="L291" i="7"/>
  <c r="K291" i="7"/>
  <c r="J291" i="7"/>
  <c r="I291" i="7"/>
  <c r="H291" i="7"/>
  <c r="G291" i="7"/>
  <c r="E291" i="7"/>
  <c r="D291" i="7"/>
  <c r="C291" i="7"/>
  <c r="F290" i="7"/>
  <c r="R290" i="7"/>
  <c r="Q290" i="7"/>
  <c r="P290" i="7"/>
  <c r="O290" i="7"/>
  <c r="N290" i="7"/>
  <c r="M290" i="7"/>
  <c r="L290" i="7"/>
  <c r="K290" i="7"/>
  <c r="J290" i="7"/>
  <c r="I290" i="7"/>
  <c r="H290" i="7"/>
  <c r="G290" i="7"/>
  <c r="E290" i="7"/>
  <c r="D290" i="7"/>
  <c r="C290" i="7"/>
  <c r="R289" i="7"/>
  <c r="F289" i="7"/>
  <c r="Q289" i="7"/>
  <c r="P289" i="7"/>
  <c r="O289" i="7"/>
  <c r="N289" i="7"/>
  <c r="M289" i="7"/>
  <c r="L289" i="7"/>
  <c r="K289" i="7"/>
  <c r="J289" i="7"/>
  <c r="I289" i="7"/>
  <c r="H289" i="7"/>
  <c r="G289" i="7"/>
  <c r="E289" i="7"/>
  <c r="D289" i="7"/>
  <c r="C289" i="7"/>
  <c r="B289" i="7"/>
  <c r="R288" i="7"/>
  <c r="F288" i="7"/>
  <c r="Q288" i="7"/>
  <c r="P288" i="7"/>
  <c r="O288" i="7"/>
  <c r="N288" i="7"/>
  <c r="M288" i="7"/>
  <c r="L288" i="7"/>
  <c r="K288" i="7"/>
  <c r="J288" i="7"/>
  <c r="I288" i="7"/>
  <c r="H288" i="7"/>
  <c r="G288" i="7"/>
  <c r="E288" i="7"/>
  <c r="D288" i="7"/>
  <c r="C288" i="7"/>
  <c r="R287" i="7"/>
  <c r="F287" i="7"/>
  <c r="Q287" i="7"/>
  <c r="P287" i="7"/>
  <c r="O287" i="7"/>
  <c r="N287" i="7"/>
  <c r="M287" i="7"/>
  <c r="L287" i="7"/>
  <c r="K287" i="7"/>
  <c r="J287" i="7"/>
  <c r="I287" i="7"/>
  <c r="H287" i="7"/>
  <c r="G287" i="7"/>
  <c r="E287" i="7"/>
  <c r="D287" i="7"/>
  <c r="C287" i="7"/>
  <c r="F286" i="7"/>
  <c r="R286" i="7"/>
  <c r="Q286" i="7"/>
  <c r="P286" i="7"/>
  <c r="O286" i="7"/>
  <c r="N286" i="7"/>
  <c r="M286" i="7"/>
  <c r="L286" i="7"/>
  <c r="K286" i="7"/>
  <c r="J286" i="7"/>
  <c r="I286" i="7"/>
  <c r="H286" i="7"/>
  <c r="G286" i="7"/>
  <c r="E286" i="7"/>
  <c r="D286" i="7"/>
  <c r="C286" i="7"/>
  <c r="B286" i="7"/>
  <c r="F285" i="7"/>
  <c r="R285" i="7"/>
  <c r="Q285" i="7"/>
  <c r="P285" i="7"/>
  <c r="O285" i="7"/>
  <c r="N285" i="7"/>
  <c r="M285" i="7"/>
  <c r="L285" i="7"/>
  <c r="K285" i="7"/>
  <c r="J285" i="7"/>
  <c r="I285" i="7"/>
  <c r="H285" i="7"/>
  <c r="G285" i="7"/>
  <c r="E285" i="7"/>
  <c r="D285" i="7"/>
  <c r="C285" i="7"/>
  <c r="R284" i="7"/>
  <c r="F284" i="7"/>
  <c r="Q284" i="7"/>
  <c r="P284" i="7"/>
  <c r="O284" i="7"/>
  <c r="N284" i="7"/>
  <c r="M284" i="7"/>
  <c r="L284" i="7"/>
  <c r="K284" i="7"/>
  <c r="J284" i="7"/>
  <c r="I284" i="7"/>
  <c r="H284" i="7"/>
  <c r="G284" i="7"/>
  <c r="E284" i="7"/>
  <c r="D284" i="7"/>
  <c r="C284" i="7"/>
  <c r="F283" i="7"/>
  <c r="R283" i="7"/>
  <c r="Q283" i="7"/>
  <c r="P283" i="7"/>
  <c r="O283" i="7"/>
  <c r="N283" i="7"/>
  <c r="M283" i="7"/>
  <c r="L283" i="7"/>
  <c r="K283" i="7"/>
  <c r="J283" i="7"/>
  <c r="I283" i="7"/>
  <c r="H283" i="7"/>
  <c r="G283" i="7"/>
  <c r="E283" i="7"/>
  <c r="D283" i="7"/>
  <c r="C283" i="7"/>
  <c r="F282" i="7"/>
  <c r="R282" i="7"/>
  <c r="Q282" i="7"/>
  <c r="P282" i="7"/>
  <c r="O282" i="7"/>
  <c r="N282" i="7"/>
  <c r="M282" i="7"/>
  <c r="L282" i="7"/>
  <c r="K282" i="7"/>
  <c r="J282" i="7"/>
  <c r="I282" i="7"/>
  <c r="H282" i="7"/>
  <c r="G282" i="7"/>
  <c r="E282" i="7"/>
  <c r="D282" i="7"/>
  <c r="C282" i="7"/>
  <c r="F281" i="7"/>
  <c r="R281" i="7"/>
  <c r="Q281" i="7"/>
  <c r="P281" i="7"/>
  <c r="O281" i="7"/>
  <c r="N281" i="7"/>
  <c r="M281" i="7"/>
  <c r="L281" i="7"/>
  <c r="K281" i="7"/>
  <c r="J281" i="7"/>
  <c r="I281" i="7"/>
  <c r="H281" i="7"/>
  <c r="G281" i="7"/>
  <c r="E281" i="7"/>
  <c r="D281" i="7"/>
  <c r="C281" i="7"/>
  <c r="R280" i="7"/>
  <c r="F280" i="7"/>
  <c r="Q280" i="7"/>
  <c r="P280" i="7"/>
  <c r="O280" i="7"/>
  <c r="N280" i="7"/>
  <c r="M280" i="7"/>
  <c r="L280" i="7"/>
  <c r="K280" i="7"/>
  <c r="J280" i="7"/>
  <c r="I280" i="7"/>
  <c r="H280" i="7"/>
  <c r="G280" i="7"/>
  <c r="E280" i="7"/>
  <c r="D280" i="7"/>
  <c r="C280" i="7"/>
  <c r="B280" i="7"/>
  <c r="R276" i="7"/>
  <c r="F276" i="7"/>
  <c r="Q276" i="7"/>
  <c r="P276" i="7"/>
  <c r="O276" i="7"/>
  <c r="N276" i="7"/>
  <c r="M276" i="7"/>
  <c r="L276" i="7"/>
  <c r="K276" i="7"/>
  <c r="J276" i="7"/>
  <c r="I276" i="7"/>
  <c r="H276" i="7"/>
  <c r="G276" i="7"/>
  <c r="E276" i="7"/>
  <c r="D276" i="7"/>
  <c r="C276" i="7"/>
  <c r="F275" i="7"/>
  <c r="R275" i="7"/>
  <c r="Q275" i="7"/>
  <c r="P275" i="7"/>
  <c r="O275" i="7"/>
  <c r="N275" i="7"/>
  <c r="M275" i="7"/>
  <c r="L275" i="7"/>
  <c r="K275" i="7"/>
  <c r="J275" i="7"/>
  <c r="I275" i="7"/>
  <c r="H275" i="7"/>
  <c r="G275" i="7"/>
  <c r="E275" i="7"/>
  <c r="D275" i="7"/>
  <c r="C275" i="7"/>
  <c r="R274" i="7"/>
  <c r="F274" i="7"/>
  <c r="Q274" i="7"/>
  <c r="P274" i="7"/>
  <c r="O274" i="7"/>
  <c r="N274" i="7"/>
  <c r="M274" i="7"/>
  <c r="L274" i="7"/>
  <c r="K274" i="7"/>
  <c r="J274" i="7"/>
  <c r="I274" i="7"/>
  <c r="H274" i="7"/>
  <c r="G274" i="7"/>
  <c r="E274" i="7"/>
  <c r="D274" i="7"/>
  <c r="C274" i="7"/>
  <c r="B274" i="7"/>
  <c r="R273" i="7"/>
  <c r="F273" i="7"/>
  <c r="Q273" i="7"/>
  <c r="P273" i="7"/>
  <c r="O273" i="7"/>
  <c r="N273" i="7"/>
  <c r="M273" i="7"/>
  <c r="L273" i="7"/>
  <c r="K273" i="7"/>
  <c r="J273" i="7"/>
  <c r="I273" i="7"/>
  <c r="H273" i="7"/>
  <c r="G273" i="7"/>
  <c r="E273" i="7"/>
  <c r="D273" i="7"/>
  <c r="C273" i="7"/>
  <c r="F272" i="7"/>
  <c r="R272" i="7"/>
  <c r="Q272" i="7"/>
  <c r="P272" i="7"/>
  <c r="O272" i="7"/>
  <c r="N272" i="7"/>
  <c r="M272" i="7"/>
  <c r="L272" i="7"/>
  <c r="K272" i="7"/>
  <c r="J272" i="7"/>
  <c r="I272" i="7"/>
  <c r="H272" i="7"/>
  <c r="G272" i="7"/>
  <c r="E272" i="7"/>
  <c r="D272" i="7"/>
  <c r="C272" i="7"/>
  <c r="R271" i="7"/>
  <c r="F271" i="7"/>
  <c r="Q271" i="7"/>
  <c r="P271" i="7"/>
  <c r="O271" i="7"/>
  <c r="N271" i="7"/>
  <c r="M271" i="7"/>
  <c r="L271" i="7"/>
  <c r="K271" i="7"/>
  <c r="J271" i="7"/>
  <c r="I271" i="7"/>
  <c r="H271" i="7"/>
  <c r="G271" i="7"/>
  <c r="E271" i="7"/>
  <c r="D271" i="7"/>
  <c r="C271" i="7"/>
  <c r="B271" i="7"/>
  <c r="R270" i="7"/>
  <c r="F270" i="7"/>
  <c r="Q270" i="7"/>
  <c r="P270" i="7"/>
  <c r="O270" i="7"/>
  <c r="N270" i="7"/>
  <c r="M270" i="7"/>
  <c r="L270" i="7"/>
  <c r="K270" i="7"/>
  <c r="J270" i="7"/>
  <c r="I270" i="7"/>
  <c r="H270" i="7"/>
  <c r="G270" i="7"/>
  <c r="E270" i="7"/>
  <c r="D270" i="7"/>
  <c r="C270" i="7"/>
  <c r="R269" i="7"/>
  <c r="F269" i="7"/>
  <c r="Q269" i="7"/>
  <c r="P269" i="7"/>
  <c r="O269" i="7"/>
  <c r="N269" i="7"/>
  <c r="M269" i="7"/>
  <c r="L269" i="7"/>
  <c r="K269" i="7"/>
  <c r="J269" i="7"/>
  <c r="I269" i="7"/>
  <c r="H269" i="7"/>
  <c r="G269" i="7"/>
  <c r="E269" i="7"/>
  <c r="D269" i="7"/>
  <c r="C269" i="7"/>
  <c r="R268" i="7"/>
  <c r="F268" i="7"/>
  <c r="Q268" i="7"/>
  <c r="P268" i="7"/>
  <c r="O268" i="7"/>
  <c r="N268" i="7"/>
  <c r="M268" i="7"/>
  <c r="L268" i="7"/>
  <c r="K268" i="7"/>
  <c r="J268" i="7"/>
  <c r="I268" i="7"/>
  <c r="H268" i="7"/>
  <c r="G268" i="7"/>
  <c r="E268" i="7"/>
  <c r="D268" i="7"/>
  <c r="C268" i="7"/>
  <c r="B268" i="7"/>
  <c r="R267" i="7"/>
  <c r="F267" i="7"/>
  <c r="Q267" i="7"/>
  <c r="P267" i="7"/>
  <c r="O267" i="7"/>
  <c r="N267" i="7"/>
  <c r="M267" i="7"/>
  <c r="L267" i="7"/>
  <c r="K267" i="7"/>
  <c r="J267" i="7"/>
  <c r="I267" i="7"/>
  <c r="H267" i="7"/>
  <c r="G267" i="7"/>
  <c r="E267" i="7"/>
  <c r="D267" i="7"/>
  <c r="C267" i="7"/>
  <c r="R266" i="7"/>
  <c r="F266" i="7"/>
  <c r="Q266" i="7"/>
  <c r="P266" i="7"/>
  <c r="O266" i="7"/>
  <c r="N266" i="7"/>
  <c r="M266" i="7"/>
  <c r="L266" i="7"/>
  <c r="K266" i="7"/>
  <c r="J266" i="7"/>
  <c r="I266" i="7"/>
  <c r="H266" i="7"/>
  <c r="G266" i="7"/>
  <c r="E266" i="7"/>
  <c r="D266" i="7"/>
  <c r="C266" i="7"/>
  <c r="F265" i="7"/>
  <c r="R265" i="7"/>
  <c r="Q265" i="7"/>
  <c r="P265" i="7"/>
  <c r="O265" i="7"/>
  <c r="N265" i="7"/>
  <c r="M265" i="7"/>
  <c r="L265" i="7"/>
  <c r="K265" i="7"/>
  <c r="J265" i="7"/>
  <c r="I265" i="7"/>
  <c r="H265" i="7"/>
  <c r="G265" i="7"/>
  <c r="E265" i="7"/>
  <c r="D265" i="7"/>
  <c r="C265" i="7"/>
  <c r="R300" i="6"/>
  <c r="F300" i="6"/>
  <c r="Q300" i="6"/>
  <c r="P300" i="6"/>
  <c r="O300" i="6"/>
  <c r="N300" i="6"/>
  <c r="M300" i="6"/>
  <c r="L300" i="6"/>
  <c r="K300" i="6"/>
  <c r="J300" i="6"/>
  <c r="I300" i="6"/>
  <c r="H300" i="6"/>
  <c r="G300" i="6"/>
  <c r="E300" i="6"/>
  <c r="D300" i="6"/>
  <c r="C300" i="6"/>
  <c r="R299" i="6"/>
  <c r="F299" i="6"/>
  <c r="Q299" i="6"/>
  <c r="P299" i="6"/>
  <c r="O299" i="6"/>
  <c r="N299" i="6"/>
  <c r="M299" i="6"/>
  <c r="L299" i="6"/>
  <c r="K299" i="6"/>
  <c r="J299" i="6"/>
  <c r="I299" i="6"/>
  <c r="H299" i="6"/>
  <c r="G299" i="6"/>
  <c r="E299" i="6"/>
  <c r="D299" i="6"/>
  <c r="C299" i="6"/>
  <c r="R298" i="6"/>
  <c r="F298" i="6"/>
  <c r="Q298" i="6"/>
  <c r="P298" i="6"/>
  <c r="O298" i="6"/>
  <c r="N298" i="6"/>
  <c r="M298" i="6"/>
  <c r="L298" i="6"/>
  <c r="K298" i="6"/>
  <c r="J298" i="6"/>
  <c r="I298" i="6"/>
  <c r="H298" i="6"/>
  <c r="G298" i="6"/>
  <c r="E298" i="6"/>
  <c r="D298" i="6"/>
  <c r="C298" i="6"/>
  <c r="B298" i="6"/>
  <c r="R294" i="6"/>
  <c r="F294" i="6"/>
  <c r="Q294" i="6"/>
  <c r="P294" i="6"/>
  <c r="O294" i="6"/>
  <c r="N294" i="6"/>
  <c r="M294" i="6"/>
  <c r="L294" i="6"/>
  <c r="K294" i="6"/>
  <c r="J294" i="6"/>
  <c r="I294" i="6"/>
  <c r="H294" i="6"/>
  <c r="G294" i="6"/>
  <c r="E294" i="6"/>
  <c r="D294" i="6"/>
  <c r="C294" i="6"/>
  <c r="R293" i="6"/>
  <c r="F293" i="6"/>
  <c r="Q293" i="6"/>
  <c r="P293" i="6"/>
  <c r="O293" i="6"/>
  <c r="N293" i="6"/>
  <c r="M293" i="6"/>
  <c r="L293" i="6"/>
  <c r="K293" i="6"/>
  <c r="J293" i="6"/>
  <c r="I293" i="6"/>
  <c r="H293" i="6"/>
  <c r="G293" i="6"/>
  <c r="E293" i="6"/>
  <c r="D293" i="6"/>
  <c r="C293" i="6"/>
  <c r="R292" i="6"/>
  <c r="F292" i="6"/>
  <c r="Q292" i="6"/>
  <c r="P292" i="6"/>
  <c r="O292" i="6"/>
  <c r="N292" i="6"/>
  <c r="M292" i="6"/>
  <c r="L292" i="6"/>
  <c r="K292" i="6"/>
  <c r="J292" i="6"/>
  <c r="I292" i="6"/>
  <c r="H292" i="6"/>
  <c r="G292" i="6"/>
  <c r="E292" i="6"/>
  <c r="D292" i="6"/>
  <c r="C292" i="6"/>
  <c r="B292" i="6"/>
  <c r="R291" i="6"/>
  <c r="F291" i="6"/>
  <c r="Q291" i="6"/>
  <c r="P291" i="6"/>
  <c r="O291" i="6"/>
  <c r="N291" i="6"/>
  <c r="M291" i="6"/>
  <c r="L291" i="6"/>
  <c r="K291" i="6"/>
  <c r="J291" i="6"/>
  <c r="I291" i="6"/>
  <c r="H291" i="6"/>
  <c r="G291" i="6"/>
  <c r="E291" i="6"/>
  <c r="D291" i="6"/>
  <c r="C291" i="6"/>
  <c r="R290" i="6"/>
  <c r="F290" i="6"/>
  <c r="Q290" i="6"/>
  <c r="P290" i="6"/>
  <c r="O290" i="6"/>
  <c r="N290" i="6"/>
  <c r="M290" i="6"/>
  <c r="L290" i="6"/>
  <c r="K290" i="6"/>
  <c r="J290" i="6"/>
  <c r="I290" i="6"/>
  <c r="H290" i="6"/>
  <c r="G290" i="6"/>
  <c r="E290" i="6"/>
  <c r="D290" i="6"/>
  <c r="C290" i="6"/>
  <c r="F289" i="6"/>
  <c r="R289" i="6"/>
  <c r="Q289" i="6"/>
  <c r="P289" i="6"/>
  <c r="O289" i="6"/>
  <c r="N289" i="6"/>
  <c r="M289" i="6"/>
  <c r="L289" i="6"/>
  <c r="K289" i="6"/>
  <c r="J289" i="6"/>
  <c r="I289" i="6"/>
  <c r="H289" i="6"/>
  <c r="G289" i="6"/>
  <c r="E289" i="6"/>
  <c r="D289" i="6"/>
  <c r="C289" i="6"/>
  <c r="B289" i="6"/>
  <c r="R288" i="6"/>
  <c r="F288" i="6"/>
  <c r="Q288" i="6"/>
  <c r="P288" i="6"/>
  <c r="O288" i="6"/>
  <c r="N288" i="6"/>
  <c r="M288" i="6"/>
  <c r="L288" i="6"/>
  <c r="K288" i="6"/>
  <c r="J288" i="6"/>
  <c r="I288" i="6"/>
  <c r="H288" i="6"/>
  <c r="G288" i="6"/>
  <c r="E288" i="6"/>
  <c r="D288" i="6"/>
  <c r="C288" i="6"/>
  <c r="R287" i="6"/>
  <c r="F287" i="6"/>
  <c r="Q287" i="6"/>
  <c r="P287" i="6"/>
  <c r="O287" i="6"/>
  <c r="N287" i="6"/>
  <c r="M287" i="6"/>
  <c r="L287" i="6"/>
  <c r="K287" i="6"/>
  <c r="J287" i="6"/>
  <c r="I287" i="6"/>
  <c r="H287" i="6"/>
  <c r="G287" i="6"/>
  <c r="E287" i="6"/>
  <c r="D287" i="6"/>
  <c r="C287" i="6"/>
  <c r="F286" i="6"/>
  <c r="R286" i="6"/>
  <c r="Q286" i="6"/>
  <c r="P286" i="6"/>
  <c r="O286" i="6"/>
  <c r="N286" i="6"/>
  <c r="M286" i="6"/>
  <c r="L286" i="6"/>
  <c r="K286" i="6"/>
  <c r="J286" i="6"/>
  <c r="I286" i="6"/>
  <c r="H286" i="6"/>
  <c r="G286" i="6"/>
  <c r="E286" i="6"/>
  <c r="D286" i="6"/>
  <c r="C286" i="6"/>
  <c r="B286" i="6"/>
  <c r="R285" i="6"/>
  <c r="F285" i="6"/>
  <c r="Q285" i="6"/>
  <c r="P285" i="6"/>
  <c r="O285" i="6"/>
  <c r="N285" i="6"/>
  <c r="M285" i="6"/>
  <c r="L285" i="6"/>
  <c r="K285" i="6"/>
  <c r="J285" i="6"/>
  <c r="I285" i="6"/>
  <c r="H285" i="6"/>
  <c r="G285" i="6"/>
  <c r="E285" i="6"/>
  <c r="D285" i="6"/>
  <c r="C285" i="6"/>
  <c r="R284" i="6"/>
  <c r="F284" i="6"/>
  <c r="Q284" i="6"/>
  <c r="P284" i="6"/>
  <c r="O284" i="6"/>
  <c r="N284" i="6"/>
  <c r="M284" i="6"/>
  <c r="L284" i="6"/>
  <c r="K284" i="6"/>
  <c r="J284" i="6"/>
  <c r="I284" i="6"/>
  <c r="H284" i="6"/>
  <c r="G284" i="6"/>
  <c r="E284" i="6"/>
  <c r="D284" i="6"/>
  <c r="C284" i="6"/>
  <c r="F283" i="6"/>
  <c r="R283" i="6"/>
  <c r="Q283" i="6"/>
  <c r="P283" i="6"/>
  <c r="O283" i="6"/>
  <c r="N283" i="6"/>
  <c r="M283" i="6"/>
  <c r="L283" i="6"/>
  <c r="K283" i="6"/>
  <c r="J283" i="6"/>
  <c r="I283" i="6"/>
  <c r="H283" i="6"/>
  <c r="G283" i="6"/>
  <c r="E283" i="6"/>
  <c r="D283" i="6"/>
  <c r="C283" i="6"/>
  <c r="R282" i="6"/>
  <c r="F282" i="6"/>
  <c r="Q282" i="6"/>
  <c r="P282" i="6"/>
  <c r="O282" i="6"/>
  <c r="N282" i="6"/>
  <c r="M282" i="6"/>
  <c r="L282" i="6"/>
  <c r="K282" i="6"/>
  <c r="J282" i="6"/>
  <c r="I282" i="6"/>
  <c r="H282" i="6"/>
  <c r="G282" i="6"/>
  <c r="E282" i="6"/>
  <c r="D282" i="6"/>
  <c r="C282" i="6"/>
  <c r="R281" i="6"/>
  <c r="F281" i="6"/>
  <c r="Q281" i="6"/>
  <c r="P281" i="6"/>
  <c r="O281" i="6"/>
  <c r="N281" i="6"/>
  <c r="M281" i="6"/>
  <c r="L281" i="6"/>
  <c r="K281" i="6"/>
  <c r="J281" i="6"/>
  <c r="I281" i="6"/>
  <c r="H281" i="6"/>
  <c r="G281" i="6"/>
  <c r="E281" i="6"/>
  <c r="D281" i="6"/>
  <c r="C281" i="6"/>
  <c r="F280" i="6"/>
  <c r="R280" i="6"/>
  <c r="Q280" i="6"/>
  <c r="P280" i="6"/>
  <c r="O280" i="6"/>
  <c r="N280" i="6"/>
  <c r="M280" i="6"/>
  <c r="L280" i="6"/>
  <c r="K280" i="6"/>
  <c r="J280" i="6"/>
  <c r="I280" i="6"/>
  <c r="H280" i="6"/>
  <c r="G280" i="6"/>
  <c r="E280" i="6"/>
  <c r="D280" i="6"/>
  <c r="C280" i="6"/>
  <c r="B280" i="6"/>
  <c r="R276" i="6"/>
  <c r="F276" i="6"/>
  <c r="Q276" i="6"/>
  <c r="P276" i="6"/>
  <c r="O276" i="6"/>
  <c r="N276" i="6"/>
  <c r="M276" i="6"/>
  <c r="L276" i="6"/>
  <c r="K276" i="6"/>
  <c r="J276" i="6"/>
  <c r="I276" i="6"/>
  <c r="H276" i="6"/>
  <c r="G276" i="6"/>
  <c r="E276" i="6"/>
  <c r="D276" i="6"/>
  <c r="C276" i="6"/>
  <c r="R275" i="6"/>
  <c r="F275" i="6"/>
  <c r="Q275" i="6"/>
  <c r="P275" i="6"/>
  <c r="O275" i="6"/>
  <c r="N275" i="6"/>
  <c r="M275" i="6"/>
  <c r="L275" i="6"/>
  <c r="K275" i="6"/>
  <c r="J275" i="6"/>
  <c r="I275" i="6"/>
  <c r="H275" i="6"/>
  <c r="G275" i="6"/>
  <c r="E275" i="6"/>
  <c r="D275" i="6"/>
  <c r="C275" i="6"/>
  <c r="R274" i="6"/>
  <c r="F274" i="6"/>
  <c r="Q274" i="6"/>
  <c r="P274" i="6"/>
  <c r="O274" i="6"/>
  <c r="N274" i="6"/>
  <c r="M274" i="6"/>
  <c r="L274" i="6"/>
  <c r="K274" i="6"/>
  <c r="J274" i="6"/>
  <c r="I274" i="6"/>
  <c r="H274" i="6"/>
  <c r="G274" i="6"/>
  <c r="E274" i="6"/>
  <c r="D274" i="6"/>
  <c r="C274" i="6"/>
  <c r="B274" i="6"/>
  <c r="R273" i="6"/>
  <c r="F273" i="6"/>
  <c r="Q273" i="6"/>
  <c r="P273" i="6"/>
  <c r="O273" i="6"/>
  <c r="N273" i="6"/>
  <c r="M273" i="6"/>
  <c r="L273" i="6"/>
  <c r="K273" i="6"/>
  <c r="J273" i="6"/>
  <c r="I273" i="6"/>
  <c r="H273" i="6"/>
  <c r="G273" i="6"/>
  <c r="E273" i="6"/>
  <c r="D273" i="6"/>
  <c r="C273" i="6"/>
  <c r="R272" i="6"/>
  <c r="F272" i="6"/>
  <c r="Q272" i="6"/>
  <c r="P272" i="6"/>
  <c r="O272" i="6"/>
  <c r="N272" i="6"/>
  <c r="M272" i="6"/>
  <c r="L272" i="6"/>
  <c r="K272" i="6"/>
  <c r="J272" i="6"/>
  <c r="I272" i="6"/>
  <c r="H272" i="6"/>
  <c r="G272" i="6"/>
  <c r="E272" i="6"/>
  <c r="D272" i="6"/>
  <c r="C272" i="6"/>
  <c r="R271" i="6"/>
  <c r="F271" i="6"/>
  <c r="Q271" i="6"/>
  <c r="P271" i="6"/>
  <c r="O271" i="6"/>
  <c r="N271" i="6"/>
  <c r="M271" i="6"/>
  <c r="L271" i="6"/>
  <c r="K271" i="6"/>
  <c r="J271" i="6"/>
  <c r="I271" i="6"/>
  <c r="H271" i="6"/>
  <c r="G271" i="6"/>
  <c r="E271" i="6"/>
  <c r="D271" i="6"/>
  <c r="C271" i="6"/>
  <c r="B271" i="6"/>
  <c r="R270" i="6"/>
  <c r="Q270" i="6"/>
  <c r="P270" i="6"/>
  <c r="O270" i="6"/>
  <c r="N270" i="6"/>
  <c r="M270" i="6"/>
  <c r="L270" i="6"/>
  <c r="K270" i="6"/>
  <c r="J270" i="6"/>
  <c r="I270" i="6"/>
  <c r="H270" i="6"/>
  <c r="R269" i="6"/>
  <c r="F269" i="6"/>
  <c r="Q269" i="6"/>
  <c r="P269" i="6"/>
  <c r="O269" i="6"/>
  <c r="N269" i="6"/>
  <c r="M269" i="6"/>
  <c r="L269" i="6"/>
  <c r="K269" i="6"/>
  <c r="J269" i="6"/>
  <c r="I269" i="6"/>
  <c r="H269" i="6"/>
  <c r="G269" i="6"/>
  <c r="E269" i="6"/>
  <c r="D269" i="6"/>
  <c r="C269" i="6"/>
  <c r="F268" i="6"/>
  <c r="R268" i="6"/>
  <c r="Q268" i="6"/>
  <c r="P268" i="6"/>
  <c r="O268" i="6"/>
  <c r="N268" i="6"/>
  <c r="M268" i="6"/>
  <c r="L268" i="6"/>
  <c r="K268" i="6"/>
  <c r="J268" i="6"/>
  <c r="I268" i="6"/>
  <c r="H268" i="6"/>
  <c r="G268" i="6"/>
  <c r="E268" i="6"/>
  <c r="D268" i="6"/>
  <c r="C268" i="6"/>
  <c r="B268" i="6"/>
  <c r="R267" i="6"/>
  <c r="F267" i="6"/>
  <c r="Q267" i="6"/>
  <c r="P267" i="6"/>
  <c r="O267" i="6"/>
  <c r="N267" i="6"/>
  <c r="M267" i="6"/>
  <c r="L267" i="6"/>
  <c r="K267" i="6"/>
  <c r="J267" i="6"/>
  <c r="I267" i="6"/>
  <c r="H267" i="6"/>
  <c r="G267" i="6"/>
  <c r="E267" i="6"/>
  <c r="D267" i="6"/>
  <c r="C267" i="6"/>
  <c r="R266" i="6"/>
  <c r="F266" i="6"/>
  <c r="Q266" i="6"/>
  <c r="P266" i="6"/>
  <c r="O266" i="6"/>
  <c r="N266" i="6"/>
  <c r="M266" i="6"/>
  <c r="L266" i="6"/>
  <c r="K266" i="6"/>
  <c r="J266" i="6"/>
  <c r="I266" i="6"/>
  <c r="H266" i="6"/>
  <c r="G266" i="6"/>
  <c r="E266" i="6"/>
  <c r="D266" i="6"/>
  <c r="C266" i="6"/>
  <c r="R265" i="6"/>
  <c r="Q265" i="6"/>
  <c r="P265" i="6"/>
  <c r="O265" i="6"/>
  <c r="N265" i="6"/>
  <c r="M265" i="6"/>
  <c r="L265" i="6"/>
  <c r="K265" i="6"/>
  <c r="J265" i="6"/>
  <c r="I265" i="6"/>
  <c r="H265" i="6"/>
  <c r="G265" i="6"/>
  <c r="P300" i="8"/>
  <c r="O300" i="8"/>
  <c r="N300" i="8"/>
  <c r="M300" i="8"/>
  <c r="L300" i="8"/>
  <c r="K300" i="8"/>
  <c r="J300" i="8"/>
  <c r="I300" i="8"/>
  <c r="H300" i="8"/>
  <c r="G300" i="8"/>
  <c r="D300" i="8"/>
  <c r="C300" i="8"/>
  <c r="P299" i="8"/>
  <c r="O299" i="8"/>
  <c r="N299" i="8"/>
  <c r="M299" i="8"/>
  <c r="L299" i="8"/>
  <c r="K299" i="8"/>
  <c r="J299" i="8"/>
  <c r="I299" i="8"/>
  <c r="H299" i="8"/>
  <c r="G299" i="8"/>
  <c r="D299" i="8"/>
  <c r="C299" i="8"/>
  <c r="P298" i="8"/>
  <c r="O298" i="8"/>
  <c r="N298" i="8"/>
  <c r="M298" i="8"/>
  <c r="L298" i="8"/>
  <c r="K298" i="8"/>
  <c r="J298" i="8"/>
  <c r="I298" i="8"/>
  <c r="H298" i="8"/>
  <c r="G298" i="8"/>
  <c r="D298" i="8"/>
  <c r="C298" i="8"/>
  <c r="B298" i="8"/>
  <c r="P294" i="8"/>
  <c r="O294" i="8"/>
  <c r="N294" i="8"/>
  <c r="M294" i="8"/>
  <c r="L294" i="8"/>
  <c r="K294" i="8"/>
  <c r="J294" i="8"/>
  <c r="I294" i="8"/>
  <c r="H294" i="8"/>
  <c r="G294" i="8"/>
  <c r="D294" i="8"/>
  <c r="C294" i="8"/>
  <c r="P293" i="8"/>
  <c r="O293" i="8"/>
  <c r="N293" i="8"/>
  <c r="M293" i="8"/>
  <c r="L293" i="8"/>
  <c r="K293" i="8"/>
  <c r="J293" i="8"/>
  <c r="I293" i="8"/>
  <c r="H293" i="8"/>
  <c r="G293" i="8"/>
  <c r="D293" i="8"/>
  <c r="C293" i="8"/>
  <c r="P292" i="8"/>
  <c r="O292" i="8"/>
  <c r="N292" i="8"/>
  <c r="M292" i="8"/>
  <c r="L292" i="8"/>
  <c r="K292" i="8"/>
  <c r="J292" i="8"/>
  <c r="I292" i="8"/>
  <c r="H292" i="8"/>
  <c r="G292" i="8"/>
  <c r="D292" i="8"/>
  <c r="C292" i="8"/>
  <c r="B292" i="8"/>
  <c r="P291" i="8"/>
  <c r="O291" i="8"/>
  <c r="N291" i="8"/>
  <c r="M291" i="8"/>
  <c r="L291" i="8"/>
  <c r="K291" i="8"/>
  <c r="J291" i="8"/>
  <c r="I291" i="8"/>
  <c r="H291" i="8"/>
  <c r="G291" i="8"/>
  <c r="D291" i="8"/>
  <c r="C291" i="8"/>
  <c r="P290" i="8"/>
  <c r="O290" i="8"/>
  <c r="N290" i="8"/>
  <c r="M290" i="8"/>
  <c r="L290" i="8"/>
  <c r="K290" i="8"/>
  <c r="J290" i="8"/>
  <c r="I290" i="8"/>
  <c r="H290" i="8"/>
  <c r="G290" i="8"/>
  <c r="D290" i="8"/>
  <c r="C290" i="8"/>
  <c r="P289" i="8"/>
  <c r="O289" i="8"/>
  <c r="N289" i="8"/>
  <c r="M289" i="8"/>
  <c r="L289" i="8"/>
  <c r="K289" i="8"/>
  <c r="J289" i="8"/>
  <c r="I289" i="8"/>
  <c r="H289" i="8"/>
  <c r="G289" i="8"/>
  <c r="D289" i="8"/>
  <c r="C289" i="8"/>
  <c r="B289" i="8"/>
  <c r="P288" i="8"/>
  <c r="O288" i="8"/>
  <c r="N288" i="8"/>
  <c r="M288" i="8"/>
  <c r="L288" i="8"/>
  <c r="K288" i="8"/>
  <c r="J288" i="8"/>
  <c r="I288" i="8"/>
  <c r="H288" i="8"/>
  <c r="G288" i="8"/>
  <c r="D288" i="8"/>
  <c r="C288" i="8"/>
  <c r="P287" i="8"/>
  <c r="O287" i="8"/>
  <c r="N287" i="8"/>
  <c r="M287" i="8"/>
  <c r="L287" i="8"/>
  <c r="K287" i="8"/>
  <c r="J287" i="8"/>
  <c r="I287" i="8"/>
  <c r="H287" i="8"/>
  <c r="G287" i="8"/>
  <c r="D287" i="8"/>
  <c r="C287" i="8"/>
  <c r="P286" i="8"/>
  <c r="O286" i="8"/>
  <c r="N286" i="8"/>
  <c r="M286" i="8"/>
  <c r="L286" i="8"/>
  <c r="K286" i="8"/>
  <c r="J286" i="8"/>
  <c r="I286" i="8"/>
  <c r="H286" i="8"/>
  <c r="G286" i="8"/>
  <c r="D286" i="8"/>
  <c r="C286" i="8"/>
  <c r="B286" i="8"/>
  <c r="P285" i="8"/>
  <c r="O285" i="8"/>
  <c r="N285" i="8"/>
  <c r="M285" i="8"/>
  <c r="L285" i="8"/>
  <c r="K285" i="8"/>
  <c r="J285" i="8"/>
  <c r="I285" i="8"/>
  <c r="H285" i="8"/>
  <c r="G285" i="8"/>
  <c r="D285" i="8"/>
  <c r="C285" i="8"/>
  <c r="P284" i="8"/>
  <c r="O284" i="8"/>
  <c r="N284" i="8"/>
  <c r="M284" i="8"/>
  <c r="L284" i="8"/>
  <c r="K284" i="8"/>
  <c r="J284" i="8"/>
  <c r="I284" i="8"/>
  <c r="H284" i="8"/>
  <c r="G284" i="8"/>
  <c r="D284" i="8"/>
  <c r="C284" i="8"/>
  <c r="P283" i="8"/>
  <c r="O283" i="8"/>
  <c r="N283" i="8"/>
  <c r="M283" i="8"/>
  <c r="L283" i="8"/>
  <c r="K283" i="8"/>
  <c r="J283" i="8"/>
  <c r="I283" i="8"/>
  <c r="H283" i="8"/>
  <c r="G283" i="8"/>
  <c r="D283" i="8"/>
  <c r="C283" i="8"/>
  <c r="P282" i="8"/>
  <c r="O282" i="8"/>
  <c r="N282" i="8"/>
  <c r="M282" i="8"/>
  <c r="L282" i="8"/>
  <c r="K282" i="8"/>
  <c r="J282" i="8"/>
  <c r="I282" i="8"/>
  <c r="H282" i="8"/>
  <c r="G282" i="8"/>
  <c r="D282" i="8"/>
  <c r="C282" i="8"/>
  <c r="P281" i="8"/>
  <c r="O281" i="8"/>
  <c r="N281" i="8"/>
  <c r="M281" i="8"/>
  <c r="L281" i="8"/>
  <c r="K281" i="8"/>
  <c r="J281" i="8"/>
  <c r="I281" i="8"/>
  <c r="H281" i="8"/>
  <c r="G281" i="8"/>
  <c r="D281" i="8"/>
  <c r="C281" i="8"/>
  <c r="P280" i="8"/>
  <c r="O280" i="8"/>
  <c r="N280" i="8"/>
  <c r="M280" i="8"/>
  <c r="L280" i="8"/>
  <c r="K280" i="8"/>
  <c r="J280" i="8"/>
  <c r="I280" i="8"/>
  <c r="H280" i="8"/>
  <c r="G280" i="8"/>
  <c r="D280" i="8"/>
  <c r="C280" i="8"/>
  <c r="B280" i="8"/>
  <c r="P276" i="8"/>
  <c r="O276" i="8"/>
  <c r="N276" i="8"/>
  <c r="M276" i="8"/>
  <c r="L276" i="8"/>
  <c r="K276" i="8"/>
  <c r="J276" i="8"/>
  <c r="I276" i="8"/>
  <c r="H276" i="8"/>
  <c r="G276" i="8"/>
  <c r="D276" i="8"/>
  <c r="C276" i="8"/>
  <c r="P275" i="8"/>
  <c r="O275" i="8"/>
  <c r="N275" i="8"/>
  <c r="M275" i="8"/>
  <c r="L275" i="8"/>
  <c r="K275" i="8"/>
  <c r="J275" i="8"/>
  <c r="I275" i="8"/>
  <c r="H275" i="8"/>
  <c r="G275" i="8"/>
  <c r="D275" i="8"/>
  <c r="C275" i="8"/>
  <c r="P274" i="8"/>
  <c r="O274" i="8"/>
  <c r="N274" i="8"/>
  <c r="M274" i="8"/>
  <c r="L274" i="8"/>
  <c r="K274" i="8"/>
  <c r="J274" i="8"/>
  <c r="I274" i="8"/>
  <c r="H274" i="8"/>
  <c r="G274" i="8"/>
  <c r="D274" i="8"/>
  <c r="C274" i="8"/>
  <c r="B274" i="8"/>
  <c r="P273" i="8"/>
  <c r="O273" i="8"/>
  <c r="N273" i="8"/>
  <c r="M273" i="8"/>
  <c r="L273" i="8"/>
  <c r="K273" i="8"/>
  <c r="J273" i="8"/>
  <c r="I273" i="8"/>
  <c r="H273" i="8"/>
  <c r="G273" i="8"/>
  <c r="D273" i="8"/>
  <c r="C273" i="8"/>
  <c r="P272" i="8"/>
  <c r="O272" i="8"/>
  <c r="N272" i="8"/>
  <c r="M272" i="8"/>
  <c r="L272" i="8"/>
  <c r="K272" i="8"/>
  <c r="J272" i="8"/>
  <c r="I272" i="8"/>
  <c r="H272" i="8"/>
  <c r="G272" i="8"/>
  <c r="D272" i="8"/>
  <c r="C272" i="8"/>
  <c r="P271" i="8"/>
  <c r="O271" i="8"/>
  <c r="N271" i="8"/>
  <c r="M271" i="8"/>
  <c r="L271" i="8"/>
  <c r="K271" i="8"/>
  <c r="J271" i="8"/>
  <c r="I271" i="8"/>
  <c r="H271" i="8"/>
  <c r="G271" i="8"/>
  <c r="D271" i="8"/>
  <c r="C271" i="8"/>
  <c r="B271" i="8"/>
  <c r="P270" i="8"/>
  <c r="O270" i="8"/>
  <c r="N270" i="8"/>
  <c r="M270" i="8"/>
  <c r="L270" i="8"/>
  <c r="K270" i="8"/>
  <c r="J270" i="8"/>
  <c r="I270" i="8"/>
  <c r="H270" i="8"/>
  <c r="G270" i="8"/>
  <c r="D270" i="8"/>
  <c r="C270" i="8"/>
  <c r="P269" i="8"/>
  <c r="O269" i="8"/>
  <c r="N269" i="8"/>
  <c r="M269" i="8"/>
  <c r="L269" i="8"/>
  <c r="K269" i="8"/>
  <c r="J269" i="8"/>
  <c r="I269" i="8"/>
  <c r="H269" i="8"/>
  <c r="G269" i="8"/>
  <c r="D269" i="8"/>
  <c r="C269" i="8"/>
  <c r="P268" i="8"/>
  <c r="O268" i="8"/>
  <c r="N268" i="8"/>
  <c r="M268" i="8"/>
  <c r="L268" i="8"/>
  <c r="K268" i="8"/>
  <c r="J268" i="8"/>
  <c r="I268" i="8"/>
  <c r="H268" i="8"/>
  <c r="G268" i="8"/>
  <c r="D268" i="8"/>
  <c r="C268" i="8"/>
  <c r="B268" i="8"/>
  <c r="P267" i="8"/>
  <c r="O267" i="8"/>
  <c r="N267" i="8"/>
  <c r="M267" i="8"/>
  <c r="L267" i="8"/>
  <c r="K267" i="8"/>
  <c r="J267" i="8"/>
  <c r="I267" i="8"/>
  <c r="H267" i="8"/>
  <c r="G267" i="8"/>
  <c r="D267" i="8"/>
  <c r="C267" i="8"/>
  <c r="P266" i="8"/>
  <c r="O266" i="8"/>
  <c r="N266" i="8"/>
  <c r="M266" i="8"/>
  <c r="L266" i="8"/>
  <c r="K266" i="8"/>
  <c r="J266" i="8"/>
  <c r="I266" i="8"/>
  <c r="H266" i="8"/>
  <c r="G266" i="8"/>
  <c r="D266" i="8"/>
  <c r="C266" i="8"/>
  <c r="P265" i="8"/>
  <c r="O265" i="8"/>
  <c r="N265" i="8"/>
  <c r="M265" i="8"/>
  <c r="L265" i="8"/>
  <c r="K265" i="8"/>
  <c r="J265" i="8"/>
  <c r="I265" i="8"/>
  <c r="H265" i="8"/>
  <c r="G265" i="8"/>
  <c r="D265" i="8"/>
  <c r="C265" i="8"/>
  <c r="R264" i="7"/>
  <c r="F264" i="7"/>
  <c r="Q264" i="7"/>
  <c r="P264" i="7"/>
  <c r="O264" i="7"/>
  <c r="N264" i="7"/>
  <c r="M264" i="7"/>
  <c r="L264" i="7"/>
  <c r="K264" i="7"/>
  <c r="J264" i="7"/>
  <c r="I264" i="7"/>
  <c r="H264" i="7"/>
  <c r="G264" i="7"/>
  <c r="E264" i="7"/>
  <c r="D264" i="7"/>
  <c r="C264" i="7"/>
  <c r="R263" i="7"/>
  <c r="F263" i="7"/>
  <c r="Q263" i="7"/>
  <c r="P263" i="7"/>
  <c r="O263" i="7"/>
  <c r="N263" i="7"/>
  <c r="M263" i="7"/>
  <c r="L263" i="7"/>
  <c r="K263" i="7"/>
  <c r="J263" i="7"/>
  <c r="I263" i="7"/>
  <c r="H263" i="7"/>
  <c r="G263" i="7"/>
  <c r="E263" i="7"/>
  <c r="D263" i="7"/>
  <c r="C263" i="7"/>
  <c r="R262" i="7"/>
  <c r="F262" i="7"/>
  <c r="Q262" i="7"/>
  <c r="P262" i="7"/>
  <c r="O262" i="7"/>
  <c r="N262" i="7"/>
  <c r="M262" i="7"/>
  <c r="L262" i="7"/>
  <c r="K262" i="7"/>
  <c r="J262" i="7"/>
  <c r="I262" i="7"/>
  <c r="H262" i="7"/>
  <c r="G262" i="7"/>
  <c r="E262" i="7"/>
  <c r="D262" i="7"/>
  <c r="C262" i="7"/>
  <c r="B262" i="7"/>
  <c r="F258" i="7"/>
  <c r="R258" i="7"/>
  <c r="Q258" i="7"/>
  <c r="P258" i="7"/>
  <c r="O258" i="7"/>
  <c r="N258" i="7"/>
  <c r="M258" i="7"/>
  <c r="L258" i="7"/>
  <c r="K258" i="7"/>
  <c r="J258" i="7"/>
  <c r="I258" i="7"/>
  <c r="H258" i="7"/>
  <c r="G258" i="7"/>
  <c r="E258" i="7"/>
  <c r="D258" i="7"/>
  <c r="C258" i="7"/>
  <c r="R257" i="7"/>
  <c r="F257" i="7"/>
  <c r="Q257" i="7"/>
  <c r="P257" i="7"/>
  <c r="O257" i="7"/>
  <c r="N257" i="7"/>
  <c r="M257" i="7"/>
  <c r="L257" i="7"/>
  <c r="K257" i="7"/>
  <c r="J257" i="7"/>
  <c r="I257" i="7"/>
  <c r="H257" i="7"/>
  <c r="G257" i="7"/>
  <c r="E257" i="7"/>
  <c r="D257" i="7"/>
  <c r="C257" i="7"/>
  <c r="R256" i="7"/>
  <c r="F256" i="7"/>
  <c r="Q256" i="7"/>
  <c r="P256" i="7"/>
  <c r="O256" i="7"/>
  <c r="N256" i="7"/>
  <c r="M256" i="7"/>
  <c r="L256" i="7"/>
  <c r="K256" i="7"/>
  <c r="J256" i="7"/>
  <c r="I256" i="7"/>
  <c r="H256" i="7"/>
  <c r="G256" i="7"/>
  <c r="E256" i="7"/>
  <c r="D256" i="7"/>
  <c r="C256" i="7"/>
  <c r="B256" i="7"/>
  <c r="F255" i="7"/>
  <c r="R255" i="7"/>
  <c r="Q255" i="7"/>
  <c r="P255" i="7"/>
  <c r="O255" i="7"/>
  <c r="N255" i="7"/>
  <c r="M255" i="7"/>
  <c r="L255" i="7"/>
  <c r="K255" i="7"/>
  <c r="J255" i="7"/>
  <c r="I255" i="7"/>
  <c r="H255" i="7"/>
  <c r="G255" i="7"/>
  <c r="E255" i="7"/>
  <c r="D255" i="7"/>
  <c r="C255" i="7"/>
  <c r="R254" i="7"/>
  <c r="F254" i="7"/>
  <c r="Q254" i="7"/>
  <c r="P254" i="7"/>
  <c r="O254" i="7"/>
  <c r="N254" i="7"/>
  <c r="M254" i="7"/>
  <c r="L254" i="7"/>
  <c r="K254" i="7"/>
  <c r="J254" i="7"/>
  <c r="I254" i="7"/>
  <c r="H254" i="7"/>
  <c r="G254" i="7"/>
  <c r="E254" i="7"/>
  <c r="D254" i="7"/>
  <c r="C254" i="7"/>
  <c r="F253" i="7"/>
  <c r="R253" i="7"/>
  <c r="Q253" i="7"/>
  <c r="P253" i="7"/>
  <c r="O253" i="7"/>
  <c r="N253" i="7"/>
  <c r="M253" i="7"/>
  <c r="L253" i="7"/>
  <c r="K253" i="7"/>
  <c r="J253" i="7"/>
  <c r="I253" i="7"/>
  <c r="H253" i="7"/>
  <c r="G253" i="7"/>
  <c r="E253" i="7"/>
  <c r="D253" i="7"/>
  <c r="C253" i="7"/>
  <c r="B253" i="7"/>
  <c r="R252" i="7"/>
  <c r="F252" i="7"/>
  <c r="Q252" i="7"/>
  <c r="P252" i="7"/>
  <c r="O252" i="7"/>
  <c r="N252" i="7"/>
  <c r="M252" i="7"/>
  <c r="L252" i="7"/>
  <c r="K252" i="7"/>
  <c r="J252" i="7"/>
  <c r="I252" i="7"/>
  <c r="H252" i="7"/>
  <c r="G252" i="7"/>
  <c r="E252" i="7"/>
  <c r="D252" i="7"/>
  <c r="C252" i="7"/>
  <c r="R251" i="7"/>
  <c r="F251" i="7"/>
  <c r="Q251" i="7"/>
  <c r="P251" i="7"/>
  <c r="O251" i="7"/>
  <c r="N251" i="7"/>
  <c r="M251" i="7"/>
  <c r="L251" i="7"/>
  <c r="K251" i="7"/>
  <c r="J251" i="7"/>
  <c r="I251" i="7"/>
  <c r="H251" i="7"/>
  <c r="G251" i="7"/>
  <c r="E251" i="7"/>
  <c r="D251" i="7"/>
  <c r="C251" i="7"/>
  <c r="R250" i="7"/>
  <c r="F250" i="7"/>
  <c r="Q250" i="7"/>
  <c r="P250" i="7"/>
  <c r="O250" i="7"/>
  <c r="N250" i="7"/>
  <c r="M250" i="7"/>
  <c r="L250" i="7"/>
  <c r="K250" i="7"/>
  <c r="J250" i="7"/>
  <c r="I250" i="7"/>
  <c r="H250" i="7"/>
  <c r="G250" i="7"/>
  <c r="E250" i="7"/>
  <c r="D250" i="7"/>
  <c r="C250" i="7"/>
  <c r="B250" i="7"/>
  <c r="R249" i="7"/>
  <c r="F249" i="7"/>
  <c r="Q249" i="7"/>
  <c r="P249" i="7"/>
  <c r="O249" i="7"/>
  <c r="N249" i="7"/>
  <c r="M249" i="7"/>
  <c r="L249" i="7"/>
  <c r="K249" i="7"/>
  <c r="J249" i="7"/>
  <c r="I249" i="7"/>
  <c r="H249" i="7"/>
  <c r="G249" i="7"/>
  <c r="E249" i="7"/>
  <c r="D249" i="7"/>
  <c r="C249" i="7"/>
  <c r="R248" i="7"/>
  <c r="F248" i="7"/>
  <c r="Q248" i="7"/>
  <c r="P248" i="7"/>
  <c r="O248" i="7"/>
  <c r="N248" i="7"/>
  <c r="M248" i="7"/>
  <c r="L248" i="7"/>
  <c r="K248" i="7"/>
  <c r="J248" i="7"/>
  <c r="I248" i="7"/>
  <c r="H248" i="7"/>
  <c r="G248" i="7"/>
  <c r="E248" i="7"/>
  <c r="D248" i="7"/>
  <c r="C248" i="7"/>
  <c r="R247" i="7"/>
  <c r="F247" i="7"/>
  <c r="Q247" i="7"/>
  <c r="P247" i="7"/>
  <c r="O247" i="7"/>
  <c r="N247" i="7"/>
  <c r="M247" i="7"/>
  <c r="L247" i="7"/>
  <c r="K247" i="7"/>
  <c r="J247" i="7"/>
  <c r="I247" i="7"/>
  <c r="H247" i="7"/>
  <c r="G247" i="7"/>
  <c r="E247" i="7"/>
  <c r="D247" i="7"/>
  <c r="C247" i="7"/>
  <c r="R264" i="6"/>
  <c r="F264" i="6"/>
  <c r="Q264" i="6"/>
  <c r="P264" i="6"/>
  <c r="O264" i="6"/>
  <c r="N264" i="6"/>
  <c r="M264" i="6"/>
  <c r="L264" i="6"/>
  <c r="K264" i="6"/>
  <c r="J264" i="6"/>
  <c r="I264" i="6"/>
  <c r="H264" i="6"/>
  <c r="G264" i="6"/>
  <c r="E264" i="6"/>
  <c r="D264" i="6"/>
  <c r="C264" i="6"/>
  <c r="R263" i="6"/>
  <c r="F263" i="6"/>
  <c r="Q263" i="6"/>
  <c r="P263" i="6"/>
  <c r="O263" i="6"/>
  <c r="N263" i="6"/>
  <c r="M263" i="6"/>
  <c r="L263" i="6"/>
  <c r="K263" i="6"/>
  <c r="J263" i="6"/>
  <c r="I263" i="6"/>
  <c r="H263" i="6"/>
  <c r="G263" i="6"/>
  <c r="E263" i="6"/>
  <c r="D263" i="6"/>
  <c r="C263" i="6"/>
  <c r="R262" i="6"/>
  <c r="F262" i="6"/>
  <c r="Q262" i="6"/>
  <c r="P262" i="6"/>
  <c r="O262" i="6"/>
  <c r="N262" i="6"/>
  <c r="M262" i="6"/>
  <c r="L262" i="6"/>
  <c r="K262" i="6"/>
  <c r="J262" i="6"/>
  <c r="I262" i="6"/>
  <c r="H262" i="6"/>
  <c r="G262" i="6"/>
  <c r="E262" i="6"/>
  <c r="D262" i="6"/>
  <c r="C262" i="6"/>
  <c r="B262" i="6"/>
  <c r="R258" i="6"/>
  <c r="F258" i="6"/>
  <c r="Q258" i="6"/>
  <c r="P258" i="6"/>
  <c r="O258" i="6"/>
  <c r="N258" i="6"/>
  <c r="M258" i="6"/>
  <c r="L258" i="6"/>
  <c r="K258" i="6"/>
  <c r="J258" i="6"/>
  <c r="I258" i="6"/>
  <c r="H258" i="6"/>
  <c r="G258" i="6"/>
  <c r="E258" i="6"/>
  <c r="D258" i="6"/>
  <c r="C258" i="6"/>
  <c r="R257" i="6"/>
  <c r="F257" i="6"/>
  <c r="Q257" i="6"/>
  <c r="P257" i="6"/>
  <c r="O257" i="6"/>
  <c r="N257" i="6"/>
  <c r="M257" i="6"/>
  <c r="L257" i="6"/>
  <c r="K257" i="6"/>
  <c r="J257" i="6"/>
  <c r="I257" i="6"/>
  <c r="H257" i="6"/>
  <c r="G257" i="6"/>
  <c r="E257" i="6"/>
  <c r="D257" i="6"/>
  <c r="C257" i="6"/>
  <c r="R256" i="6"/>
  <c r="F256" i="6"/>
  <c r="Q256" i="6"/>
  <c r="P256" i="6"/>
  <c r="O256" i="6"/>
  <c r="N256" i="6"/>
  <c r="M256" i="6"/>
  <c r="L256" i="6"/>
  <c r="K256" i="6"/>
  <c r="J256" i="6"/>
  <c r="I256" i="6"/>
  <c r="H256" i="6"/>
  <c r="G256" i="6"/>
  <c r="E256" i="6"/>
  <c r="D256" i="6"/>
  <c r="C256" i="6"/>
  <c r="B256" i="6"/>
  <c r="R255" i="6"/>
  <c r="F255" i="6"/>
  <c r="Q255" i="6"/>
  <c r="P255" i="6"/>
  <c r="O255" i="6"/>
  <c r="N255" i="6"/>
  <c r="M255" i="6"/>
  <c r="L255" i="6"/>
  <c r="K255" i="6"/>
  <c r="J255" i="6"/>
  <c r="I255" i="6"/>
  <c r="H255" i="6"/>
  <c r="G255" i="6"/>
  <c r="E255" i="6"/>
  <c r="D255" i="6"/>
  <c r="C255" i="6"/>
  <c r="R254" i="6"/>
  <c r="F254" i="6"/>
  <c r="Q254" i="6"/>
  <c r="P254" i="6"/>
  <c r="O254" i="6"/>
  <c r="N254" i="6"/>
  <c r="M254" i="6"/>
  <c r="L254" i="6"/>
  <c r="K254" i="6"/>
  <c r="J254" i="6"/>
  <c r="I254" i="6"/>
  <c r="H254" i="6"/>
  <c r="G254" i="6"/>
  <c r="E254" i="6"/>
  <c r="D254" i="6"/>
  <c r="C254" i="6"/>
  <c r="R253" i="6"/>
  <c r="F253" i="6"/>
  <c r="Q253" i="6"/>
  <c r="P253" i="6"/>
  <c r="O253" i="6"/>
  <c r="N253" i="6"/>
  <c r="M253" i="6"/>
  <c r="L253" i="6"/>
  <c r="K253" i="6"/>
  <c r="J253" i="6"/>
  <c r="I253" i="6"/>
  <c r="H253" i="6"/>
  <c r="G253" i="6"/>
  <c r="E253" i="6"/>
  <c r="D253" i="6"/>
  <c r="C253" i="6"/>
  <c r="B253" i="6"/>
  <c r="R252" i="6"/>
  <c r="F252" i="6"/>
  <c r="Q252" i="6"/>
  <c r="P252" i="6"/>
  <c r="O252" i="6"/>
  <c r="N252" i="6"/>
  <c r="M252" i="6"/>
  <c r="L252" i="6"/>
  <c r="K252" i="6"/>
  <c r="J252" i="6"/>
  <c r="I252" i="6"/>
  <c r="H252" i="6"/>
  <c r="G252" i="6"/>
  <c r="E252" i="6"/>
  <c r="D252" i="6"/>
  <c r="C252" i="6"/>
  <c r="R251" i="6"/>
  <c r="F251" i="6"/>
  <c r="Q251" i="6"/>
  <c r="P251" i="6"/>
  <c r="O251" i="6"/>
  <c r="N251" i="6"/>
  <c r="M251" i="6"/>
  <c r="L251" i="6"/>
  <c r="K251" i="6"/>
  <c r="J251" i="6"/>
  <c r="I251" i="6"/>
  <c r="H251" i="6"/>
  <c r="G251" i="6"/>
  <c r="E251" i="6"/>
  <c r="D251" i="6"/>
  <c r="C251" i="6"/>
  <c r="R250" i="6"/>
  <c r="F250" i="6"/>
  <c r="Q250" i="6"/>
  <c r="P250" i="6"/>
  <c r="O250" i="6"/>
  <c r="N250" i="6"/>
  <c r="M250" i="6"/>
  <c r="L250" i="6"/>
  <c r="K250" i="6"/>
  <c r="J250" i="6"/>
  <c r="I250" i="6"/>
  <c r="H250" i="6"/>
  <c r="G250" i="6"/>
  <c r="E250" i="6"/>
  <c r="D250" i="6"/>
  <c r="C250" i="6"/>
  <c r="B250" i="6"/>
  <c r="F249" i="6"/>
  <c r="R249" i="6"/>
  <c r="Q249" i="6"/>
  <c r="P249" i="6"/>
  <c r="O249" i="6"/>
  <c r="N249" i="6"/>
  <c r="M249" i="6"/>
  <c r="L249" i="6"/>
  <c r="K249" i="6"/>
  <c r="J249" i="6"/>
  <c r="I249" i="6"/>
  <c r="H249" i="6"/>
  <c r="G249" i="6"/>
  <c r="E249" i="6"/>
  <c r="D249" i="6"/>
  <c r="C249" i="6"/>
  <c r="R248" i="6"/>
  <c r="F248" i="6"/>
  <c r="Q248" i="6"/>
  <c r="P248" i="6"/>
  <c r="O248" i="6"/>
  <c r="N248" i="6"/>
  <c r="M248" i="6"/>
  <c r="L248" i="6"/>
  <c r="K248" i="6"/>
  <c r="J248" i="6"/>
  <c r="I248" i="6"/>
  <c r="H248" i="6"/>
  <c r="G248" i="6"/>
  <c r="E248" i="6"/>
  <c r="D248" i="6"/>
  <c r="C248" i="6"/>
  <c r="F247" i="6"/>
  <c r="R247" i="6"/>
  <c r="Q247" i="6"/>
  <c r="P247" i="6"/>
  <c r="O247" i="6"/>
  <c r="N247" i="6"/>
  <c r="M247" i="6"/>
  <c r="L247" i="6"/>
  <c r="K247" i="6"/>
  <c r="J247" i="6"/>
  <c r="I247" i="6"/>
  <c r="H247" i="6"/>
  <c r="G247" i="6"/>
  <c r="E247" i="6"/>
  <c r="D247" i="6"/>
  <c r="C247" i="6"/>
  <c r="P264" i="8"/>
  <c r="O264" i="8"/>
  <c r="N264" i="8"/>
  <c r="M264" i="8"/>
  <c r="L264" i="8"/>
  <c r="K264" i="8"/>
  <c r="J264" i="8"/>
  <c r="I264" i="8"/>
  <c r="H264" i="8"/>
  <c r="G264" i="8"/>
  <c r="D264" i="8"/>
  <c r="C264" i="8"/>
  <c r="P263" i="8"/>
  <c r="O263" i="8"/>
  <c r="N263" i="8"/>
  <c r="M263" i="8"/>
  <c r="L263" i="8"/>
  <c r="K263" i="8"/>
  <c r="J263" i="8"/>
  <c r="I263" i="8"/>
  <c r="H263" i="8"/>
  <c r="G263" i="8"/>
  <c r="D263" i="8"/>
  <c r="C263" i="8"/>
  <c r="P262" i="8"/>
  <c r="O262" i="8"/>
  <c r="N262" i="8"/>
  <c r="M262" i="8"/>
  <c r="L262" i="8"/>
  <c r="K262" i="8"/>
  <c r="J262" i="8"/>
  <c r="I262" i="8"/>
  <c r="H262" i="8"/>
  <c r="G262" i="8"/>
  <c r="D262" i="8"/>
  <c r="C262" i="8"/>
  <c r="B262" i="8"/>
  <c r="P258" i="8"/>
  <c r="O258" i="8"/>
  <c r="N258" i="8"/>
  <c r="M258" i="8"/>
  <c r="L258" i="8"/>
  <c r="K258" i="8"/>
  <c r="J258" i="8"/>
  <c r="I258" i="8"/>
  <c r="H258" i="8"/>
  <c r="G258" i="8"/>
  <c r="D258" i="8"/>
  <c r="C258" i="8"/>
  <c r="P257" i="8"/>
  <c r="O257" i="8"/>
  <c r="N257" i="8"/>
  <c r="M257" i="8"/>
  <c r="L257" i="8"/>
  <c r="K257" i="8"/>
  <c r="J257" i="8"/>
  <c r="I257" i="8"/>
  <c r="H257" i="8"/>
  <c r="G257" i="8"/>
  <c r="D257" i="8"/>
  <c r="C257" i="8"/>
  <c r="P256" i="8"/>
  <c r="O256" i="8"/>
  <c r="N256" i="8"/>
  <c r="M256" i="8"/>
  <c r="L256" i="8"/>
  <c r="K256" i="8"/>
  <c r="J256" i="8"/>
  <c r="I256" i="8"/>
  <c r="H256" i="8"/>
  <c r="G256" i="8"/>
  <c r="D256" i="8"/>
  <c r="C256" i="8"/>
  <c r="B256" i="8"/>
  <c r="P255" i="8"/>
  <c r="O255" i="8"/>
  <c r="N255" i="8"/>
  <c r="M255" i="8"/>
  <c r="L255" i="8"/>
  <c r="K255" i="8"/>
  <c r="J255" i="8"/>
  <c r="I255" i="8"/>
  <c r="H255" i="8"/>
  <c r="G255" i="8"/>
  <c r="D255" i="8"/>
  <c r="C255" i="8"/>
  <c r="P254" i="8"/>
  <c r="O254" i="8"/>
  <c r="N254" i="8"/>
  <c r="M254" i="8"/>
  <c r="L254" i="8"/>
  <c r="K254" i="8"/>
  <c r="J254" i="8"/>
  <c r="I254" i="8"/>
  <c r="H254" i="8"/>
  <c r="G254" i="8"/>
  <c r="D254" i="8"/>
  <c r="C254" i="8"/>
  <c r="R253" i="8"/>
  <c r="Q253" i="8"/>
  <c r="P253" i="8"/>
  <c r="O253" i="8"/>
  <c r="N253" i="8"/>
  <c r="M253" i="8"/>
  <c r="L253" i="8"/>
  <c r="K253" i="8"/>
  <c r="J253" i="8"/>
  <c r="I253" i="8"/>
  <c r="H253" i="8"/>
  <c r="G253" i="8"/>
  <c r="D253" i="8"/>
  <c r="C253" i="8"/>
  <c r="B253" i="8"/>
  <c r="R252" i="8"/>
  <c r="F252" i="8"/>
  <c r="Q252" i="8"/>
  <c r="P252" i="8"/>
  <c r="O252" i="8"/>
  <c r="N252" i="8"/>
  <c r="M252" i="8"/>
  <c r="L252" i="8"/>
  <c r="K252" i="8"/>
  <c r="J252" i="8"/>
  <c r="I252" i="8"/>
  <c r="H252" i="8"/>
  <c r="G252" i="8"/>
  <c r="E252" i="8"/>
  <c r="D252" i="8"/>
  <c r="C252" i="8"/>
  <c r="R251" i="8"/>
  <c r="F251" i="8"/>
  <c r="Q251" i="8"/>
  <c r="P251" i="8"/>
  <c r="O251" i="8"/>
  <c r="N251" i="8"/>
  <c r="M251" i="8"/>
  <c r="L251" i="8"/>
  <c r="K251" i="8"/>
  <c r="J251" i="8"/>
  <c r="I251" i="8"/>
  <c r="H251" i="8"/>
  <c r="G251" i="8"/>
  <c r="E251" i="8"/>
  <c r="D251" i="8"/>
  <c r="C251" i="8"/>
  <c r="R250" i="8"/>
  <c r="F250" i="8"/>
  <c r="Q250" i="8"/>
  <c r="P250" i="8"/>
  <c r="O250" i="8"/>
  <c r="N250" i="8"/>
  <c r="M250" i="8"/>
  <c r="L250" i="8"/>
  <c r="K250" i="8"/>
  <c r="J250" i="8"/>
  <c r="I250" i="8"/>
  <c r="H250" i="8"/>
  <c r="G250" i="8"/>
  <c r="E250" i="8"/>
  <c r="D250" i="8"/>
  <c r="C250" i="8"/>
  <c r="B250" i="8"/>
  <c r="R249" i="8"/>
  <c r="F249" i="8"/>
  <c r="Q249" i="8"/>
  <c r="P249" i="8"/>
  <c r="O249" i="8"/>
  <c r="N249" i="8"/>
  <c r="M249" i="8"/>
  <c r="L249" i="8"/>
  <c r="K249" i="8"/>
  <c r="J249" i="8"/>
  <c r="I249" i="8"/>
  <c r="H249" i="8"/>
  <c r="G249" i="8"/>
  <c r="E249" i="8"/>
  <c r="D249" i="8"/>
  <c r="C249" i="8"/>
  <c r="R248" i="8"/>
  <c r="F248" i="8"/>
  <c r="Q248" i="8"/>
  <c r="P248" i="8"/>
  <c r="O248" i="8"/>
  <c r="N248" i="8"/>
  <c r="M248" i="8"/>
  <c r="L248" i="8"/>
  <c r="K248" i="8"/>
  <c r="J248" i="8"/>
  <c r="I248" i="8"/>
  <c r="H248" i="8"/>
  <c r="G248" i="8"/>
  <c r="E248" i="8"/>
  <c r="D248" i="8"/>
  <c r="C248" i="8"/>
  <c r="R247" i="8"/>
  <c r="F247" i="8"/>
  <c r="Q247" i="8"/>
  <c r="P247" i="8"/>
  <c r="O247" i="8"/>
  <c r="N247" i="8"/>
  <c r="M247" i="8"/>
  <c r="L247" i="8"/>
  <c r="K247" i="8"/>
  <c r="J247" i="8"/>
  <c r="I247" i="8"/>
  <c r="H247" i="8"/>
  <c r="G247" i="8"/>
  <c r="E247" i="8"/>
  <c r="D247" i="8"/>
  <c r="C247" i="8"/>
  <c r="B262" i="4"/>
  <c r="B256" i="4"/>
  <c r="B253" i="4"/>
  <c r="B250" i="4"/>
  <c r="BN258" i="4"/>
  <c r="BB258" i="4"/>
  <c r="AX258" i="4"/>
  <c r="AL258" i="4"/>
  <c r="AH258" i="4"/>
  <c r="V258" i="4"/>
  <c r="Q258" i="4"/>
  <c r="P258" i="4"/>
  <c r="O258" i="4"/>
  <c r="N258" i="4"/>
  <c r="M258" i="4"/>
  <c r="L258" i="4"/>
  <c r="K258" i="4"/>
  <c r="J258" i="4"/>
  <c r="I258" i="4"/>
  <c r="H258" i="4"/>
  <c r="G258" i="4"/>
  <c r="E258" i="4"/>
  <c r="D258" i="4"/>
  <c r="C258" i="4"/>
  <c r="BN257" i="4"/>
  <c r="BB257" i="4"/>
  <c r="AX257" i="4"/>
  <c r="AL257" i="4"/>
  <c r="AH257" i="4"/>
  <c r="V257" i="4"/>
  <c r="Q257" i="4"/>
  <c r="P257" i="4"/>
  <c r="O257" i="4"/>
  <c r="N257" i="4"/>
  <c r="M257" i="4"/>
  <c r="L257" i="4"/>
  <c r="K257" i="4"/>
  <c r="J257" i="4"/>
  <c r="I257" i="4"/>
  <c r="H257" i="4"/>
  <c r="G257" i="4"/>
  <c r="E257" i="4"/>
  <c r="D257" i="4"/>
  <c r="C257" i="4"/>
  <c r="BN256" i="4"/>
  <c r="BB256" i="4"/>
  <c r="AX256" i="4"/>
  <c r="AL256" i="4"/>
  <c r="AH256" i="4"/>
  <c r="V256" i="4"/>
  <c r="Q256" i="4"/>
  <c r="P256" i="4"/>
  <c r="O256" i="4"/>
  <c r="N256" i="4"/>
  <c r="M256" i="4"/>
  <c r="L256" i="4"/>
  <c r="K256" i="4"/>
  <c r="J256" i="4"/>
  <c r="I256" i="4"/>
  <c r="H256" i="4"/>
  <c r="G256" i="4"/>
  <c r="E256" i="4"/>
  <c r="D256" i="4"/>
  <c r="C256" i="4"/>
  <c r="BN255" i="4"/>
  <c r="BB255" i="4"/>
  <c r="AX255" i="4"/>
  <c r="AL255" i="4"/>
  <c r="AH255" i="4"/>
  <c r="V255" i="4"/>
  <c r="Q255" i="4"/>
  <c r="P255" i="4"/>
  <c r="O255" i="4"/>
  <c r="N255" i="4"/>
  <c r="M255" i="4"/>
  <c r="L255" i="4"/>
  <c r="K255" i="4"/>
  <c r="J255" i="4"/>
  <c r="I255" i="4"/>
  <c r="H255" i="4"/>
  <c r="G255" i="4"/>
  <c r="E255" i="4"/>
  <c r="D255" i="4"/>
  <c r="C255" i="4"/>
  <c r="BN254" i="4"/>
  <c r="BB254" i="4"/>
  <c r="AX254" i="4"/>
  <c r="AL254" i="4"/>
  <c r="AH254" i="4"/>
  <c r="V254" i="4"/>
  <c r="Q254" i="4"/>
  <c r="P254" i="4"/>
  <c r="O254" i="4"/>
  <c r="N254" i="4"/>
  <c r="M254" i="4"/>
  <c r="L254" i="4"/>
  <c r="K254" i="4"/>
  <c r="J254" i="4"/>
  <c r="I254" i="4"/>
  <c r="H254" i="4"/>
  <c r="G254" i="4"/>
  <c r="E254" i="4"/>
  <c r="D254" i="4"/>
  <c r="C254" i="4"/>
  <c r="BN253" i="4"/>
  <c r="BB253" i="4"/>
  <c r="AX253" i="4"/>
  <c r="AL253" i="4"/>
  <c r="AH253" i="4"/>
  <c r="V253" i="4"/>
  <c r="Q253" i="4"/>
  <c r="P253" i="4"/>
  <c r="O253" i="4"/>
  <c r="N253" i="4"/>
  <c r="M253" i="4"/>
  <c r="L253" i="4"/>
  <c r="K253" i="4"/>
  <c r="J253" i="4"/>
  <c r="I253" i="4"/>
  <c r="H253" i="4"/>
  <c r="G253" i="4"/>
  <c r="E253" i="4"/>
  <c r="D253" i="4"/>
  <c r="C253" i="4"/>
  <c r="C177" i="8"/>
  <c r="H177" i="8" s="1"/>
  <c r="C177" i="7"/>
  <c r="H177" i="7" s="1"/>
  <c r="C177" i="6"/>
  <c r="H177" i="6" s="1"/>
  <c r="C177" i="4"/>
  <c r="BN252" i="4"/>
  <c r="BB252" i="4"/>
  <c r="AX252" i="4"/>
  <c r="AL252" i="4"/>
  <c r="AH252" i="4"/>
  <c r="V252" i="4"/>
  <c r="Q252" i="4"/>
  <c r="P252" i="4"/>
  <c r="O252" i="4"/>
  <c r="N252" i="4"/>
  <c r="M252" i="4"/>
  <c r="L252" i="4"/>
  <c r="K252" i="4"/>
  <c r="J252" i="4"/>
  <c r="I252" i="4"/>
  <c r="H252" i="4"/>
  <c r="G252" i="4"/>
  <c r="E252" i="4"/>
  <c r="D252" i="4"/>
  <c r="C252" i="4"/>
  <c r="BN251" i="4"/>
  <c r="BB251" i="4"/>
  <c r="AX251" i="4"/>
  <c r="AL251" i="4"/>
  <c r="AH251" i="4"/>
  <c r="V251" i="4"/>
  <c r="Q251" i="4"/>
  <c r="P251" i="4"/>
  <c r="O251" i="4"/>
  <c r="N251" i="4"/>
  <c r="M251" i="4"/>
  <c r="L251" i="4"/>
  <c r="K251" i="4"/>
  <c r="J251" i="4"/>
  <c r="I251" i="4"/>
  <c r="H251" i="4"/>
  <c r="G251" i="4"/>
  <c r="E251" i="4"/>
  <c r="D251" i="4"/>
  <c r="C251" i="4"/>
  <c r="BN250" i="4"/>
  <c r="BB250" i="4"/>
  <c r="AX250" i="4"/>
  <c r="AL250" i="4"/>
  <c r="AH250" i="4"/>
  <c r="V250" i="4"/>
  <c r="Q250" i="4"/>
  <c r="P250" i="4"/>
  <c r="O250" i="4"/>
  <c r="N250" i="4"/>
  <c r="M250" i="4"/>
  <c r="L250" i="4"/>
  <c r="K250" i="4"/>
  <c r="J250" i="4"/>
  <c r="I250" i="4"/>
  <c r="H250" i="4"/>
  <c r="G250" i="4"/>
  <c r="E250" i="4"/>
  <c r="D250" i="4"/>
  <c r="C250" i="4"/>
  <c r="BN249" i="4"/>
  <c r="BN264" i="4" s="1"/>
  <c r="BB249" i="4"/>
  <c r="BB264" i="4" s="1"/>
  <c r="AX249" i="4"/>
  <c r="AX264" i="4" s="1"/>
  <c r="AL249" i="4"/>
  <c r="AL264" i="4" s="1"/>
  <c r="AH249" i="4"/>
  <c r="AH264" i="4" s="1"/>
  <c r="V249" i="4"/>
  <c r="V264" i="4" s="1"/>
  <c r="Q249" i="4"/>
  <c r="P249" i="4"/>
  <c r="O249" i="4"/>
  <c r="N249" i="4"/>
  <c r="M249" i="4"/>
  <c r="L249" i="4"/>
  <c r="K249" i="4"/>
  <c r="J249" i="4"/>
  <c r="I249" i="4"/>
  <c r="H249" i="4"/>
  <c r="G249" i="4"/>
  <c r="E249" i="4"/>
  <c r="D249" i="4"/>
  <c r="C249" i="4"/>
  <c r="BN248" i="4"/>
  <c r="BN263" i="4" s="1"/>
  <c r="BB248" i="4"/>
  <c r="BB263" i="4" s="1"/>
  <c r="AX248" i="4"/>
  <c r="AX263" i="4" s="1"/>
  <c r="AL248" i="4"/>
  <c r="AL263" i="4" s="1"/>
  <c r="AH248" i="4"/>
  <c r="AH263" i="4" s="1"/>
  <c r="V248" i="4"/>
  <c r="V263" i="4" s="1"/>
  <c r="Q248" i="4"/>
  <c r="P248" i="4"/>
  <c r="O248" i="4"/>
  <c r="N248" i="4"/>
  <c r="M248" i="4"/>
  <c r="L248" i="4"/>
  <c r="K248" i="4"/>
  <c r="J248" i="4"/>
  <c r="I248" i="4"/>
  <c r="H248" i="4"/>
  <c r="G248" i="4"/>
  <c r="E248" i="4"/>
  <c r="D248" i="4"/>
  <c r="C248" i="4"/>
  <c r="BN247" i="4"/>
  <c r="BN262" i="4" s="1"/>
  <c r="BB247" i="4"/>
  <c r="BB262" i="4" s="1"/>
  <c r="AX247" i="4"/>
  <c r="AX262" i="4" s="1"/>
  <c r="AL247" i="4"/>
  <c r="AL262" i="4" s="1"/>
  <c r="AH247" i="4"/>
  <c r="AH262" i="4" s="1"/>
  <c r="V247" i="4"/>
  <c r="V262" i="4" s="1"/>
  <c r="Q247" i="4"/>
  <c r="P247" i="4"/>
  <c r="O247" i="4"/>
  <c r="N247" i="4"/>
  <c r="M247" i="4"/>
  <c r="L247" i="4"/>
  <c r="K247" i="4"/>
  <c r="J247" i="4"/>
  <c r="I247" i="4"/>
  <c r="H247" i="4"/>
  <c r="G247" i="4"/>
  <c r="E247" i="4"/>
  <c r="D247" i="4"/>
  <c r="C247" i="4"/>
  <c r="Y30" i="1"/>
  <c r="Y31" i="1" s="1"/>
  <c r="Y32" i="1" s="1"/>
  <c r="Y33" i="1" s="1"/>
  <c r="Y34" i="1" s="1"/>
  <c r="X30" i="1"/>
  <c r="X31" i="1" s="1"/>
  <c r="X32" i="1" s="1"/>
  <c r="X33" i="1" s="1"/>
  <c r="X34" i="1" s="1"/>
  <c r="N264" i="4"/>
  <c r="M264" i="4"/>
  <c r="L264" i="4"/>
  <c r="K264" i="4"/>
  <c r="N263" i="4"/>
  <c r="M263" i="4"/>
  <c r="L263" i="4"/>
  <c r="K263" i="4"/>
  <c r="N262" i="4"/>
  <c r="M262" i="4"/>
  <c r="L262" i="4"/>
  <c r="K262" i="4"/>
  <c r="J264" i="4"/>
  <c r="I264" i="4"/>
  <c r="H264" i="4"/>
  <c r="G264" i="4"/>
  <c r="J263" i="4"/>
  <c r="I263" i="4"/>
  <c r="H263" i="4"/>
  <c r="G263" i="4"/>
  <c r="J262" i="4"/>
  <c r="I262" i="4"/>
  <c r="H262" i="4"/>
  <c r="G262" i="4"/>
  <c r="AE39" i="1"/>
  <c r="AE40" i="1" s="1"/>
  <c r="A92" i="1"/>
  <c r="E36" i="1" l="1"/>
  <c r="EV36" i="1"/>
  <c r="EU36" i="1"/>
  <c r="ET36" i="1"/>
  <c r="GZ36" i="1"/>
  <c r="S37" i="1"/>
  <c r="CL35" i="1"/>
  <c r="CK35" i="1"/>
  <c r="CJ35" i="1"/>
  <c r="CI35" i="1"/>
  <c r="CH35" i="1"/>
  <c r="CG35" i="1"/>
  <c r="AC36" i="1"/>
  <c r="M37" i="1"/>
  <c r="DW36" i="1"/>
  <c r="GD36" i="1"/>
  <c r="GC36" i="1"/>
  <c r="GB36" i="1"/>
  <c r="AB36" i="1"/>
  <c r="DU36" i="1"/>
  <c r="GE36" i="1"/>
  <c r="AA36" i="1"/>
  <c r="R298" i="4"/>
  <c r="E82" i="4"/>
  <c r="AK310" i="4"/>
  <c r="AY310" i="4" s="1"/>
  <c r="BF310" i="4" s="1"/>
  <c r="BM310" i="4" s="1"/>
  <c r="BT310" i="4" s="1"/>
  <c r="CA310" i="4" s="1"/>
  <c r="CH310" i="4" s="1"/>
  <c r="AR310" i="4"/>
  <c r="AR311" i="4" s="1"/>
  <c r="AM310" i="4"/>
  <c r="BA310" i="4" s="1"/>
  <c r="BH310" i="4" s="1"/>
  <c r="BO310" i="4" s="1"/>
  <c r="BV310" i="4" s="1"/>
  <c r="CC310" i="4" s="1"/>
  <c r="CJ310" i="4" s="1"/>
  <c r="AT310" i="4"/>
  <c r="AT311" i="4" s="1"/>
  <c r="AN310" i="4"/>
  <c r="BB310" i="4" s="1"/>
  <c r="BI310" i="4" s="1"/>
  <c r="BP310" i="4" s="1"/>
  <c r="BW310" i="4" s="1"/>
  <c r="CD310" i="4" s="1"/>
  <c r="CK310" i="4" s="1"/>
  <c r="AU310" i="4"/>
  <c r="AU311" i="4" s="1"/>
  <c r="AO310" i="4"/>
  <c r="BC310" i="4" s="1"/>
  <c r="BJ310" i="4" s="1"/>
  <c r="BQ310" i="4" s="1"/>
  <c r="BX310" i="4" s="1"/>
  <c r="CE310" i="4" s="1"/>
  <c r="CL310" i="4" s="1"/>
  <c r="AV310" i="4"/>
  <c r="AV311" i="4" s="1"/>
  <c r="AP310" i="4"/>
  <c r="BD310" i="4" s="1"/>
  <c r="BK310" i="4" s="1"/>
  <c r="BR310" i="4" s="1"/>
  <c r="BY310" i="4" s="1"/>
  <c r="CF310" i="4" s="1"/>
  <c r="CM310" i="4" s="1"/>
  <c r="AW310" i="4"/>
  <c r="AW311" i="4" s="1"/>
  <c r="AQ310" i="4"/>
  <c r="BE310" i="4" s="1"/>
  <c r="BL310" i="4" s="1"/>
  <c r="BS310" i="4" s="1"/>
  <c r="BZ310" i="4" s="1"/>
  <c r="CG310" i="4" s="1"/>
  <c r="CN310" i="4" s="1"/>
  <c r="AX310" i="4"/>
  <c r="AX311" i="4" s="1"/>
  <c r="AM310" i="6"/>
  <c r="BA310" i="6" s="1"/>
  <c r="BH310" i="6" s="1"/>
  <c r="AT310" i="6"/>
  <c r="AT311" i="6" s="1"/>
  <c r="AP310" i="6"/>
  <c r="BD310" i="6" s="1"/>
  <c r="AW310" i="6"/>
  <c r="AW311" i="6" s="1"/>
  <c r="R266" i="4"/>
  <c r="AX281" i="4"/>
  <c r="DR36" i="1"/>
  <c r="N37" i="1"/>
  <c r="F253" i="4"/>
  <c r="GS36" i="1"/>
  <c r="F248" i="4"/>
  <c r="L215" i="4"/>
  <c r="R248" i="4"/>
  <c r="F300" i="4"/>
  <c r="R275" i="4"/>
  <c r="F250" i="4"/>
  <c r="R282" i="4"/>
  <c r="F270" i="4"/>
  <c r="F265" i="4"/>
  <c r="R276" i="4"/>
  <c r="R252" i="4"/>
  <c r="F282" i="4"/>
  <c r="R293" i="4"/>
  <c r="F249" i="4"/>
  <c r="F257" i="4"/>
  <c r="R273" i="4"/>
  <c r="R284" i="4"/>
  <c r="R280" i="4"/>
  <c r="F252" i="4"/>
  <c r="F255" i="4"/>
  <c r="F298" i="4"/>
  <c r="R287" i="4"/>
  <c r="F251" i="4"/>
  <c r="F286" i="4"/>
  <c r="R300" i="4"/>
  <c r="R288" i="4"/>
  <c r="R247" i="4"/>
  <c r="R255" i="4"/>
  <c r="F268" i="4"/>
  <c r="F271" i="4"/>
  <c r="R257" i="4"/>
  <c r="R271" i="4"/>
  <c r="F293" i="4"/>
  <c r="R268" i="4"/>
  <c r="F290" i="4"/>
  <c r="R265" i="4"/>
  <c r="F287" i="4"/>
  <c r="F273" i="4"/>
  <c r="F256" i="4"/>
  <c r="F247" i="4"/>
  <c r="F258" i="4"/>
  <c r="R286" i="4"/>
  <c r="R272" i="4"/>
  <c r="F294" i="4"/>
  <c r="R294" i="4"/>
  <c r="R283" i="4"/>
  <c r="R269" i="4"/>
  <c r="R291" i="4"/>
  <c r="F266" i="4"/>
  <c r="F280" i="4"/>
  <c r="F254" i="4"/>
  <c r="R270" i="4"/>
  <c r="F292" i="4"/>
  <c r="F267" i="4"/>
  <c r="F281" i="4"/>
  <c r="R292" i="4"/>
  <c r="R267" i="4"/>
  <c r="R281" i="4"/>
  <c r="R250" i="4"/>
  <c r="R253" i="4"/>
  <c r="R289" i="4"/>
  <c r="T67" i="1"/>
  <c r="R67" i="1"/>
  <c r="L216" i="4"/>
  <c r="Q76" i="1"/>
  <c r="C83" i="4"/>
  <c r="R256" i="4"/>
  <c r="F289" i="4"/>
  <c r="F275" i="4"/>
  <c r="F272" i="4"/>
  <c r="R258" i="4"/>
  <c r="F283" i="4"/>
  <c r="F269" i="4"/>
  <c r="F291" i="4"/>
  <c r="F288" i="4"/>
  <c r="F274" i="4"/>
  <c r="R274" i="4"/>
  <c r="F285" i="4"/>
  <c r="F299" i="4"/>
  <c r="R285" i="4"/>
  <c r="R299" i="4"/>
  <c r="R249" i="4"/>
  <c r="R251" i="4"/>
  <c r="R254" i="4"/>
  <c r="F276" i="4"/>
  <c r="R290" i="4"/>
  <c r="F284" i="4"/>
  <c r="AD11" i="4"/>
  <c r="AE11" i="4"/>
  <c r="AF11" i="4"/>
  <c r="H177" i="4"/>
  <c r="M13" i="4"/>
  <c r="L14" i="4"/>
  <c r="AD14" i="4" s="1"/>
  <c r="N15" i="4"/>
  <c r="L12" i="4"/>
  <c r="AD12" i="4" s="1"/>
  <c r="N13" i="4"/>
  <c r="M14" i="4"/>
  <c r="AE14" i="4" s="1"/>
  <c r="M12" i="4"/>
  <c r="AE12" i="4" s="1"/>
  <c r="N14" i="4"/>
  <c r="AF14" i="4" s="1"/>
  <c r="N12" i="4"/>
  <c r="AF12" i="4" s="1"/>
  <c r="L16" i="4"/>
  <c r="AD16" i="4" s="1"/>
  <c r="L15" i="4"/>
  <c r="N16" i="4"/>
  <c r="AF16" i="4" s="1"/>
  <c r="L13" i="4"/>
  <c r="M15" i="4"/>
  <c r="M16" i="4"/>
  <c r="AE16" i="4" s="1"/>
  <c r="W310" i="7"/>
  <c r="AD310" i="7" s="1"/>
  <c r="X35" i="1"/>
  <c r="Y35" i="1"/>
  <c r="P312" i="6"/>
  <c r="W312" i="6" s="1"/>
  <c r="AD312" i="6" s="1"/>
  <c r="X310" i="6"/>
  <c r="AE310" i="6" s="1"/>
  <c r="Q312" i="6"/>
  <c r="X312" i="6" s="1"/>
  <c r="AE312" i="6" s="1"/>
  <c r="AE41" i="1"/>
  <c r="Y41" i="1"/>
  <c r="X40" i="1"/>
  <c r="W41" i="1" s="1"/>
  <c r="R254" i="8"/>
  <c r="Q254" i="8"/>
  <c r="F253" i="8"/>
  <c r="AO310" i="7"/>
  <c r="AP310" i="7"/>
  <c r="AQ310" i="7"/>
  <c r="AD312" i="7"/>
  <c r="AR312" i="7" s="1"/>
  <c r="AR313" i="7" s="1"/>
  <c r="AK310" i="6"/>
  <c r="Q312" i="7"/>
  <c r="X310" i="7"/>
  <c r="AN310" i="6"/>
  <c r="AO310" i="6"/>
  <c r="AM310" i="7"/>
  <c r="AN310" i="7"/>
  <c r="AC310" i="6"/>
  <c r="Q312" i="8"/>
  <c r="X310" i="8"/>
  <c r="W312" i="8"/>
  <c r="W310" i="8"/>
  <c r="Y310" i="8"/>
  <c r="Z310" i="8"/>
  <c r="AA310" i="8"/>
  <c r="AB310" i="8"/>
  <c r="AC310" i="8"/>
  <c r="M14" i="6"/>
  <c r="N14" i="6"/>
  <c r="L11" i="8"/>
  <c r="M11" i="8"/>
  <c r="N11" i="8"/>
  <c r="L11" i="7"/>
  <c r="M11" i="7"/>
  <c r="N11" i="7"/>
  <c r="L14" i="8"/>
  <c r="L11" i="6"/>
  <c r="M14" i="8"/>
  <c r="M11" i="6"/>
  <c r="N14" i="8"/>
  <c r="N11" i="6"/>
  <c r="L14" i="7"/>
  <c r="M14" i="7"/>
  <c r="N14" i="7"/>
  <c r="L14" i="6"/>
  <c r="DP13" i="1"/>
  <c r="DP16" i="1" s="1"/>
  <c r="I177" i="4"/>
  <c r="FG30" i="1"/>
  <c r="FG31" i="1" s="1"/>
  <c r="FG32" i="1" s="1"/>
  <c r="FG33" i="1" s="1"/>
  <c r="A20" i="1"/>
  <c r="A19" i="1"/>
  <c r="AL31" i="1"/>
  <c r="AL32" i="1" s="1"/>
  <c r="AL33" i="1" s="1"/>
  <c r="AL34" i="1" s="1"/>
  <c r="AK31" i="1"/>
  <c r="AK32" i="1" s="1"/>
  <c r="AK33" i="1" s="1"/>
  <c r="AK34" i="1" s="1"/>
  <c r="AI31" i="1"/>
  <c r="AI32" i="1" s="1"/>
  <c r="AI33" i="1" s="1"/>
  <c r="AI34" i="1" s="1"/>
  <c r="BZ5" i="1"/>
  <c r="BY5" i="1"/>
  <c r="BY100" i="1" s="1"/>
  <c r="GZ37" i="1" l="1"/>
  <c r="S38" i="1"/>
  <c r="EV37" i="1"/>
  <c r="EU37" i="1"/>
  <c r="ET37" i="1"/>
  <c r="DR23" i="1"/>
  <c r="CL36" i="1"/>
  <c r="CK36" i="1"/>
  <c r="CJ36" i="1"/>
  <c r="CI36" i="1"/>
  <c r="CH36" i="1"/>
  <c r="CG36" i="1"/>
  <c r="AC37" i="1"/>
  <c r="E37" i="1"/>
  <c r="M38" i="1"/>
  <c r="AA37" i="1"/>
  <c r="GD37" i="1"/>
  <c r="GB37" i="1"/>
  <c r="GE37" i="1"/>
  <c r="DU37" i="1"/>
  <c r="GC37" i="1"/>
  <c r="DW37" i="1"/>
  <c r="AB37" i="1"/>
  <c r="E83" i="4"/>
  <c r="GS37" i="1"/>
  <c r="N38" i="1"/>
  <c r="DR37" i="1"/>
  <c r="AL312" i="6"/>
  <c r="AS312" i="6"/>
  <c r="AS313" i="6" s="1"/>
  <c r="AL310" i="6"/>
  <c r="AS310" i="6"/>
  <c r="AS311" i="6" s="1"/>
  <c r="AK312" i="6"/>
  <c r="AY312" i="6" s="1"/>
  <c r="AR312" i="6"/>
  <c r="AR313" i="6" s="1"/>
  <c r="AK310" i="7"/>
  <c r="AY310" i="7" s="1"/>
  <c r="BF310" i="7" s="1"/>
  <c r="BM310" i="7" s="1"/>
  <c r="AR310" i="7"/>
  <c r="AR311" i="7" s="1"/>
  <c r="P215" i="4"/>
  <c r="Y36" i="1"/>
  <c r="Y37" i="1" s="1"/>
  <c r="X36" i="1"/>
  <c r="X37" i="1" s="1"/>
  <c r="AF13" i="4"/>
  <c r="AE13" i="4"/>
  <c r="AD13" i="4"/>
  <c r="AM308" i="8"/>
  <c r="T68" i="1"/>
  <c r="FG34" i="1"/>
  <c r="FG35" i="1" s="1"/>
  <c r="FG36" i="1" s="1"/>
  <c r="R68" i="1"/>
  <c r="P216" i="4"/>
  <c r="Q77" i="1"/>
  <c r="AE15" i="4"/>
  <c r="AN308" i="7"/>
  <c r="AD15" i="4"/>
  <c r="AN308" i="8"/>
  <c r="AF15" i="4"/>
  <c r="AN308" i="6"/>
  <c r="AN308" i="4"/>
  <c r="AK308" i="6"/>
  <c r="AL308" i="6"/>
  <c r="AM308" i="7"/>
  <c r="BZ13" i="1"/>
  <c r="BZ16" i="1" s="1"/>
  <c r="BZ100" i="1"/>
  <c r="AI35" i="1"/>
  <c r="AI36" i="1" s="1"/>
  <c r="AK35" i="1"/>
  <c r="AK36" i="1" s="1"/>
  <c r="AL35" i="1"/>
  <c r="AL36" i="1" s="1"/>
  <c r="Y42" i="1"/>
  <c r="X41" i="1"/>
  <c r="W42" i="1" s="1"/>
  <c r="AE42" i="1"/>
  <c r="F254" i="8"/>
  <c r="E254" i="8"/>
  <c r="R255" i="8"/>
  <c r="Q255" i="8"/>
  <c r="AL308" i="7"/>
  <c r="BA310" i="7"/>
  <c r="BO310" i="6"/>
  <c r="BK310" i="6"/>
  <c r="BC310" i="6"/>
  <c r="AM308" i="4"/>
  <c r="AM308" i="6"/>
  <c r="BB310" i="6"/>
  <c r="AE310" i="7"/>
  <c r="AS310" i="7" s="1"/>
  <c r="AS311" i="7" s="1"/>
  <c r="X312" i="7"/>
  <c r="AZ310" i="6"/>
  <c r="AJ310" i="6"/>
  <c r="AX310" i="6" s="1"/>
  <c r="AX311" i="6" s="1"/>
  <c r="AY310" i="6"/>
  <c r="AK312" i="7"/>
  <c r="AK308" i="7"/>
  <c r="AZ312" i="6"/>
  <c r="BE310" i="7"/>
  <c r="BD310" i="7"/>
  <c r="BB310" i="7"/>
  <c r="BC310" i="7"/>
  <c r="AK308" i="8"/>
  <c r="AL308" i="8"/>
  <c r="AJ310" i="8"/>
  <c r="AX310" i="8" s="1"/>
  <c r="AX311" i="8" s="1"/>
  <c r="AI310" i="8"/>
  <c r="AW310" i="8" s="1"/>
  <c r="AW311" i="8" s="1"/>
  <c r="AH310" i="8"/>
  <c r="AV310" i="8" s="1"/>
  <c r="AV311" i="8" s="1"/>
  <c r="AG310" i="8"/>
  <c r="AU310" i="8" s="1"/>
  <c r="AU311" i="8" s="1"/>
  <c r="AF310" i="8"/>
  <c r="AT310" i="8" s="1"/>
  <c r="AT311" i="8" s="1"/>
  <c r="AD310" i="8"/>
  <c r="AR310" i="8" s="1"/>
  <c r="AR311" i="8" s="1"/>
  <c r="AD312" i="8"/>
  <c r="AR312" i="8" s="1"/>
  <c r="AR313" i="8" s="1"/>
  <c r="AE310" i="8"/>
  <c r="AS310" i="8" s="1"/>
  <c r="AS311" i="8" s="1"/>
  <c r="X312" i="8"/>
  <c r="AK308" i="4"/>
  <c r="AL308" i="4"/>
  <c r="BY13" i="1"/>
  <c r="CC5" i="1"/>
  <c r="CC100" i="1" s="1"/>
  <c r="C262" i="4"/>
  <c r="D262" i="4"/>
  <c r="E262" i="4"/>
  <c r="O262" i="4"/>
  <c r="P262" i="4"/>
  <c r="Q262" i="4"/>
  <c r="C263" i="4"/>
  <c r="D263" i="4"/>
  <c r="E263" i="4"/>
  <c r="O263" i="4"/>
  <c r="P263" i="4"/>
  <c r="Q263" i="4"/>
  <c r="C264" i="4"/>
  <c r="D264" i="4"/>
  <c r="E264" i="4"/>
  <c r="O264" i="4"/>
  <c r="P264" i="4"/>
  <c r="Q264" i="4"/>
  <c r="D310" i="4"/>
  <c r="Q310" i="4" s="1"/>
  <c r="X310" i="4" s="1"/>
  <c r="AE310" i="4" s="1"/>
  <c r="B315" i="4"/>
  <c r="A316" i="4"/>
  <c r="A332" i="4"/>
  <c r="A396" i="4"/>
  <c r="F19" i="4"/>
  <c r="G19" i="4"/>
  <c r="CB5" i="1"/>
  <c r="CB100" i="1" s="1"/>
  <c r="A39" i="1"/>
  <c r="A38" i="1"/>
  <c r="A35" i="1"/>
  <c r="A32" i="1"/>
  <c r="A31" i="1"/>
  <c r="A30" i="1"/>
  <c r="AF93" i="1"/>
  <c r="A93" i="1"/>
  <c r="GE29" i="1"/>
  <c r="GD29" i="1"/>
  <c r="GC29" i="1"/>
  <c r="GB29" i="1"/>
  <c r="A29" i="1"/>
  <c r="AF28" i="1" a="1"/>
  <c r="AF28" i="1" s="1"/>
  <c r="A28" i="1"/>
  <c r="A27" i="1"/>
  <c r="M114" i="8"/>
  <c r="M114" i="7"/>
  <c r="M114" i="6"/>
  <c r="M113" i="8"/>
  <c r="M113" i="7"/>
  <c r="M113" i="6"/>
  <c r="GR23" i="1"/>
  <c r="GR5" i="1"/>
  <c r="GR100" i="1" s="1"/>
  <c r="E199" i="7"/>
  <c r="D199" i="7"/>
  <c r="C199" i="7"/>
  <c r="E198" i="7"/>
  <c r="D198" i="7"/>
  <c r="C198" i="7"/>
  <c r="E197" i="7"/>
  <c r="D197" i="7"/>
  <c r="C197" i="7"/>
  <c r="E199" i="6"/>
  <c r="D199" i="6"/>
  <c r="C199" i="6"/>
  <c r="E198" i="6"/>
  <c r="D198" i="6"/>
  <c r="C198" i="6"/>
  <c r="E197" i="6"/>
  <c r="D197" i="6"/>
  <c r="C197" i="6"/>
  <c r="E199" i="8"/>
  <c r="D199" i="8"/>
  <c r="C199" i="8"/>
  <c r="E198" i="8"/>
  <c r="D198" i="8"/>
  <c r="C198" i="8"/>
  <c r="E197" i="8"/>
  <c r="D197" i="8"/>
  <c r="C197" i="8"/>
  <c r="G116" i="7"/>
  <c r="G115" i="7"/>
  <c r="G114" i="7"/>
  <c r="G113" i="7"/>
  <c r="G116" i="6"/>
  <c r="G115" i="6"/>
  <c r="G114" i="6"/>
  <c r="G113" i="6"/>
  <c r="G116" i="8"/>
  <c r="G115" i="8"/>
  <c r="G114" i="8"/>
  <c r="G113" i="8"/>
  <c r="AF22" i="1" a="1"/>
  <c r="AF22" i="1" s="1"/>
  <c r="AF26" i="1"/>
  <c r="A26" i="1"/>
  <c r="G39" i="3"/>
  <c r="G38" i="3"/>
  <c r="G37" i="3"/>
  <c r="G36" i="3"/>
  <c r="G35" i="3"/>
  <c r="G34" i="3"/>
  <c r="G216" i="8"/>
  <c r="K216" i="8" s="1"/>
  <c r="O216" i="8" s="1"/>
  <c r="S216" i="8" s="1"/>
  <c r="W216" i="8" s="1"/>
  <c r="G215" i="8"/>
  <c r="K215" i="8" s="1"/>
  <c r="O215" i="8" s="1"/>
  <c r="S215" i="8" s="1"/>
  <c r="W215" i="8" s="1"/>
  <c r="J214" i="8"/>
  <c r="N214" i="8" s="1"/>
  <c r="R214" i="8" s="1"/>
  <c r="V214" i="8" s="1"/>
  <c r="Z214" i="8" s="1"/>
  <c r="I214" i="8"/>
  <c r="M214" i="8" s="1"/>
  <c r="Q214" i="8" s="1"/>
  <c r="U214" i="8" s="1"/>
  <c r="Y214" i="8" s="1"/>
  <c r="H214" i="8"/>
  <c r="L214" i="8" s="1"/>
  <c r="P214" i="8" s="1"/>
  <c r="T214" i="8" s="1"/>
  <c r="X214" i="8" s="1"/>
  <c r="G214" i="8"/>
  <c r="K214" i="8" s="1"/>
  <c r="O214" i="8" s="1"/>
  <c r="S214" i="8" s="1"/>
  <c r="W214" i="8" s="1"/>
  <c r="J213" i="8"/>
  <c r="N213" i="8" s="1"/>
  <c r="R213" i="8" s="1"/>
  <c r="V213" i="8" s="1"/>
  <c r="Z213" i="8" s="1"/>
  <c r="I213" i="8"/>
  <c r="M213" i="8" s="1"/>
  <c r="Q213" i="8" s="1"/>
  <c r="U213" i="8" s="1"/>
  <c r="Y213" i="8" s="1"/>
  <c r="H213" i="8"/>
  <c r="L213" i="8" s="1"/>
  <c r="P213" i="8" s="1"/>
  <c r="T213" i="8" s="1"/>
  <c r="X213" i="8" s="1"/>
  <c r="G213" i="8"/>
  <c r="K213" i="8" s="1"/>
  <c r="O213" i="8" s="1"/>
  <c r="S213" i="8" s="1"/>
  <c r="W213" i="8" s="1"/>
  <c r="J212" i="8"/>
  <c r="N212" i="8" s="1"/>
  <c r="R212" i="8" s="1"/>
  <c r="V212" i="8" s="1"/>
  <c r="Z212" i="8" s="1"/>
  <c r="I212" i="8"/>
  <c r="M212" i="8" s="1"/>
  <c r="Q212" i="8" s="1"/>
  <c r="U212" i="8" s="1"/>
  <c r="Y212" i="8" s="1"/>
  <c r="H212" i="8"/>
  <c r="L212" i="8" s="1"/>
  <c r="P212" i="8" s="1"/>
  <c r="T212" i="8" s="1"/>
  <c r="X212" i="8" s="1"/>
  <c r="G212" i="8"/>
  <c r="K212" i="8" s="1"/>
  <c r="O212" i="8" s="1"/>
  <c r="S212" i="8" s="1"/>
  <c r="W212" i="8" s="1"/>
  <c r="J211" i="8"/>
  <c r="N211" i="8" s="1"/>
  <c r="R211" i="8" s="1"/>
  <c r="V211" i="8" s="1"/>
  <c r="Z211" i="8" s="1"/>
  <c r="I211" i="8"/>
  <c r="M211" i="8" s="1"/>
  <c r="Q211" i="8" s="1"/>
  <c r="U211" i="8" s="1"/>
  <c r="Y211" i="8" s="1"/>
  <c r="H211" i="8"/>
  <c r="L211" i="8" s="1"/>
  <c r="P211" i="8" s="1"/>
  <c r="T211" i="8" s="1"/>
  <c r="X211" i="8" s="1"/>
  <c r="G211" i="8"/>
  <c r="K211" i="8" s="1"/>
  <c r="O211" i="8" s="1"/>
  <c r="S211" i="8" s="1"/>
  <c r="W211" i="8" s="1"/>
  <c r="G203" i="8"/>
  <c r="D203" i="8"/>
  <c r="C179" i="8"/>
  <c r="H179" i="8" s="1"/>
  <c r="C176" i="8"/>
  <c r="H176" i="8" s="1"/>
  <c r="C175" i="8"/>
  <c r="H175" i="8" s="1"/>
  <c r="C174" i="8"/>
  <c r="H174" i="8" s="1"/>
  <c r="AU166" i="8"/>
  <c r="AU167" i="8" s="1"/>
  <c r="AU168" i="8" s="1"/>
  <c r="AT166" i="8"/>
  <c r="AT167" i="8" s="1"/>
  <c r="AT168" i="8" s="1"/>
  <c r="AS166" i="8"/>
  <c r="AS167" i="8" s="1"/>
  <c r="AS168" i="8" s="1"/>
  <c r="AR166" i="8"/>
  <c r="AR167" i="8" s="1"/>
  <c r="AR168" i="8" s="1"/>
  <c r="AQ166" i="8"/>
  <c r="AQ167" i="8" s="1"/>
  <c r="AQ168" i="8" s="1"/>
  <c r="AP166" i="8"/>
  <c r="AP167" i="8" s="1"/>
  <c r="AP168" i="8" s="1"/>
  <c r="AO166" i="8"/>
  <c r="AO167" i="8" s="1"/>
  <c r="AO168" i="8" s="1"/>
  <c r="AN166" i="8"/>
  <c r="AN167" i="8" s="1"/>
  <c r="AN168" i="8" s="1"/>
  <c r="AM166" i="8"/>
  <c r="AM167" i="8" s="1"/>
  <c r="AM168" i="8" s="1"/>
  <c r="AL166" i="8"/>
  <c r="AL167" i="8" s="1"/>
  <c r="AL168" i="8" s="1"/>
  <c r="AK166" i="8"/>
  <c r="AK167" i="8" s="1"/>
  <c r="AK168" i="8" s="1"/>
  <c r="AJ166" i="8"/>
  <c r="AJ167" i="8" s="1"/>
  <c r="AJ168" i="8" s="1"/>
  <c r="AI166" i="8"/>
  <c r="AI167" i="8" s="1"/>
  <c r="AI168" i="8" s="1"/>
  <c r="AH166" i="8"/>
  <c r="AH167" i="8" s="1"/>
  <c r="AH168" i="8" s="1"/>
  <c r="AG166" i="8"/>
  <c r="AG167" i="8" s="1"/>
  <c r="AG168" i="8" s="1"/>
  <c r="AF166" i="8"/>
  <c r="AF167" i="8" s="1"/>
  <c r="AF168" i="8" s="1"/>
  <c r="AE166" i="8"/>
  <c r="AE167" i="8" s="1"/>
  <c r="AE168" i="8" s="1"/>
  <c r="AD166" i="8"/>
  <c r="AD167" i="8" s="1"/>
  <c r="AD168" i="8" s="1"/>
  <c r="AC166" i="8"/>
  <c r="AC167" i="8" s="1"/>
  <c r="AC168" i="8" s="1"/>
  <c r="AB166" i="8"/>
  <c r="AB167" i="8" s="1"/>
  <c r="AB168" i="8" s="1"/>
  <c r="AA166" i="8"/>
  <c r="AA167" i="8" s="1"/>
  <c r="AA168" i="8" s="1"/>
  <c r="Z166" i="8"/>
  <c r="Z167" i="8" s="1"/>
  <c r="Z168" i="8" s="1"/>
  <c r="Y166" i="8"/>
  <c r="Y167" i="8" s="1"/>
  <c r="Y168" i="8" s="1"/>
  <c r="X166" i="8"/>
  <c r="X167" i="8" s="1"/>
  <c r="X168" i="8" s="1"/>
  <c r="W166" i="8"/>
  <c r="W167" i="8" s="1"/>
  <c r="W168" i="8" s="1"/>
  <c r="V166" i="8"/>
  <c r="V167" i="8" s="1"/>
  <c r="V168" i="8" s="1"/>
  <c r="U166" i="8"/>
  <c r="U167" i="8" s="1"/>
  <c r="U168" i="8" s="1"/>
  <c r="T166" i="8"/>
  <c r="T167" i="8" s="1"/>
  <c r="T168" i="8" s="1"/>
  <c r="S166" i="8"/>
  <c r="S167" i="8" s="1"/>
  <c r="S168" i="8" s="1"/>
  <c r="R166" i="8"/>
  <c r="R167" i="8" s="1"/>
  <c r="R168" i="8" s="1"/>
  <c r="Q166" i="8"/>
  <c r="Q167" i="8" s="1"/>
  <c r="Q168" i="8" s="1"/>
  <c r="P166" i="8"/>
  <c r="P167" i="8" s="1"/>
  <c r="P168" i="8" s="1"/>
  <c r="O166" i="8"/>
  <c r="O167" i="8" s="1"/>
  <c r="O168" i="8" s="1"/>
  <c r="N166" i="8"/>
  <c r="N167" i="8" s="1"/>
  <c r="N168" i="8" s="1"/>
  <c r="M166" i="8"/>
  <c r="M167" i="8" s="1"/>
  <c r="M168" i="8" s="1"/>
  <c r="L166" i="8"/>
  <c r="L167" i="8" s="1"/>
  <c r="L168" i="8" s="1"/>
  <c r="K166" i="8"/>
  <c r="K167" i="8" s="1"/>
  <c r="K168" i="8" s="1"/>
  <c r="J166" i="8"/>
  <c r="J167" i="8" s="1"/>
  <c r="J168" i="8" s="1"/>
  <c r="I166" i="8"/>
  <c r="I167" i="8" s="1"/>
  <c r="I168" i="8" s="1"/>
  <c r="H166" i="8"/>
  <c r="H167" i="8" s="1"/>
  <c r="H168" i="8" s="1"/>
  <c r="G166" i="8"/>
  <c r="G167" i="8" s="1"/>
  <c r="G168" i="8" s="1"/>
  <c r="F166" i="8"/>
  <c r="F167" i="8" s="1"/>
  <c r="F168" i="8" s="1"/>
  <c r="E166" i="8"/>
  <c r="E167" i="8" s="1"/>
  <c r="E168" i="8" s="1"/>
  <c r="D166" i="8"/>
  <c r="D167" i="8" s="1"/>
  <c r="D168" i="8" s="1"/>
  <c r="C166" i="8"/>
  <c r="C167" i="8" s="1"/>
  <c r="C168" i="8" s="1"/>
  <c r="AU161" i="8"/>
  <c r="AU162" i="8" s="1"/>
  <c r="AU163" i="8" s="1"/>
  <c r="AT161" i="8"/>
  <c r="AT162" i="8" s="1"/>
  <c r="AT163" i="8" s="1"/>
  <c r="AS161" i="8"/>
  <c r="AS162" i="8" s="1"/>
  <c r="AS163" i="8" s="1"/>
  <c r="AR161" i="8"/>
  <c r="AR162" i="8" s="1"/>
  <c r="AR163" i="8" s="1"/>
  <c r="AQ161" i="8"/>
  <c r="AQ162" i="8" s="1"/>
  <c r="AQ163" i="8" s="1"/>
  <c r="AP161" i="8"/>
  <c r="AP162" i="8" s="1"/>
  <c r="AP163" i="8" s="1"/>
  <c r="AO161" i="8"/>
  <c r="AO162" i="8" s="1"/>
  <c r="AO163" i="8" s="1"/>
  <c r="AN161" i="8"/>
  <c r="AN162" i="8" s="1"/>
  <c r="AN163" i="8" s="1"/>
  <c r="AM161" i="8"/>
  <c r="AM162" i="8" s="1"/>
  <c r="AM163" i="8" s="1"/>
  <c r="AL161" i="8"/>
  <c r="AL162" i="8" s="1"/>
  <c r="AL163" i="8" s="1"/>
  <c r="AK161" i="8"/>
  <c r="AK162" i="8" s="1"/>
  <c r="AK163" i="8" s="1"/>
  <c r="AJ161" i="8"/>
  <c r="AJ162" i="8" s="1"/>
  <c r="AJ163" i="8" s="1"/>
  <c r="AI161" i="8"/>
  <c r="AI162" i="8" s="1"/>
  <c r="AI163" i="8" s="1"/>
  <c r="AH161" i="8"/>
  <c r="AH162" i="8" s="1"/>
  <c r="AH163" i="8" s="1"/>
  <c r="AG161" i="8"/>
  <c r="AG162" i="8" s="1"/>
  <c r="AG163" i="8" s="1"/>
  <c r="AF161" i="8"/>
  <c r="AF162" i="8" s="1"/>
  <c r="AF163" i="8" s="1"/>
  <c r="AE161" i="8"/>
  <c r="AE162" i="8" s="1"/>
  <c r="AE163" i="8" s="1"/>
  <c r="AD161" i="8"/>
  <c r="AD162" i="8" s="1"/>
  <c r="AD163" i="8" s="1"/>
  <c r="AC161" i="8"/>
  <c r="AC162" i="8" s="1"/>
  <c r="AC163" i="8" s="1"/>
  <c r="AB161" i="8"/>
  <c r="AB162" i="8" s="1"/>
  <c r="AB163" i="8" s="1"/>
  <c r="AA161" i="8"/>
  <c r="AA162" i="8" s="1"/>
  <c r="AA163" i="8" s="1"/>
  <c r="Z161" i="8"/>
  <c r="Z162" i="8" s="1"/>
  <c r="Z163" i="8" s="1"/>
  <c r="Y161" i="8"/>
  <c r="Y162" i="8" s="1"/>
  <c r="Y163" i="8" s="1"/>
  <c r="X161" i="8"/>
  <c r="X162" i="8" s="1"/>
  <c r="X163" i="8" s="1"/>
  <c r="W161" i="8"/>
  <c r="W162" i="8" s="1"/>
  <c r="W163" i="8" s="1"/>
  <c r="V161" i="8"/>
  <c r="V162" i="8" s="1"/>
  <c r="V163" i="8" s="1"/>
  <c r="U161" i="8"/>
  <c r="U162" i="8" s="1"/>
  <c r="U163" i="8" s="1"/>
  <c r="T161" i="8"/>
  <c r="T162" i="8" s="1"/>
  <c r="T163" i="8" s="1"/>
  <c r="S161" i="8"/>
  <c r="S162" i="8" s="1"/>
  <c r="S163" i="8" s="1"/>
  <c r="R161" i="8"/>
  <c r="R162" i="8" s="1"/>
  <c r="R163" i="8" s="1"/>
  <c r="Q161" i="8"/>
  <c r="Q162" i="8" s="1"/>
  <c r="Q163" i="8" s="1"/>
  <c r="P161" i="8"/>
  <c r="P162" i="8" s="1"/>
  <c r="P163" i="8" s="1"/>
  <c r="O161" i="8"/>
  <c r="O162" i="8" s="1"/>
  <c r="O163" i="8" s="1"/>
  <c r="N161" i="8"/>
  <c r="N162" i="8" s="1"/>
  <c r="N163" i="8" s="1"/>
  <c r="M161" i="8"/>
  <c r="M162" i="8" s="1"/>
  <c r="M163" i="8" s="1"/>
  <c r="L161" i="8"/>
  <c r="L162" i="8" s="1"/>
  <c r="L163" i="8" s="1"/>
  <c r="K161" i="8"/>
  <c r="K162" i="8" s="1"/>
  <c r="K163" i="8" s="1"/>
  <c r="J161" i="8"/>
  <c r="J162" i="8" s="1"/>
  <c r="J163" i="8" s="1"/>
  <c r="I161" i="8"/>
  <c r="I162" i="8" s="1"/>
  <c r="I163" i="8" s="1"/>
  <c r="H161" i="8"/>
  <c r="H162" i="8" s="1"/>
  <c r="H163" i="8" s="1"/>
  <c r="G161" i="8"/>
  <c r="G162" i="8" s="1"/>
  <c r="G163" i="8" s="1"/>
  <c r="F161" i="8"/>
  <c r="F162" i="8" s="1"/>
  <c r="F163" i="8" s="1"/>
  <c r="E161" i="8"/>
  <c r="E162" i="8" s="1"/>
  <c r="E163" i="8" s="1"/>
  <c r="D161" i="8"/>
  <c r="D162" i="8" s="1"/>
  <c r="D163" i="8" s="1"/>
  <c r="C161" i="8"/>
  <c r="C162" i="8" s="1"/>
  <c r="C163" i="8" s="1"/>
  <c r="AU156" i="8"/>
  <c r="AU157" i="8" s="1"/>
  <c r="AU158" i="8" s="1"/>
  <c r="AT156" i="8"/>
  <c r="AT157" i="8" s="1"/>
  <c r="AT158" i="8" s="1"/>
  <c r="AS156" i="8"/>
  <c r="AS157" i="8" s="1"/>
  <c r="AS158" i="8" s="1"/>
  <c r="AR156" i="8"/>
  <c r="AR157" i="8" s="1"/>
  <c r="AR158" i="8" s="1"/>
  <c r="AQ156" i="8"/>
  <c r="AQ157" i="8" s="1"/>
  <c r="AQ158" i="8" s="1"/>
  <c r="AP156" i="8"/>
  <c r="AP157" i="8" s="1"/>
  <c r="AP158" i="8" s="1"/>
  <c r="AO156" i="8"/>
  <c r="AO157" i="8" s="1"/>
  <c r="AO158" i="8" s="1"/>
  <c r="AN156" i="8"/>
  <c r="AN157" i="8" s="1"/>
  <c r="AN158" i="8" s="1"/>
  <c r="AM156" i="8"/>
  <c r="AM157" i="8" s="1"/>
  <c r="AM158" i="8" s="1"/>
  <c r="AL156" i="8"/>
  <c r="AL157" i="8" s="1"/>
  <c r="AL158" i="8" s="1"/>
  <c r="AK156" i="8"/>
  <c r="AK157" i="8" s="1"/>
  <c r="AK158" i="8" s="1"/>
  <c r="AJ156" i="8"/>
  <c r="AJ157" i="8" s="1"/>
  <c r="AJ158" i="8" s="1"/>
  <c r="AI156" i="8"/>
  <c r="AI157" i="8" s="1"/>
  <c r="AI158" i="8" s="1"/>
  <c r="AH156" i="8"/>
  <c r="AH157" i="8" s="1"/>
  <c r="AH158" i="8" s="1"/>
  <c r="AG156" i="8"/>
  <c r="AG157" i="8" s="1"/>
  <c r="AG158" i="8" s="1"/>
  <c r="AF156" i="8"/>
  <c r="AF157" i="8" s="1"/>
  <c r="AF158" i="8" s="1"/>
  <c r="AE156" i="8"/>
  <c r="AE157" i="8" s="1"/>
  <c r="AE158" i="8" s="1"/>
  <c r="AD156" i="8"/>
  <c r="AD157" i="8" s="1"/>
  <c r="AD158" i="8" s="1"/>
  <c r="AC156" i="8"/>
  <c r="AC157" i="8" s="1"/>
  <c r="AC158" i="8" s="1"/>
  <c r="AB156" i="8"/>
  <c r="AB157" i="8" s="1"/>
  <c r="AB158" i="8" s="1"/>
  <c r="AA156" i="8"/>
  <c r="AA157" i="8" s="1"/>
  <c r="AA158" i="8" s="1"/>
  <c r="Z156" i="8"/>
  <c r="Z157" i="8" s="1"/>
  <c r="Z158" i="8" s="1"/>
  <c r="Y156" i="8"/>
  <c r="Y157" i="8" s="1"/>
  <c r="Y158" i="8" s="1"/>
  <c r="X156" i="8"/>
  <c r="X157" i="8" s="1"/>
  <c r="X158" i="8" s="1"/>
  <c r="W156" i="8"/>
  <c r="W157" i="8" s="1"/>
  <c r="W158" i="8" s="1"/>
  <c r="V156" i="8"/>
  <c r="V157" i="8" s="1"/>
  <c r="V158" i="8" s="1"/>
  <c r="U156" i="8"/>
  <c r="U157" i="8" s="1"/>
  <c r="U158" i="8" s="1"/>
  <c r="T156" i="8"/>
  <c r="T157" i="8" s="1"/>
  <c r="T158" i="8" s="1"/>
  <c r="S156" i="8"/>
  <c r="S157" i="8" s="1"/>
  <c r="S158" i="8" s="1"/>
  <c r="R156" i="8"/>
  <c r="R157" i="8" s="1"/>
  <c r="R158" i="8" s="1"/>
  <c r="Q156" i="8"/>
  <c r="Q157" i="8" s="1"/>
  <c r="Q158" i="8" s="1"/>
  <c r="P156" i="8"/>
  <c r="P157" i="8" s="1"/>
  <c r="P158" i="8" s="1"/>
  <c r="O156" i="8"/>
  <c r="O157" i="8" s="1"/>
  <c r="O158" i="8" s="1"/>
  <c r="N156" i="8"/>
  <c r="N157" i="8" s="1"/>
  <c r="N158" i="8" s="1"/>
  <c r="M156" i="8"/>
  <c r="M157" i="8" s="1"/>
  <c r="M158" i="8" s="1"/>
  <c r="L156" i="8"/>
  <c r="L157" i="8" s="1"/>
  <c r="L158" i="8" s="1"/>
  <c r="K156" i="8"/>
  <c r="K157" i="8" s="1"/>
  <c r="K158" i="8" s="1"/>
  <c r="J156" i="8"/>
  <c r="J157" i="8" s="1"/>
  <c r="J158" i="8" s="1"/>
  <c r="I156" i="8"/>
  <c r="I157" i="8" s="1"/>
  <c r="I158" i="8" s="1"/>
  <c r="H156" i="8"/>
  <c r="H157" i="8" s="1"/>
  <c r="H158" i="8" s="1"/>
  <c r="G156" i="8"/>
  <c r="G157" i="8" s="1"/>
  <c r="G158" i="8" s="1"/>
  <c r="F156" i="8"/>
  <c r="F157" i="8" s="1"/>
  <c r="F158" i="8" s="1"/>
  <c r="E156" i="8"/>
  <c r="E157" i="8" s="1"/>
  <c r="E158" i="8" s="1"/>
  <c r="D156" i="8"/>
  <c r="D157" i="8" s="1"/>
  <c r="D158" i="8" s="1"/>
  <c r="C156" i="8"/>
  <c r="C157" i="8" s="1"/>
  <c r="C158" i="8" s="1"/>
  <c r="AU151" i="8"/>
  <c r="AU152" i="8" s="1"/>
  <c r="AU153" i="8" s="1"/>
  <c r="AT151" i="8"/>
  <c r="AT152" i="8" s="1"/>
  <c r="AT153" i="8" s="1"/>
  <c r="AS151" i="8"/>
  <c r="AS152" i="8" s="1"/>
  <c r="AS153" i="8" s="1"/>
  <c r="AR151" i="8"/>
  <c r="AR152" i="8" s="1"/>
  <c r="AR153" i="8" s="1"/>
  <c r="AQ151" i="8"/>
  <c r="AQ152" i="8" s="1"/>
  <c r="AQ153" i="8" s="1"/>
  <c r="AP151" i="8"/>
  <c r="AP152" i="8" s="1"/>
  <c r="AP153" i="8" s="1"/>
  <c r="AO151" i="8"/>
  <c r="AO152" i="8" s="1"/>
  <c r="AO153" i="8" s="1"/>
  <c r="AN151" i="8"/>
  <c r="AN152" i="8" s="1"/>
  <c r="AN153" i="8" s="1"/>
  <c r="AM151" i="8"/>
  <c r="AM152" i="8" s="1"/>
  <c r="AM153" i="8" s="1"/>
  <c r="AL151" i="8"/>
  <c r="AL152" i="8" s="1"/>
  <c r="AL153" i="8" s="1"/>
  <c r="AK151" i="8"/>
  <c r="AK152" i="8" s="1"/>
  <c r="AK153" i="8" s="1"/>
  <c r="AJ151" i="8"/>
  <c r="AJ152" i="8" s="1"/>
  <c r="AJ153" i="8" s="1"/>
  <c r="AI151" i="8"/>
  <c r="AI152" i="8" s="1"/>
  <c r="AI153" i="8" s="1"/>
  <c r="AH151" i="8"/>
  <c r="AH152" i="8" s="1"/>
  <c r="AH153" i="8" s="1"/>
  <c r="AG151" i="8"/>
  <c r="AG152" i="8" s="1"/>
  <c r="AG153" i="8" s="1"/>
  <c r="AF151" i="8"/>
  <c r="AF152" i="8" s="1"/>
  <c r="AF153" i="8" s="1"/>
  <c r="AE151" i="8"/>
  <c r="AE152" i="8" s="1"/>
  <c r="AE153" i="8" s="1"/>
  <c r="AD151" i="8"/>
  <c r="AD152" i="8" s="1"/>
  <c r="AD153" i="8" s="1"/>
  <c r="AC151" i="8"/>
  <c r="AC152" i="8" s="1"/>
  <c r="AC153" i="8" s="1"/>
  <c r="AB151" i="8"/>
  <c r="AB152" i="8" s="1"/>
  <c r="AB153" i="8" s="1"/>
  <c r="AA151" i="8"/>
  <c r="AA152" i="8" s="1"/>
  <c r="AA153" i="8" s="1"/>
  <c r="Z151" i="8"/>
  <c r="Z152" i="8" s="1"/>
  <c r="Z153" i="8" s="1"/>
  <c r="Y151" i="8"/>
  <c r="Y152" i="8" s="1"/>
  <c r="Y153" i="8" s="1"/>
  <c r="X151" i="8"/>
  <c r="X152" i="8" s="1"/>
  <c r="X153" i="8" s="1"/>
  <c r="W151" i="8"/>
  <c r="W152" i="8" s="1"/>
  <c r="W153" i="8" s="1"/>
  <c r="V151" i="8"/>
  <c r="V152" i="8" s="1"/>
  <c r="V153" i="8" s="1"/>
  <c r="U151" i="8"/>
  <c r="U152" i="8" s="1"/>
  <c r="U153" i="8" s="1"/>
  <c r="T151" i="8"/>
  <c r="T152" i="8" s="1"/>
  <c r="T153" i="8" s="1"/>
  <c r="S151" i="8"/>
  <c r="S152" i="8" s="1"/>
  <c r="S153" i="8" s="1"/>
  <c r="R151" i="8"/>
  <c r="R152" i="8" s="1"/>
  <c r="R153" i="8" s="1"/>
  <c r="Q151" i="8"/>
  <c r="Q152" i="8" s="1"/>
  <c r="Q153" i="8" s="1"/>
  <c r="P151" i="8"/>
  <c r="P152" i="8" s="1"/>
  <c r="P153" i="8" s="1"/>
  <c r="O151" i="8"/>
  <c r="O152" i="8" s="1"/>
  <c r="O153" i="8" s="1"/>
  <c r="N151" i="8"/>
  <c r="N152" i="8" s="1"/>
  <c r="N153" i="8" s="1"/>
  <c r="M151" i="8"/>
  <c r="M152" i="8" s="1"/>
  <c r="M153" i="8" s="1"/>
  <c r="L151" i="8"/>
  <c r="L152" i="8" s="1"/>
  <c r="L153" i="8" s="1"/>
  <c r="K151" i="8"/>
  <c r="K152" i="8" s="1"/>
  <c r="K153" i="8" s="1"/>
  <c r="J151" i="8"/>
  <c r="J152" i="8" s="1"/>
  <c r="J153" i="8" s="1"/>
  <c r="I151" i="8"/>
  <c r="I152" i="8" s="1"/>
  <c r="I153" i="8" s="1"/>
  <c r="H151" i="8"/>
  <c r="H152" i="8" s="1"/>
  <c r="H153" i="8" s="1"/>
  <c r="G151" i="8"/>
  <c r="G152" i="8" s="1"/>
  <c r="G153" i="8" s="1"/>
  <c r="F151" i="8"/>
  <c r="F152" i="8" s="1"/>
  <c r="F153" i="8" s="1"/>
  <c r="E151" i="8"/>
  <c r="E152" i="8" s="1"/>
  <c r="E153" i="8" s="1"/>
  <c r="D151" i="8"/>
  <c r="D152" i="8" s="1"/>
  <c r="D153" i="8" s="1"/>
  <c r="C151" i="8"/>
  <c r="C152" i="8" s="1"/>
  <c r="C153" i="8" s="1"/>
  <c r="AU146" i="8"/>
  <c r="AU147" i="8" s="1"/>
  <c r="AU148" i="8" s="1"/>
  <c r="AT146" i="8"/>
  <c r="AT147" i="8" s="1"/>
  <c r="AT148" i="8" s="1"/>
  <c r="AS146" i="8"/>
  <c r="AS147" i="8" s="1"/>
  <c r="AS148" i="8" s="1"/>
  <c r="AR146" i="8"/>
  <c r="AR147" i="8" s="1"/>
  <c r="AR148" i="8" s="1"/>
  <c r="AQ146" i="8"/>
  <c r="AQ147" i="8" s="1"/>
  <c r="AQ148" i="8" s="1"/>
  <c r="AP146" i="8"/>
  <c r="AP147" i="8" s="1"/>
  <c r="AP148" i="8" s="1"/>
  <c r="AO146" i="8"/>
  <c r="AO147" i="8" s="1"/>
  <c r="AO148" i="8" s="1"/>
  <c r="AN146" i="8"/>
  <c r="AN147" i="8" s="1"/>
  <c r="AN148" i="8" s="1"/>
  <c r="AM146" i="8"/>
  <c r="AM147" i="8" s="1"/>
  <c r="AM148" i="8" s="1"/>
  <c r="AL146" i="8"/>
  <c r="AL147" i="8" s="1"/>
  <c r="AL148" i="8" s="1"/>
  <c r="AK146" i="8"/>
  <c r="AK147" i="8" s="1"/>
  <c r="AK148" i="8" s="1"/>
  <c r="AJ146" i="8"/>
  <c r="AJ147" i="8" s="1"/>
  <c r="AJ148" i="8" s="1"/>
  <c r="AI146" i="8"/>
  <c r="AI147" i="8" s="1"/>
  <c r="AI148" i="8" s="1"/>
  <c r="AH146" i="8"/>
  <c r="AH147" i="8" s="1"/>
  <c r="AH148" i="8" s="1"/>
  <c r="AG146" i="8"/>
  <c r="AG147" i="8" s="1"/>
  <c r="AG148" i="8" s="1"/>
  <c r="AF146" i="8"/>
  <c r="AF147" i="8" s="1"/>
  <c r="AF148" i="8" s="1"/>
  <c r="AE146" i="8"/>
  <c r="AE147" i="8" s="1"/>
  <c r="AE148" i="8" s="1"/>
  <c r="AD146" i="8"/>
  <c r="AD147" i="8" s="1"/>
  <c r="AD148" i="8" s="1"/>
  <c r="AC146" i="8"/>
  <c r="AC147" i="8" s="1"/>
  <c r="AC148" i="8" s="1"/>
  <c r="AB146" i="8"/>
  <c r="AB147" i="8" s="1"/>
  <c r="AB148" i="8" s="1"/>
  <c r="AA146" i="8"/>
  <c r="AA147" i="8" s="1"/>
  <c r="AA148" i="8" s="1"/>
  <c r="Z146" i="8"/>
  <c r="Z147" i="8" s="1"/>
  <c r="Z148" i="8" s="1"/>
  <c r="Y146" i="8"/>
  <c r="Y147" i="8" s="1"/>
  <c r="Y148" i="8" s="1"/>
  <c r="X146" i="8"/>
  <c r="X147" i="8" s="1"/>
  <c r="X148" i="8" s="1"/>
  <c r="W146" i="8"/>
  <c r="W147" i="8" s="1"/>
  <c r="W148" i="8" s="1"/>
  <c r="V146" i="8"/>
  <c r="V147" i="8" s="1"/>
  <c r="V148" i="8" s="1"/>
  <c r="U146" i="8"/>
  <c r="U147" i="8" s="1"/>
  <c r="U148" i="8" s="1"/>
  <c r="T146" i="8"/>
  <c r="T147" i="8" s="1"/>
  <c r="T148" i="8" s="1"/>
  <c r="S146" i="8"/>
  <c r="S147" i="8" s="1"/>
  <c r="S148" i="8" s="1"/>
  <c r="R146" i="8"/>
  <c r="R147" i="8" s="1"/>
  <c r="R148" i="8" s="1"/>
  <c r="Q146" i="8"/>
  <c r="Q147" i="8" s="1"/>
  <c r="Q148" i="8" s="1"/>
  <c r="P146" i="8"/>
  <c r="P147" i="8" s="1"/>
  <c r="P148" i="8" s="1"/>
  <c r="O146" i="8"/>
  <c r="O147" i="8" s="1"/>
  <c r="O148" i="8" s="1"/>
  <c r="N146" i="8"/>
  <c r="N147" i="8" s="1"/>
  <c r="N148" i="8" s="1"/>
  <c r="M146" i="8"/>
  <c r="M147" i="8" s="1"/>
  <c r="M148" i="8" s="1"/>
  <c r="L146" i="8"/>
  <c r="L147" i="8" s="1"/>
  <c r="L148" i="8" s="1"/>
  <c r="K146" i="8"/>
  <c r="K147" i="8" s="1"/>
  <c r="K148" i="8" s="1"/>
  <c r="J146" i="8"/>
  <c r="J147" i="8" s="1"/>
  <c r="J148" i="8" s="1"/>
  <c r="I146" i="8"/>
  <c r="I147" i="8" s="1"/>
  <c r="I148" i="8" s="1"/>
  <c r="H146" i="8"/>
  <c r="H147" i="8" s="1"/>
  <c r="H148" i="8" s="1"/>
  <c r="G146" i="8"/>
  <c r="G147" i="8" s="1"/>
  <c r="G148" i="8" s="1"/>
  <c r="F146" i="8"/>
  <c r="F147" i="8" s="1"/>
  <c r="F148" i="8" s="1"/>
  <c r="E146" i="8"/>
  <c r="E147" i="8" s="1"/>
  <c r="E148" i="8" s="1"/>
  <c r="D146" i="8"/>
  <c r="D147" i="8" s="1"/>
  <c r="D148" i="8" s="1"/>
  <c r="C146" i="8"/>
  <c r="C147" i="8" s="1"/>
  <c r="C148" i="8" s="1"/>
  <c r="AU141" i="8"/>
  <c r="AU142" i="8" s="1"/>
  <c r="AU143" i="8" s="1"/>
  <c r="AT141" i="8"/>
  <c r="AT142" i="8" s="1"/>
  <c r="AT143" i="8" s="1"/>
  <c r="AS141" i="8"/>
  <c r="AS142" i="8" s="1"/>
  <c r="AS143" i="8" s="1"/>
  <c r="AR141" i="8"/>
  <c r="AR142" i="8" s="1"/>
  <c r="AR143" i="8" s="1"/>
  <c r="AQ141" i="8"/>
  <c r="AQ142" i="8" s="1"/>
  <c r="AQ143" i="8" s="1"/>
  <c r="AP141" i="8"/>
  <c r="AP142" i="8" s="1"/>
  <c r="AP143" i="8" s="1"/>
  <c r="AO141" i="8"/>
  <c r="AO142" i="8" s="1"/>
  <c r="AO143" i="8" s="1"/>
  <c r="AN141" i="8"/>
  <c r="AN142" i="8" s="1"/>
  <c r="AN143" i="8" s="1"/>
  <c r="AM141" i="8"/>
  <c r="AM142" i="8" s="1"/>
  <c r="AM143" i="8" s="1"/>
  <c r="AL141" i="8"/>
  <c r="AL142" i="8" s="1"/>
  <c r="AL143" i="8" s="1"/>
  <c r="AK141" i="8"/>
  <c r="AK142" i="8" s="1"/>
  <c r="AK143" i="8" s="1"/>
  <c r="AJ141" i="8"/>
  <c r="AJ142" i="8" s="1"/>
  <c r="AJ143" i="8" s="1"/>
  <c r="AI141" i="8"/>
  <c r="AI142" i="8" s="1"/>
  <c r="AI143" i="8" s="1"/>
  <c r="AH141" i="8"/>
  <c r="AH142" i="8" s="1"/>
  <c r="AH143" i="8" s="1"/>
  <c r="AG141" i="8"/>
  <c r="AG142" i="8" s="1"/>
  <c r="AG143" i="8" s="1"/>
  <c r="AF141" i="8"/>
  <c r="AF142" i="8" s="1"/>
  <c r="AF143" i="8" s="1"/>
  <c r="AE141" i="8"/>
  <c r="AE142" i="8" s="1"/>
  <c r="AE143" i="8" s="1"/>
  <c r="AD141" i="8"/>
  <c r="AD142" i="8" s="1"/>
  <c r="AD143" i="8" s="1"/>
  <c r="AC141" i="8"/>
  <c r="AC142" i="8" s="1"/>
  <c r="AC143" i="8" s="1"/>
  <c r="AB141" i="8"/>
  <c r="AB142" i="8" s="1"/>
  <c r="AB143" i="8" s="1"/>
  <c r="AA141" i="8"/>
  <c r="AA142" i="8" s="1"/>
  <c r="AA143" i="8" s="1"/>
  <c r="Z141" i="8"/>
  <c r="Z142" i="8" s="1"/>
  <c r="Z143" i="8" s="1"/>
  <c r="Y141" i="8"/>
  <c r="Y142" i="8" s="1"/>
  <c r="Y143" i="8" s="1"/>
  <c r="X141" i="8"/>
  <c r="X142" i="8" s="1"/>
  <c r="X143" i="8" s="1"/>
  <c r="W141" i="8"/>
  <c r="W142" i="8" s="1"/>
  <c r="W143" i="8" s="1"/>
  <c r="V141" i="8"/>
  <c r="V142" i="8" s="1"/>
  <c r="V143" i="8" s="1"/>
  <c r="U141" i="8"/>
  <c r="U142" i="8" s="1"/>
  <c r="U143" i="8" s="1"/>
  <c r="T141" i="8"/>
  <c r="T142" i="8" s="1"/>
  <c r="T143" i="8" s="1"/>
  <c r="S141" i="8"/>
  <c r="S142" i="8" s="1"/>
  <c r="S143" i="8" s="1"/>
  <c r="R141" i="8"/>
  <c r="R142" i="8" s="1"/>
  <c r="R143" i="8" s="1"/>
  <c r="Q141" i="8"/>
  <c r="Q142" i="8" s="1"/>
  <c r="Q143" i="8" s="1"/>
  <c r="P141" i="8"/>
  <c r="P142" i="8" s="1"/>
  <c r="P143" i="8" s="1"/>
  <c r="O141" i="8"/>
  <c r="O142" i="8" s="1"/>
  <c r="O143" i="8" s="1"/>
  <c r="N141" i="8"/>
  <c r="N142" i="8" s="1"/>
  <c r="N143" i="8" s="1"/>
  <c r="M141" i="8"/>
  <c r="M142" i="8" s="1"/>
  <c r="M143" i="8" s="1"/>
  <c r="L141" i="8"/>
  <c r="L142" i="8" s="1"/>
  <c r="L143" i="8" s="1"/>
  <c r="K141" i="8"/>
  <c r="K142" i="8" s="1"/>
  <c r="K143" i="8" s="1"/>
  <c r="J141" i="8"/>
  <c r="J142" i="8" s="1"/>
  <c r="J143" i="8" s="1"/>
  <c r="I141" i="8"/>
  <c r="I142" i="8" s="1"/>
  <c r="I143" i="8" s="1"/>
  <c r="H141" i="8"/>
  <c r="H142" i="8" s="1"/>
  <c r="H143" i="8" s="1"/>
  <c r="G141" i="8"/>
  <c r="G142" i="8" s="1"/>
  <c r="G143" i="8" s="1"/>
  <c r="F141" i="8"/>
  <c r="F142" i="8" s="1"/>
  <c r="F143" i="8" s="1"/>
  <c r="E141" i="8"/>
  <c r="E142" i="8" s="1"/>
  <c r="E143" i="8" s="1"/>
  <c r="D141" i="8"/>
  <c r="D142" i="8" s="1"/>
  <c r="D143" i="8" s="1"/>
  <c r="C141" i="8"/>
  <c r="C142" i="8" s="1"/>
  <c r="C143" i="8" s="1"/>
  <c r="AU136" i="8"/>
  <c r="AU137" i="8" s="1"/>
  <c r="AU138" i="8" s="1"/>
  <c r="AT136" i="8"/>
  <c r="AT137" i="8" s="1"/>
  <c r="AT138" i="8" s="1"/>
  <c r="AS136" i="8"/>
  <c r="AS137" i="8" s="1"/>
  <c r="AS138" i="8" s="1"/>
  <c r="AR136" i="8"/>
  <c r="AR137" i="8" s="1"/>
  <c r="AR138" i="8" s="1"/>
  <c r="AQ136" i="8"/>
  <c r="AQ137" i="8" s="1"/>
  <c r="AQ138" i="8" s="1"/>
  <c r="AP136" i="8"/>
  <c r="AP137" i="8" s="1"/>
  <c r="AP138" i="8" s="1"/>
  <c r="AO136" i="8"/>
  <c r="AO137" i="8" s="1"/>
  <c r="AO138" i="8" s="1"/>
  <c r="AN136" i="8"/>
  <c r="AN137" i="8" s="1"/>
  <c r="AN138" i="8" s="1"/>
  <c r="AM136" i="8"/>
  <c r="AM137" i="8" s="1"/>
  <c r="AM138" i="8" s="1"/>
  <c r="AL136" i="8"/>
  <c r="AL137" i="8" s="1"/>
  <c r="AL138" i="8" s="1"/>
  <c r="AK136" i="8"/>
  <c r="AK137" i="8" s="1"/>
  <c r="AK138" i="8" s="1"/>
  <c r="AJ136" i="8"/>
  <c r="AJ137" i="8" s="1"/>
  <c r="AJ138" i="8" s="1"/>
  <c r="AI136" i="8"/>
  <c r="AI137" i="8" s="1"/>
  <c r="AI138" i="8" s="1"/>
  <c r="AH136" i="8"/>
  <c r="AH137" i="8" s="1"/>
  <c r="AH138" i="8" s="1"/>
  <c r="AG136" i="8"/>
  <c r="AG137" i="8" s="1"/>
  <c r="AG138" i="8" s="1"/>
  <c r="AF136" i="8"/>
  <c r="AF137" i="8" s="1"/>
  <c r="AF138" i="8" s="1"/>
  <c r="AE136" i="8"/>
  <c r="AE137" i="8" s="1"/>
  <c r="AE138" i="8" s="1"/>
  <c r="AD136" i="8"/>
  <c r="AD137" i="8" s="1"/>
  <c r="AD138" i="8" s="1"/>
  <c r="AC136" i="8"/>
  <c r="AC137" i="8" s="1"/>
  <c r="AC138" i="8" s="1"/>
  <c r="AB136" i="8"/>
  <c r="AB137" i="8" s="1"/>
  <c r="AB138" i="8" s="1"/>
  <c r="AA136" i="8"/>
  <c r="AA137" i="8" s="1"/>
  <c r="AA138" i="8" s="1"/>
  <c r="Z136" i="8"/>
  <c r="Z137" i="8" s="1"/>
  <c r="Z138" i="8" s="1"/>
  <c r="Y136" i="8"/>
  <c r="Y137" i="8" s="1"/>
  <c r="Y138" i="8" s="1"/>
  <c r="X136" i="8"/>
  <c r="X137" i="8" s="1"/>
  <c r="X138" i="8" s="1"/>
  <c r="W136" i="8"/>
  <c r="W137" i="8" s="1"/>
  <c r="W138" i="8" s="1"/>
  <c r="V136" i="8"/>
  <c r="V137" i="8" s="1"/>
  <c r="V138" i="8" s="1"/>
  <c r="U136" i="8"/>
  <c r="U137" i="8" s="1"/>
  <c r="U138" i="8" s="1"/>
  <c r="T136" i="8"/>
  <c r="T137" i="8" s="1"/>
  <c r="T138" i="8" s="1"/>
  <c r="S136" i="8"/>
  <c r="S137" i="8" s="1"/>
  <c r="S138" i="8" s="1"/>
  <c r="R136" i="8"/>
  <c r="R137" i="8" s="1"/>
  <c r="R138" i="8" s="1"/>
  <c r="Q136" i="8"/>
  <c r="Q137" i="8" s="1"/>
  <c r="Q138" i="8" s="1"/>
  <c r="P136" i="8"/>
  <c r="P137" i="8" s="1"/>
  <c r="P138" i="8" s="1"/>
  <c r="O136" i="8"/>
  <c r="O137" i="8" s="1"/>
  <c r="O138" i="8" s="1"/>
  <c r="N136" i="8"/>
  <c r="N137" i="8" s="1"/>
  <c r="N138" i="8" s="1"/>
  <c r="M136" i="8"/>
  <c r="M137" i="8" s="1"/>
  <c r="M138" i="8" s="1"/>
  <c r="L136" i="8"/>
  <c r="L137" i="8" s="1"/>
  <c r="L138" i="8" s="1"/>
  <c r="K136" i="8"/>
  <c r="K137" i="8" s="1"/>
  <c r="K138" i="8" s="1"/>
  <c r="J136" i="8"/>
  <c r="J137" i="8" s="1"/>
  <c r="J138" i="8" s="1"/>
  <c r="I136" i="8"/>
  <c r="I137" i="8" s="1"/>
  <c r="I138" i="8" s="1"/>
  <c r="H136" i="8"/>
  <c r="H137" i="8" s="1"/>
  <c r="H138" i="8" s="1"/>
  <c r="G136" i="8"/>
  <c r="G137" i="8" s="1"/>
  <c r="G138" i="8" s="1"/>
  <c r="F136" i="8"/>
  <c r="F137" i="8" s="1"/>
  <c r="F138" i="8" s="1"/>
  <c r="E136" i="8"/>
  <c r="E137" i="8" s="1"/>
  <c r="E138" i="8" s="1"/>
  <c r="D136" i="8"/>
  <c r="D137" i="8" s="1"/>
  <c r="D138" i="8" s="1"/>
  <c r="C136" i="8"/>
  <c r="C137" i="8" s="1"/>
  <c r="C138" i="8" s="1"/>
  <c r="AU131" i="8"/>
  <c r="AU132" i="8" s="1"/>
  <c r="AU133" i="8" s="1"/>
  <c r="AT131" i="8"/>
  <c r="AT132" i="8" s="1"/>
  <c r="AT133" i="8" s="1"/>
  <c r="AS131" i="8"/>
  <c r="AS132" i="8" s="1"/>
  <c r="AS133" i="8" s="1"/>
  <c r="AR131" i="8"/>
  <c r="AR132" i="8" s="1"/>
  <c r="AR133" i="8" s="1"/>
  <c r="AQ131" i="8"/>
  <c r="AQ132" i="8" s="1"/>
  <c r="AQ133" i="8" s="1"/>
  <c r="AP131" i="8"/>
  <c r="AP132" i="8" s="1"/>
  <c r="AP133" i="8" s="1"/>
  <c r="AO131" i="8"/>
  <c r="AO132" i="8" s="1"/>
  <c r="AO133" i="8" s="1"/>
  <c r="AN131" i="8"/>
  <c r="AN132" i="8" s="1"/>
  <c r="AN133" i="8" s="1"/>
  <c r="AM131" i="8"/>
  <c r="AM132" i="8" s="1"/>
  <c r="AM133" i="8" s="1"/>
  <c r="AL131" i="8"/>
  <c r="AL132" i="8" s="1"/>
  <c r="AL133" i="8" s="1"/>
  <c r="AK131" i="8"/>
  <c r="AK132" i="8" s="1"/>
  <c r="AK133" i="8" s="1"/>
  <c r="AJ131" i="8"/>
  <c r="AJ132" i="8" s="1"/>
  <c r="AJ133" i="8" s="1"/>
  <c r="AI131" i="8"/>
  <c r="AI132" i="8" s="1"/>
  <c r="AI133" i="8" s="1"/>
  <c r="AH131" i="8"/>
  <c r="AH132" i="8" s="1"/>
  <c r="AH133" i="8" s="1"/>
  <c r="AG131" i="8"/>
  <c r="AG132" i="8" s="1"/>
  <c r="AG133" i="8" s="1"/>
  <c r="AF131" i="8"/>
  <c r="AF132" i="8" s="1"/>
  <c r="AF133" i="8" s="1"/>
  <c r="AE131" i="8"/>
  <c r="AE132" i="8" s="1"/>
  <c r="AE133" i="8" s="1"/>
  <c r="AD131" i="8"/>
  <c r="AD132" i="8" s="1"/>
  <c r="AD133" i="8" s="1"/>
  <c r="AC131" i="8"/>
  <c r="AC132" i="8" s="1"/>
  <c r="AC133" i="8" s="1"/>
  <c r="AB131" i="8"/>
  <c r="AB132" i="8" s="1"/>
  <c r="AB133" i="8" s="1"/>
  <c r="AA131" i="8"/>
  <c r="AA132" i="8" s="1"/>
  <c r="AA133" i="8" s="1"/>
  <c r="Z131" i="8"/>
  <c r="Z132" i="8" s="1"/>
  <c r="Z133" i="8" s="1"/>
  <c r="Y131" i="8"/>
  <c r="Y132" i="8" s="1"/>
  <c r="Y133" i="8" s="1"/>
  <c r="X131" i="8"/>
  <c r="X132" i="8" s="1"/>
  <c r="X133" i="8" s="1"/>
  <c r="W131" i="8"/>
  <c r="W132" i="8" s="1"/>
  <c r="W133" i="8" s="1"/>
  <c r="V131" i="8"/>
  <c r="V132" i="8" s="1"/>
  <c r="V133" i="8" s="1"/>
  <c r="U131" i="8"/>
  <c r="U132" i="8" s="1"/>
  <c r="U133" i="8" s="1"/>
  <c r="T131" i="8"/>
  <c r="T132" i="8" s="1"/>
  <c r="T133" i="8" s="1"/>
  <c r="S131" i="8"/>
  <c r="S132" i="8" s="1"/>
  <c r="S133" i="8" s="1"/>
  <c r="R131" i="8"/>
  <c r="R132" i="8" s="1"/>
  <c r="R133" i="8" s="1"/>
  <c r="Q131" i="8"/>
  <c r="Q132" i="8" s="1"/>
  <c r="Q133" i="8" s="1"/>
  <c r="P131" i="8"/>
  <c r="P132" i="8" s="1"/>
  <c r="P133" i="8" s="1"/>
  <c r="O131" i="8"/>
  <c r="O132" i="8" s="1"/>
  <c r="O133" i="8" s="1"/>
  <c r="N131" i="8"/>
  <c r="N132" i="8" s="1"/>
  <c r="N133" i="8" s="1"/>
  <c r="M131" i="8"/>
  <c r="M132" i="8" s="1"/>
  <c r="M133" i="8" s="1"/>
  <c r="L131" i="8"/>
  <c r="L132" i="8" s="1"/>
  <c r="L133" i="8" s="1"/>
  <c r="K131" i="8"/>
  <c r="K132" i="8" s="1"/>
  <c r="K133" i="8" s="1"/>
  <c r="J131" i="8"/>
  <c r="J132" i="8" s="1"/>
  <c r="J133" i="8" s="1"/>
  <c r="I131" i="8"/>
  <c r="I132" i="8" s="1"/>
  <c r="I133" i="8" s="1"/>
  <c r="H131" i="8"/>
  <c r="H132" i="8" s="1"/>
  <c r="H133" i="8" s="1"/>
  <c r="G131" i="8"/>
  <c r="G132" i="8" s="1"/>
  <c r="G133" i="8" s="1"/>
  <c r="F131" i="8"/>
  <c r="F132" i="8" s="1"/>
  <c r="F133" i="8" s="1"/>
  <c r="E131" i="8"/>
  <c r="E132" i="8" s="1"/>
  <c r="E133" i="8" s="1"/>
  <c r="D131" i="8"/>
  <c r="D132" i="8" s="1"/>
  <c r="D133" i="8" s="1"/>
  <c r="C131" i="8"/>
  <c r="C132" i="8" s="1"/>
  <c r="C133" i="8" s="1"/>
  <c r="DE120" i="8"/>
  <c r="DF120" i="8" s="1"/>
  <c r="CP120" i="8"/>
  <c r="CA120" i="8"/>
  <c r="BL120" i="8"/>
  <c r="AW120" i="8"/>
  <c r="AH120" i="8"/>
  <c r="S120" i="8"/>
  <c r="D120" i="8"/>
  <c r="A120" i="8"/>
  <c r="AT116" i="8"/>
  <c r="AU116" i="8" s="1"/>
  <c r="AV116" i="8" s="1"/>
  <c r="AW116" i="8" s="1"/>
  <c r="AX116" i="8" s="1"/>
  <c r="AY116" i="8" s="1"/>
  <c r="Y116" i="8"/>
  <c r="X115" i="8"/>
  <c r="AS114" i="8"/>
  <c r="Y114" i="8"/>
  <c r="Z114" i="8" s="1"/>
  <c r="AT113" i="8"/>
  <c r="AU113" i="8" s="1"/>
  <c r="AV113" i="8" s="1"/>
  <c r="AW113" i="8" s="1"/>
  <c r="AX113" i="8" s="1"/>
  <c r="AY113" i="8" s="1"/>
  <c r="Y113" i="8"/>
  <c r="Z113" i="8" s="1"/>
  <c r="D83" i="8"/>
  <c r="D82" i="8"/>
  <c r="D81" i="8"/>
  <c r="M63" i="8"/>
  <c r="N63" i="8" s="1"/>
  <c r="L63" i="8"/>
  <c r="J63" i="8"/>
  <c r="L61" i="8"/>
  <c r="J61" i="8"/>
  <c r="I61" i="8"/>
  <c r="I62" i="8" s="1"/>
  <c r="I63" i="8" s="1"/>
  <c r="L60" i="8"/>
  <c r="I57" i="8"/>
  <c r="I58" i="8" s="1"/>
  <c r="I59" i="8" s="1"/>
  <c r="M55" i="8"/>
  <c r="M59" i="8" s="1"/>
  <c r="L55" i="8"/>
  <c r="L59" i="8" s="1"/>
  <c r="J55" i="8"/>
  <c r="J59" i="8" s="1"/>
  <c r="H55" i="8"/>
  <c r="H59" i="8" s="1"/>
  <c r="H63" i="8" s="1"/>
  <c r="G55" i="8"/>
  <c r="G59" i="8" s="1"/>
  <c r="G63" i="8" s="1"/>
  <c r="D55" i="8"/>
  <c r="D59" i="8" s="1"/>
  <c r="D63" i="8" s="1"/>
  <c r="C55" i="8"/>
  <c r="C59" i="8" s="1"/>
  <c r="C63" i="8" s="1"/>
  <c r="H54" i="8"/>
  <c r="H58" i="8" s="1"/>
  <c r="H62" i="8" s="1"/>
  <c r="G54" i="8"/>
  <c r="G58" i="8" s="1"/>
  <c r="G62" i="8" s="1"/>
  <c r="D54" i="8"/>
  <c r="D58" i="8" s="1"/>
  <c r="D62" i="8" s="1"/>
  <c r="C54" i="8"/>
  <c r="C58" i="8" s="1"/>
  <c r="C62" i="8" s="1"/>
  <c r="L53" i="8"/>
  <c r="L57" i="8" s="1"/>
  <c r="J53" i="8"/>
  <c r="J57" i="8" s="1"/>
  <c r="I53" i="8"/>
  <c r="I54" i="8" s="1"/>
  <c r="I55" i="8" s="1"/>
  <c r="H53" i="8"/>
  <c r="H57" i="8" s="1"/>
  <c r="H61" i="8" s="1"/>
  <c r="G53" i="8"/>
  <c r="G57" i="8" s="1"/>
  <c r="G61" i="8" s="1"/>
  <c r="D53" i="8"/>
  <c r="D57" i="8" s="1"/>
  <c r="D61" i="8" s="1"/>
  <c r="C53" i="8"/>
  <c r="C57" i="8" s="1"/>
  <c r="C61" i="8" s="1"/>
  <c r="L52" i="8"/>
  <c r="L56" i="8" s="1"/>
  <c r="J52" i="8"/>
  <c r="J56" i="8" s="1"/>
  <c r="H52" i="8"/>
  <c r="H56" i="8" s="1"/>
  <c r="H60" i="8" s="1"/>
  <c r="G52" i="8"/>
  <c r="G56" i="8" s="1"/>
  <c r="G60" i="8" s="1"/>
  <c r="D52" i="8"/>
  <c r="D56" i="8" s="1"/>
  <c r="D60" i="8" s="1"/>
  <c r="C52" i="8"/>
  <c r="C56" i="8" s="1"/>
  <c r="C60" i="8" s="1"/>
  <c r="R66" i="8"/>
  <c r="Q66" i="8"/>
  <c r="P66" i="8"/>
  <c r="O66" i="8"/>
  <c r="N51" i="8"/>
  <c r="N55" i="8" s="1"/>
  <c r="N59" i="8" s="1"/>
  <c r="L50" i="8"/>
  <c r="M50" i="8" s="1"/>
  <c r="M62" i="8" s="1"/>
  <c r="N62" i="8" s="1"/>
  <c r="J50" i="8"/>
  <c r="J62" i="8" s="1"/>
  <c r="R49" i="8"/>
  <c r="R50" i="8" s="1"/>
  <c r="R51" i="8" s="1"/>
  <c r="Q49" i="8"/>
  <c r="Q50" i="8" s="1"/>
  <c r="Q51" i="8" s="1"/>
  <c r="P49" i="8"/>
  <c r="P50" i="8" s="1"/>
  <c r="P51" i="8" s="1"/>
  <c r="O49" i="8"/>
  <c r="O50" i="8" s="1"/>
  <c r="O51" i="8" s="1"/>
  <c r="M49" i="8"/>
  <c r="N49" i="8" s="1"/>
  <c r="N53" i="8" s="1"/>
  <c r="N57" i="8" s="1"/>
  <c r="I49" i="8"/>
  <c r="I50" i="8" s="1"/>
  <c r="I51" i="8" s="1"/>
  <c r="M48" i="8"/>
  <c r="M52" i="8" s="1"/>
  <c r="M56" i="8" s="1"/>
  <c r="L35" i="8"/>
  <c r="K35" i="8"/>
  <c r="J35" i="8"/>
  <c r="I35" i="8"/>
  <c r="H35" i="8"/>
  <c r="G35" i="8"/>
  <c r="F35" i="8"/>
  <c r="E35" i="8"/>
  <c r="D35" i="8"/>
  <c r="C35" i="8"/>
  <c r="L34" i="8"/>
  <c r="K34" i="8"/>
  <c r="J34" i="8"/>
  <c r="I34" i="8"/>
  <c r="H34" i="8"/>
  <c r="G34" i="8"/>
  <c r="F34" i="8"/>
  <c r="E34" i="8"/>
  <c r="D34" i="8"/>
  <c r="C34" i="8"/>
  <c r="L33" i="8"/>
  <c r="K33" i="8"/>
  <c r="J33" i="8"/>
  <c r="I33" i="8"/>
  <c r="H33" i="8"/>
  <c r="G33" i="8"/>
  <c r="F33" i="8"/>
  <c r="E33" i="8"/>
  <c r="D33" i="8"/>
  <c r="C33" i="8"/>
  <c r="L32" i="8"/>
  <c r="K32" i="8"/>
  <c r="J32" i="8"/>
  <c r="I32" i="8"/>
  <c r="H32" i="8"/>
  <c r="G32" i="8"/>
  <c r="F32" i="8"/>
  <c r="E32" i="8"/>
  <c r="D32" i="8"/>
  <c r="C32" i="8"/>
  <c r="L31" i="8"/>
  <c r="K31" i="8"/>
  <c r="J31" i="8"/>
  <c r="I31" i="8"/>
  <c r="H31" i="8"/>
  <c r="G31" i="8"/>
  <c r="F31" i="8"/>
  <c r="E31" i="8"/>
  <c r="D31" i="8"/>
  <c r="C31" i="8"/>
  <c r="L30" i="8"/>
  <c r="K30" i="8"/>
  <c r="J30" i="8"/>
  <c r="I30" i="8"/>
  <c r="H30" i="8"/>
  <c r="G30" i="8"/>
  <c r="F30" i="8"/>
  <c r="E30" i="8"/>
  <c r="D30" i="8"/>
  <c r="C30" i="8"/>
  <c r="AU15" i="8"/>
  <c r="AT15" i="8"/>
  <c r="AS15" i="8"/>
  <c r="AS17" i="8" s="1"/>
  <c r="AR15" i="8"/>
  <c r="AQ15" i="8"/>
  <c r="AP15" i="8"/>
  <c r="AO15" i="8"/>
  <c r="AN15" i="8"/>
  <c r="AM15" i="8"/>
  <c r="D6" i="8"/>
  <c r="FP110" i="8"/>
  <c r="G216" i="7"/>
  <c r="K216" i="7" s="1"/>
  <c r="O216" i="7" s="1"/>
  <c r="S216" i="7" s="1"/>
  <c r="W216" i="7" s="1"/>
  <c r="G215" i="7"/>
  <c r="K215" i="7" s="1"/>
  <c r="O215" i="7" s="1"/>
  <c r="S215" i="7" s="1"/>
  <c r="W215" i="7" s="1"/>
  <c r="J214" i="7"/>
  <c r="N214" i="7" s="1"/>
  <c r="R214" i="7" s="1"/>
  <c r="V214" i="7" s="1"/>
  <c r="Z214" i="7" s="1"/>
  <c r="I214" i="7"/>
  <c r="M214" i="7" s="1"/>
  <c r="Q214" i="7" s="1"/>
  <c r="U214" i="7" s="1"/>
  <c r="Y214" i="7" s="1"/>
  <c r="H214" i="7"/>
  <c r="L214" i="7" s="1"/>
  <c r="P214" i="7" s="1"/>
  <c r="T214" i="7" s="1"/>
  <c r="X214" i="7" s="1"/>
  <c r="G214" i="7"/>
  <c r="K214" i="7" s="1"/>
  <c r="O214" i="7" s="1"/>
  <c r="S214" i="7" s="1"/>
  <c r="W214" i="7" s="1"/>
  <c r="J213" i="7"/>
  <c r="N213" i="7" s="1"/>
  <c r="R213" i="7" s="1"/>
  <c r="V213" i="7" s="1"/>
  <c r="Z213" i="7" s="1"/>
  <c r="I213" i="7"/>
  <c r="M213" i="7" s="1"/>
  <c r="Q213" i="7" s="1"/>
  <c r="U213" i="7" s="1"/>
  <c r="Y213" i="7" s="1"/>
  <c r="H213" i="7"/>
  <c r="L213" i="7" s="1"/>
  <c r="P213" i="7" s="1"/>
  <c r="T213" i="7" s="1"/>
  <c r="X213" i="7" s="1"/>
  <c r="G213" i="7"/>
  <c r="K213" i="7" s="1"/>
  <c r="O213" i="7" s="1"/>
  <c r="S213" i="7" s="1"/>
  <c r="W213" i="7" s="1"/>
  <c r="J212" i="7"/>
  <c r="N212" i="7" s="1"/>
  <c r="R212" i="7" s="1"/>
  <c r="V212" i="7" s="1"/>
  <c r="Z212" i="7" s="1"/>
  <c r="I212" i="7"/>
  <c r="M212" i="7" s="1"/>
  <c r="Q212" i="7" s="1"/>
  <c r="U212" i="7" s="1"/>
  <c r="Y212" i="7" s="1"/>
  <c r="H212" i="7"/>
  <c r="L212" i="7" s="1"/>
  <c r="P212" i="7" s="1"/>
  <c r="T212" i="7" s="1"/>
  <c r="X212" i="7" s="1"/>
  <c r="G212" i="7"/>
  <c r="K212" i="7" s="1"/>
  <c r="O212" i="7" s="1"/>
  <c r="S212" i="7" s="1"/>
  <c r="W212" i="7" s="1"/>
  <c r="J211" i="7"/>
  <c r="N211" i="7" s="1"/>
  <c r="R211" i="7" s="1"/>
  <c r="V211" i="7" s="1"/>
  <c r="Z211" i="7" s="1"/>
  <c r="I211" i="7"/>
  <c r="M211" i="7" s="1"/>
  <c r="Q211" i="7" s="1"/>
  <c r="U211" i="7" s="1"/>
  <c r="Y211" i="7" s="1"/>
  <c r="H211" i="7"/>
  <c r="L211" i="7" s="1"/>
  <c r="P211" i="7" s="1"/>
  <c r="T211" i="7" s="1"/>
  <c r="X211" i="7" s="1"/>
  <c r="G211" i="7"/>
  <c r="K211" i="7" s="1"/>
  <c r="O211" i="7" s="1"/>
  <c r="S211" i="7" s="1"/>
  <c r="W211" i="7" s="1"/>
  <c r="G203" i="7"/>
  <c r="D203" i="7"/>
  <c r="C179" i="7"/>
  <c r="H179" i="7" s="1"/>
  <c r="C176" i="7"/>
  <c r="H176" i="7" s="1"/>
  <c r="C175" i="7"/>
  <c r="H175" i="7" s="1"/>
  <c r="C174" i="7"/>
  <c r="H174" i="7" s="1"/>
  <c r="AU166" i="7"/>
  <c r="AU167" i="7" s="1"/>
  <c r="AU168" i="7" s="1"/>
  <c r="AT166" i="7"/>
  <c r="AT167" i="7" s="1"/>
  <c r="AT168" i="7" s="1"/>
  <c r="AS166" i="7"/>
  <c r="AS167" i="7" s="1"/>
  <c r="AS168" i="7" s="1"/>
  <c r="AR166" i="7"/>
  <c r="AR167" i="7" s="1"/>
  <c r="AR168" i="7" s="1"/>
  <c r="AQ166" i="7"/>
  <c r="AQ167" i="7" s="1"/>
  <c r="AQ168" i="7" s="1"/>
  <c r="AP166" i="7"/>
  <c r="AP167" i="7" s="1"/>
  <c r="AP168" i="7" s="1"/>
  <c r="AO166" i="7"/>
  <c r="AO167" i="7" s="1"/>
  <c r="AO168" i="7" s="1"/>
  <c r="AN166" i="7"/>
  <c r="AN167" i="7" s="1"/>
  <c r="AN168" i="7" s="1"/>
  <c r="AM166" i="7"/>
  <c r="AM167" i="7" s="1"/>
  <c r="AM168" i="7" s="1"/>
  <c r="AL166" i="7"/>
  <c r="AL167" i="7" s="1"/>
  <c r="AL168" i="7" s="1"/>
  <c r="AK166" i="7"/>
  <c r="AK167" i="7" s="1"/>
  <c r="AK168" i="7" s="1"/>
  <c r="AJ166" i="7"/>
  <c r="AJ167" i="7" s="1"/>
  <c r="AJ168" i="7" s="1"/>
  <c r="AI166" i="7"/>
  <c r="AI167" i="7" s="1"/>
  <c r="AI168" i="7" s="1"/>
  <c r="AH166" i="7"/>
  <c r="AH167" i="7" s="1"/>
  <c r="AH168" i="7" s="1"/>
  <c r="AG166" i="7"/>
  <c r="AG167" i="7" s="1"/>
  <c r="AG168" i="7" s="1"/>
  <c r="AF166" i="7"/>
  <c r="AF167" i="7" s="1"/>
  <c r="AF168" i="7" s="1"/>
  <c r="AE166" i="7"/>
  <c r="AE167" i="7" s="1"/>
  <c r="AE168" i="7" s="1"/>
  <c r="AD166" i="7"/>
  <c r="AD167" i="7" s="1"/>
  <c r="AD168" i="7" s="1"/>
  <c r="AC166" i="7"/>
  <c r="AC167" i="7" s="1"/>
  <c r="AC168" i="7" s="1"/>
  <c r="AB166" i="7"/>
  <c r="AB167" i="7" s="1"/>
  <c r="AB168" i="7" s="1"/>
  <c r="AA166" i="7"/>
  <c r="AA167" i="7" s="1"/>
  <c r="AA168" i="7" s="1"/>
  <c r="Z166" i="7"/>
  <c r="Z167" i="7" s="1"/>
  <c r="Z168" i="7" s="1"/>
  <c r="Y166" i="7"/>
  <c r="Y167" i="7" s="1"/>
  <c r="Y168" i="7" s="1"/>
  <c r="X166" i="7"/>
  <c r="X167" i="7" s="1"/>
  <c r="X168" i="7" s="1"/>
  <c r="W166" i="7"/>
  <c r="W167" i="7" s="1"/>
  <c r="W168" i="7" s="1"/>
  <c r="V166" i="7"/>
  <c r="V167" i="7" s="1"/>
  <c r="V168" i="7" s="1"/>
  <c r="U166" i="7"/>
  <c r="U167" i="7" s="1"/>
  <c r="U168" i="7" s="1"/>
  <c r="T166" i="7"/>
  <c r="T167" i="7" s="1"/>
  <c r="T168" i="7" s="1"/>
  <c r="S166" i="7"/>
  <c r="S167" i="7" s="1"/>
  <c r="S168" i="7" s="1"/>
  <c r="R166" i="7"/>
  <c r="R167" i="7" s="1"/>
  <c r="R168" i="7" s="1"/>
  <c r="Q166" i="7"/>
  <c r="Q167" i="7" s="1"/>
  <c r="Q168" i="7" s="1"/>
  <c r="P166" i="7"/>
  <c r="P167" i="7" s="1"/>
  <c r="P168" i="7" s="1"/>
  <c r="O166" i="7"/>
  <c r="O167" i="7" s="1"/>
  <c r="O168" i="7" s="1"/>
  <c r="N166" i="7"/>
  <c r="N167" i="7" s="1"/>
  <c r="N168" i="7" s="1"/>
  <c r="M166" i="7"/>
  <c r="M167" i="7" s="1"/>
  <c r="M168" i="7" s="1"/>
  <c r="L166" i="7"/>
  <c r="L167" i="7" s="1"/>
  <c r="L168" i="7" s="1"/>
  <c r="K166" i="7"/>
  <c r="K167" i="7" s="1"/>
  <c r="K168" i="7" s="1"/>
  <c r="J166" i="7"/>
  <c r="J167" i="7" s="1"/>
  <c r="J168" i="7" s="1"/>
  <c r="I166" i="7"/>
  <c r="I167" i="7" s="1"/>
  <c r="I168" i="7" s="1"/>
  <c r="H166" i="7"/>
  <c r="H167" i="7" s="1"/>
  <c r="H168" i="7" s="1"/>
  <c r="G166" i="7"/>
  <c r="G167" i="7" s="1"/>
  <c r="G168" i="7" s="1"/>
  <c r="F166" i="7"/>
  <c r="F167" i="7" s="1"/>
  <c r="F168" i="7" s="1"/>
  <c r="E166" i="7"/>
  <c r="E167" i="7" s="1"/>
  <c r="E168" i="7" s="1"/>
  <c r="D166" i="7"/>
  <c r="D167" i="7" s="1"/>
  <c r="D168" i="7" s="1"/>
  <c r="C166" i="7"/>
  <c r="C167" i="7" s="1"/>
  <c r="C168" i="7" s="1"/>
  <c r="AU161" i="7"/>
  <c r="AU162" i="7" s="1"/>
  <c r="AU163" i="7" s="1"/>
  <c r="AT161" i="7"/>
  <c r="AT162" i="7" s="1"/>
  <c r="AT163" i="7" s="1"/>
  <c r="AS161" i="7"/>
  <c r="AS162" i="7" s="1"/>
  <c r="AS163" i="7" s="1"/>
  <c r="AR161" i="7"/>
  <c r="AR162" i="7" s="1"/>
  <c r="AR163" i="7" s="1"/>
  <c r="AQ161" i="7"/>
  <c r="AQ162" i="7" s="1"/>
  <c r="AQ163" i="7" s="1"/>
  <c r="AP161" i="7"/>
  <c r="AP162" i="7" s="1"/>
  <c r="AP163" i="7" s="1"/>
  <c r="AO161" i="7"/>
  <c r="AO162" i="7" s="1"/>
  <c r="AO163" i="7" s="1"/>
  <c r="AN161" i="7"/>
  <c r="AN162" i="7" s="1"/>
  <c r="AN163" i="7" s="1"/>
  <c r="AM161" i="7"/>
  <c r="AM162" i="7" s="1"/>
  <c r="AM163" i="7" s="1"/>
  <c r="AL161" i="7"/>
  <c r="AL162" i="7" s="1"/>
  <c r="AL163" i="7" s="1"/>
  <c r="AK161" i="7"/>
  <c r="AK162" i="7" s="1"/>
  <c r="AK163" i="7" s="1"/>
  <c r="AJ161" i="7"/>
  <c r="AJ162" i="7" s="1"/>
  <c r="AJ163" i="7" s="1"/>
  <c r="AI161" i="7"/>
  <c r="AI162" i="7" s="1"/>
  <c r="AI163" i="7" s="1"/>
  <c r="AH161" i="7"/>
  <c r="AH162" i="7" s="1"/>
  <c r="AH163" i="7" s="1"/>
  <c r="AG161" i="7"/>
  <c r="AG162" i="7" s="1"/>
  <c r="AG163" i="7" s="1"/>
  <c r="AF161" i="7"/>
  <c r="AF162" i="7" s="1"/>
  <c r="AF163" i="7" s="1"/>
  <c r="AE161" i="7"/>
  <c r="AE162" i="7" s="1"/>
  <c r="AE163" i="7" s="1"/>
  <c r="AD161" i="7"/>
  <c r="AD162" i="7" s="1"/>
  <c r="AD163" i="7" s="1"/>
  <c r="AC161" i="7"/>
  <c r="AC162" i="7" s="1"/>
  <c r="AC163" i="7" s="1"/>
  <c r="AB161" i="7"/>
  <c r="AB162" i="7" s="1"/>
  <c r="AB163" i="7" s="1"/>
  <c r="AA161" i="7"/>
  <c r="AA162" i="7" s="1"/>
  <c r="AA163" i="7" s="1"/>
  <c r="Z161" i="7"/>
  <c r="Z162" i="7" s="1"/>
  <c r="Z163" i="7" s="1"/>
  <c r="Y161" i="7"/>
  <c r="Y162" i="7" s="1"/>
  <c r="Y163" i="7" s="1"/>
  <c r="X161" i="7"/>
  <c r="X162" i="7" s="1"/>
  <c r="X163" i="7" s="1"/>
  <c r="W161" i="7"/>
  <c r="W162" i="7" s="1"/>
  <c r="W163" i="7" s="1"/>
  <c r="V161" i="7"/>
  <c r="V162" i="7" s="1"/>
  <c r="V163" i="7" s="1"/>
  <c r="U161" i="7"/>
  <c r="U162" i="7" s="1"/>
  <c r="U163" i="7" s="1"/>
  <c r="T161" i="7"/>
  <c r="T162" i="7" s="1"/>
  <c r="T163" i="7" s="1"/>
  <c r="S161" i="7"/>
  <c r="S162" i="7" s="1"/>
  <c r="S163" i="7" s="1"/>
  <c r="R161" i="7"/>
  <c r="R162" i="7" s="1"/>
  <c r="R163" i="7" s="1"/>
  <c r="Q161" i="7"/>
  <c r="Q162" i="7" s="1"/>
  <c r="Q163" i="7" s="1"/>
  <c r="P161" i="7"/>
  <c r="P162" i="7" s="1"/>
  <c r="P163" i="7" s="1"/>
  <c r="O161" i="7"/>
  <c r="O162" i="7" s="1"/>
  <c r="O163" i="7" s="1"/>
  <c r="N161" i="7"/>
  <c r="N162" i="7" s="1"/>
  <c r="N163" i="7" s="1"/>
  <c r="M161" i="7"/>
  <c r="M162" i="7" s="1"/>
  <c r="M163" i="7" s="1"/>
  <c r="L161" i="7"/>
  <c r="L162" i="7" s="1"/>
  <c r="L163" i="7" s="1"/>
  <c r="K161" i="7"/>
  <c r="K162" i="7" s="1"/>
  <c r="K163" i="7" s="1"/>
  <c r="J161" i="7"/>
  <c r="J162" i="7" s="1"/>
  <c r="J163" i="7" s="1"/>
  <c r="I161" i="7"/>
  <c r="I162" i="7" s="1"/>
  <c r="I163" i="7" s="1"/>
  <c r="H161" i="7"/>
  <c r="H162" i="7" s="1"/>
  <c r="H163" i="7" s="1"/>
  <c r="G161" i="7"/>
  <c r="G162" i="7" s="1"/>
  <c r="G163" i="7" s="1"/>
  <c r="F161" i="7"/>
  <c r="F162" i="7" s="1"/>
  <c r="F163" i="7" s="1"/>
  <c r="E161" i="7"/>
  <c r="E162" i="7" s="1"/>
  <c r="E163" i="7" s="1"/>
  <c r="D161" i="7"/>
  <c r="D162" i="7" s="1"/>
  <c r="D163" i="7" s="1"/>
  <c r="C161" i="7"/>
  <c r="C162" i="7" s="1"/>
  <c r="C163" i="7" s="1"/>
  <c r="AU156" i="7"/>
  <c r="AU157" i="7" s="1"/>
  <c r="AU158" i="7" s="1"/>
  <c r="AT156" i="7"/>
  <c r="AT157" i="7" s="1"/>
  <c r="AT158" i="7" s="1"/>
  <c r="AS156" i="7"/>
  <c r="AS157" i="7" s="1"/>
  <c r="AS158" i="7" s="1"/>
  <c r="AR156" i="7"/>
  <c r="AR157" i="7" s="1"/>
  <c r="AR158" i="7" s="1"/>
  <c r="AQ156" i="7"/>
  <c r="AQ157" i="7" s="1"/>
  <c r="AQ158" i="7" s="1"/>
  <c r="AP156" i="7"/>
  <c r="AP157" i="7" s="1"/>
  <c r="AP158" i="7" s="1"/>
  <c r="AO156" i="7"/>
  <c r="AO157" i="7" s="1"/>
  <c r="AO158" i="7" s="1"/>
  <c r="AN156" i="7"/>
  <c r="AN157" i="7" s="1"/>
  <c r="AN158" i="7" s="1"/>
  <c r="AM156" i="7"/>
  <c r="AM157" i="7" s="1"/>
  <c r="AM158" i="7" s="1"/>
  <c r="AL156" i="7"/>
  <c r="AL157" i="7" s="1"/>
  <c r="AL158" i="7" s="1"/>
  <c r="AK156" i="7"/>
  <c r="AK157" i="7" s="1"/>
  <c r="AK158" i="7" s="1"/>
  <c r="AJ156" i="7"/>
  <c r="AJ157" i="7" s="1"/>
  <c r="AJ158" i="7" s="1"/>
  <c r="AI156" i="7"/>
  <c r="AI157" i="7" s="1"/>
  <c r="AI158" i="7" s="1"/>
  <c r="AH156" i="7"/>
  <c r="AH157" i="7" s="1"/>
  <c r="AH158" i="7" s="1"/>
  <c r="AG156" i="7"/>
  <c r="AG157" i="7" s="1"/>
  <c r="AG158" i="7" s="1"/>
  <c r="AF156" i="7"/>
  <c r="AF157" i="7" s="1"/>
  <c r="AF158" i="7" s="1"/>
  <c r="AE156" i="7"/>
  <c r="AE157" i="7" s="1"/>
  <c r="AE158" i="7" s="1"/>
  <c r="AD156" i="7"/>
  <c r="AD157" i="7" s="1"/>
  <c r="AD158" i="7" s="1"/>
  <c r="AC156" i="7"/>
  <c r="AC157" i="7" s="1"/>
  <c r="AC158" i="7" s="1"/>
  <c r="AB156" i="7"/>
  <c r="AB157" i="7" s="1"/>
  <c r="AB158" i="7" s="1"/>
  <c r="AA156" i="7"/>
  <c r="AA157" i="7" s="1"/>
  <c r="AA158" i="7" s="1"/>
  <c r="Z156" i="7"/>
  <c r="Z157" i="7" s="1"/>
  <c r="Z158" i="7" s="1"/>
  <c r="Y156" i="7"/>
  <c r="Y157" i="7" s="1"/>
  <c r="Y158" i="7" s="1"/>
  <c r="X156" i="7"/>
  <c r="X157" i="7" s="1"/>
  <c r="X158" i="7" s="1"/>
  <c r="W156" i="7"/>
  <c r="W157" i="7" s="1"/>
  <c r="W158" i="7" s="1"/>
  <c r="V156" i="7"/>
  <c r="V157" i="7" s="1"/>
  <c r="V158" i="7" s="1"/>
  <c r="U156" i="7"/>
  <c r="U157" i="7" s="1"/>
  <c r="U158" i="7" s="1"/>
  <c r="T156" i="7"/>
  <c r="T157" i="7" s="1"/>
  <c r="T158" i="7" s="1"/>
  <c r="S156" i="7"/>
  <c r="S157" i="7" s="1"/>
  <c r="S158" i="7" s="1"/>
  <c r="R156" i="7"/>
  <c r="R157" i="7" s="1"/>
  <c r="R158" i="7" s="1"/>
  <c r="Q156" i="7"/>
  <c r="Q157" i="7" s="1"/>
  <c r="Q158" i="7" s="1"/>
  <c r="P156" i="7"/>
  <c r="P157" i="7" s="1"/>
  <c r="P158" i="7" s="1"/>
  <c r="O156" i="7"/>
  <c r="O157" i="7" s="1"/>
  <c r="O158" i="7" s="1"/>
  <c r="N156" i="7"/>
  <c r="N157" i="7" s="1"/>
  <c r="N158" i="7" s="1"/>
  <c r="M156" i="7"/>
  <c r="M157" i="7" s="1"/>
  <c r="M158" i="7" s="1"/>
  <c r="L156" i="7"/>
  <c r="L157" i="7" s="1"/>
  <c r="L158" i="7" s="1"/>
  <c r="K156" i="7"/>
  <c r="K157" i="7" s="1"/>
  <c r="K158" i="7" s="1"/>
  <c r="J156" i="7"/>
  <c r="J157" i="7" s="1"/>
  <c r="J158" i="7" s="1"/>
  <c r="I156" i="7"/>
  <c r="I157" i="7" s="1"/>
  <c r="I158" i="7" s="1"/>
  <c r="H156" i="7"/>
  <c r="H157" i="7" s="1"/>
  <c r="H158" i="7" s="1"/>
  <c r="G156" i="7"/>
  <c r="G157" i="7" s="1"/>
  <c r="G158" i="7" s="1"/>
  <c r="F156" i="7"/>
  <c r="F157" i="7" s="1"/>
  <c r="F158" i="7" s="1"/>
  <c r="E156" i="7"/>
  <c r="E157" i="7" s="1"/>
  <c r="E158" i="7" s="1"/>
  <c r="D156" i="7"/>
  <c r="D157" i="7" s="1"/>
  <c r="D158" i="7" s="1"/>
  <c r="C156" i="7"/>
  <c r="C157" i="7" s="1"/>
  <c r="C158" i="7" s="1"/>
  <c r="AU151" i="7"/>
  <c r="AU152" i="7" s="1"/>
  <c r="AU153" i="7" s="1"/>
  <c r="AT151" i="7"/>
  <c r="AT152" i="7" s="1"/>
  <c r="AT153" i="7" s="1"/>
  <c r="AS151" i="7"/>
  <c r="AS152" i="7" s="1"/>
  <c r="AS153" i="7" s="1"/>
  <c r="AR151" i="7"/>
  <c r="AR152" i="7" s="1"/>
  <c r="AR153" i="7" s="1"/>
  <c r="AQ151" i="7"/>
  <c r="AQ152" i="7" s="1"/>
  <c r="AQ153" i="7" s="1"/>
  <c r="AP151" i="7"/>
  <c r="AP152" i="7" s="1"/>
  <c r="AP153" i="7" s="1"/>
  <c r="AO151" i="7"/>
  <c r="AO152" i="7" s="1"/>
  <c r="AO153" i="7" s="1"/>
  <c r="AN151" i="7"/>
  <c r="AN152" i="7" s="1"/>
  <c r="AN153" i="7" s="1"/>
  <c r="AM151" i="7"/>
  <c r="AM152" i="7" s="1"/>
  <c r="AM153" i="7" s="1"/>
  <c r="AL151" i="7"/>
  <c r="AL152" i="7" s="1"/>
  <c r="AL153" i="7" s="1"/>
  <c r="AK151" i="7"/>
  <c r="AK152" i="7" s="1"/>
  <c r="AK153" i="7" s="1"/>
  <c r="AJ151" i="7"/>
  <c r="AJ152" i="7" s="1"/>
  <c r="AJ153" i="7" s="1"/>
  <c r="AI151" i="7"/>
  <c r="AI152" i="7" s="1"/>
  <c r="AI153" i="7" s="1"/>
  <c r="AH151" i="7"/>
  <c r="AH152" i="7" s="1"/>
  <c r="AH153" i="7" s="1"/>
  <c r="AG151" i="7"/>
  <c r="AG152" i="7" s="1"/>
  <c r="AG153" i="7" s="1"/>
  <c r="AF151" i="7"/>
  <c r="AF152" i="7" s="1"/>
  <c r="AF153" i="7" s="1"/>
  <c r="AE151" i="7"/>
  <c r="AE152" i="7" s="1"/>
  <c r="AE153" i="7" s="1"/>
  <c r="AD151" i="7"/>
  <c r="AD152" i="7" s="1"/>
  <c r="AD153" i="7" s="1"/>
  <c r="AC151" i="7"/>
  <c r="AC152" i="7" s="1"/>
  <c r="AC153" i="7" s="1"/>
  <c r="AB151" i="7"/>
  <c r="AB152" i="7" s="1"/>
  <c r="AB153" i="7" s="1"/>
  <c r="AA151" i="7"/>
  <c r="AA152" i="7" s="1"/>
  <c r="AA153" i="7" s="1"/>
  <c r="Z151" i="7"/>
  <c r="Z152" i="7" s="1"/>
  <c r="Z153" i="7" s="1"/>
  <c r="Y151" i="7"/>
  <c r="Y152" i="7" s="1"/>
  <c r="Y153" i="7" s="1"/>
  <c r="X151" i="7"/>
  <c r="X152" i="7" s="1"/>
  <c r="X153" i="7" s="1"/>
  <c r="W151" i="7"/>
  <c r="W152" i="7" s="1"/>
  <c r="W153" i="7" s="1"/>
  <c r="V151" i="7"/>
  <c r="V152" i="7" s="1"/>
  <c r="V153" i="7" s="1"/>
  <c r="U151" i="7"/>
  <c r="U152" i="7" s="1"/>
  <c r="U153" i="7" s="1"/>
  <c r="T151" i="7"/>
  <c r="T152" i="7" s="1"/>
  <c r="T153" i="7" s="1"/>
  <c r="S151" i="7"/>
  <c r="S152" i="7" s="1"/>
  <c r="S153" i="7" s="1"/>
  <c r="R151" i="7"/>
  <c r="R152" i="7" s="1"/>
  <c r="R153" i="7" s="1"/>
  <c r="Q151" i="7"/>
  <c r="Q152" i="7" s="1"/>
  <c r="Q153" i="7" s="1"/>
  <c r="P151" i="7"/>
  <c r="P152" i="7" s="1"/>
  <c r="P153" i="7" s="1"/>
  <c r="O151" i="7"/>
  <c r="O152" i="7" s="1"/>
  <c r="O153" i="7" s="1"/>
  <c r="N151" i="7"/>
  <c r="N152" i="7" s="1"/>
  <c r="N153" i="7" s="1"/>
  <c r="M151" i="7"/>
  <c r="M152" i="7" s="1"/>
  <c r="M153" i="7" s="1"/>
  <c r="L151" i="7"/>
  <c r="L152" i="7" s="1"/>
  <c r="L153" i="7" s="1"/>
  <c r="K151" i="7"/>
  <c r="K152" i="7" s="1"/>
  <c r="K153" i="7" s="1"/>
  <c r="J151" i="7"/>
  <c r="J152" i="7" s="1"/>
  <c r="J153" i="7" s="1"/>
  <c r="I151" i="7"/>
  <c r="I152" i="7" s="1"/>
  <c r="I153" i="7" s="1"/>
  <c r="H151" i="7"/>
  <c r="H152" i="7" s="1"/>
  <c r="H153" i="7" s="1"/>
  <c r="G151" i="7"/>
  <c r="G152" i="7" s="1"/>
  <c r="G153" i="7" s="1"/>
  <c r="F151" i="7"/>
  <c r="F152" i="7" s="1"/>
  <c r="F153" i="7" s="1"/>
  <c r="E151" i="7"/>
  <c r="E152" i="7" s="1"/>
  <c r="E153" i="7" s="1"/>
  <c r="D151" i="7"/>
  <c r="D152" i="7" s="1"/>
  <c r="D153" i="7" s="1"/>
  <c r="C151" i="7"/>
  <c r="C152" i="7" s="1"/>
  <c r="C153" i="7" s="1"/>
  <c r="AU146" i="7"/>
  <c r="AU147" i="7" s="1"/>
  <c r="AU148" i="7" s="1"/>
  <c r="AT146" i="7"/>
  <c r="AT147" i="7" s="1"/>
  <c r="AT148" i="7" s="1"/>
  <c r="AS146" i="7"/>
  <c r="AS147" i="7" s="1"/>
  <c r="AS148" i="7" s="1"/>
  <c r="AR146" i="7"/>
  <c r="AR147" i="7" s="1"/>
  <c r="AR148" i="7" s="1"/>
  <c r="AQ146" i="7"/>
  <c r="AQ147" i="7" s="1"/>
  <c r="AQ148" i="7" s="1"/>
  <c r="AP146" i="7"/>
  <c r="AP147" i="7" s="1"/>
  <c r="AP148" i="7" s="1"/>
  <c r="AO146" i="7"/>
  <c r="AO147" i="7" s="1"/>
  <c r="AO148" i="7" s="1"/>
  <c r="AN146" i="7"/>
  <c r="AN147" i="7" s="1"/>
  <c r="AN148" i="7" s="1"/>
  <c r="AM146" i="7"/>
  <c r="AM147" i="7" s="1"/>
  <c r="AM148" i="7" s="1"/>
  <c r="AL146" i="7"/>
  <c r="AL147" i="7" s="1"/>
  <c r="AL148" i="7" s="1"/>
  <c r="AK146" i="7"/>
  <c r="AK147" i="7" s="1"/>
  <c r="AK148" i="7" s="1"/>
  <c r="AJ146" i="7"/>
  <c r="AJ147" i="7" s="1"/>
  <c r="AJ148" i="7" s="1"/>
  <c r="AI146" i="7"/>
  <c r="AI147" i="7" s="1"/>
  <c r="AI148" i="7" s="1"/>
  <c r="AH146" i="7"/>
  <c r="AH147" i="7" s="1"/>
  <c r="AH148" i="7" s="1"/>
  <c r="AG146" i="7"/>
  <c r="AG147" i="7" s="1"/>
  <c r="AG148" i="7" s="1"/>
  <c r="AF146" i="7"/>
  <c r="AF147" i="7" s="1"/>
  <c r="AF148" i="7" s="1"/>
  <c r="AE146" i="7"/>
  <c r="AE147" i="7" s="1"/>
  <c r="AE148" i="7" s="1"/>
  <c r="AD146" i="7"/>
  <c r="AD147" i="7" s="1"/>
  <c r="AD148" i="7" s="1"/>
  <c r="AC146" i="7"/>
  <c r="AC147" i="7" s="1"/>
  <c r="AC148" i="7" s="1"/>
  <c r="AB146" i="7"/>
  <c r="AB147" i="7" s="1"/>
  <c r="AB148" i="7" s="1"/>
  <c r="AA146" i="7"/>
  <c r="AA147" i="7" s="1"/>
  <c r="AA148" i="7" s="1"/>
  <c r="Z146" i="7"/>
  <c r="Z147" i="7" s="1"/>
  <c r="Z148" i="7" s="1"/>
  <c r="Y146" i="7"/>
  <c r="Y147" i="7" s="1"/>
  <c r="Y148" i="7" s="1"/>
  <c r="X146" i="7"/>
  <c r="X147" i="7" s="1"/>
  <c r="X148" i="7" s="1"/>
  <c r="W146" i="7"/>
  <c r="W147" i="7" s="1"/>
  <c r="W148" i="7" s="1"/>
  <c r="V146" i="7"/>
  <c r="V147" i="7" s="1"/>
  <c r="V148" i="7" s="1"/>
  <c r="U146" i="7"/>
  <c r="U147" i="7" s="1"/>
  <c r="U148" i="7" s="1"/>
  <c r="T146" i="7"/>
  <c r="T147" i="7" s="1"/>
  <c r="T148" i="7" s="1"/>
  <c r="S146" i="7"/>
  <c r="S147" i="7" s="1"/>
  <c r="S148" i="7" s="1"/>
  <c r="R146" i="7"/>
  <c r="R147" i="7" s="1"/>
  <c r="R148" i="7" s="1"/>
  <c r="Q146" i="7"/>
  <c r="Q147" i="7" s="1"/>
  <c r="Q148" i="7" s="1"/>
  <c r="P146" i="7"/>
  <c r="P147" i="7" s="1"/>
  <c r="P148" i="7" s="1"/>
  <c r="O146" i="7"/>
  <c r="O147" i="7" s="1"/>
  <c r="O148" i="7" s="1"/>
  <c r="N146" i="7"/>
  <c r="N147" i="7" s="1"/>
  <c r="N148" i="7" s="1"/>
  <c r="M146" i="7"/>
  <c r="M147" i="7" s="1"/>
  <c r="M148" i="7" s="1"/>
  <c r="L146" i="7"/>
  <c r="L147" i="7" s="1"/>
  <c r="L148" i="7" s="1"/>
  <c r="K146" i="7"/>
  <c r="K147" i="7" s="1"/>
  <c r="K148" i="7" s="1"/>
  <c r="J146" i="7"/>
  <c r="J147" i="7" s="1"/>
  <c r="J148" i="7" s="1"/>
  <c r="I146" i="7"/>
  <c r="I147" i="7" s="1"/>
  <c r="I148" i="7" s="1"/>
  <c r="H146" i="7"/>
  <c r="H147" i="7" s="1"/>
  <c r="H148" i="7" s="1"/>
  <c r="G146" i="7"/>
  <c r="G147" i="7" s="1"/>
  <c r="G148" i="7" s="1"/>
  <c r="F146" i="7"/>
  <c r="F147" i="7" s="1"/>
  <c r="F148" i="7" s="1"/>
  <c r="E146" i="7"/>
  <c r="E147" i="7" s="1"/>
  <c r="E148" i="7" s="1"/>
  <c r="D146" i="7"/>
  <c r="D147" i="7" s="1"/>
  <c r="D148" i="7" s="1"/>
  <c r="C146" i="7"/>
  <c r="C147" i="7" s="1"/>
  <c r="C148" i="7" s="1"/>
  <c r="AU141" i="7"/>
  <c r="AU142" i="7" s="1"/>
  <c r="AU143" i="7" s="1"/>
  <c r="AT141" i="7"/>
  <c r="AT142" i="7" s="1"/>
  <c r="AT143" i="7" s="1"/>
  <c r="AS141" i="7"/>
  <c r="AS142" i="7" s="1"/>
  <c r="AS143" i="7" s="1"/>
  <c r="AR141" i="7"/>
  <c r="AR142" i="7" s="1"/>
  <c r="AR143" i="7" s="1"/>
  <c r="AQ141" i="7"/>
  <c r="AQ142" i="7" s="1"/>
  <c r="AQ143" i="7" s="1"/>
  <c r="AP141" i="7"/>
  <c r="AP142" i="7" s="1"/>
  <c r="AP143" i="7" s="1"/>
  <c r="AO141" i="7"/>
  <c r="AO142" i="7" s="1"/>
  <c r="AO143" i="7" s="1"/>
  <c r="AN141" i="7"/>
  <c r="AN142" i="7" s="1"/>
  <c r="AN143" i="7" s="1"/>
  <c r="AM141" i="7"/>
  <c r="AM142" i="7" s="1"/>
  <c r="AM143" i="7" s="1"/>
  <c r="AL141" i="7"/>
  <c r="AL142" i="7" s="1"/>
  <c r="AL143" i="7" s="1"/>
  <c r="AK141" i="7"/>
  <c r="AK142" i="7" s="1"/>
  <c r="AK143" i="7" s="1"/>
  <c r="AJ141" i="7"/>
  <c r="AJ142" i="7" s="1"/>
  <c r="AJ143" i="7" s="1"/>
  <c r="AI141" i="7"/>
  <c r="AI142" i="7" s="1"/>
  <c r="AI143" i="7" s="1"/>
  <c r="AH141" i="7"/>
  <c r="AH142" i="7" s="1"/>
  <c r="AH143" i="7" s="1"/>
  <c r="AG141" i="7"/>
  <c r="AG142" i="7" s="1"/>
  <c r="AG143" i="7" s="1"/>
  <c r="AF141" i="7"/>
  <c r="AF142" i="7" s="1"/>
  <c r="AF143" i="7" s="1"/>
  <c r="AE141" i="7"/>
  <c r="AE142" i="7" s="1"/>
  <c r="AE143" i="7" s="1"/>
  <c r="AD141" i="7"/>
  <c r="AD142" i="7" s="1"/>
  <c r="AD143" i="7" s="1"/>
  <c r="AC141" i="7"/>
  <c r="AC142" i="7" s="1"/>
  <c r="AC143" i="7" s="1"/>
  <c r="AB141" i="7"/>
  <c r="AB142" i="7" s="1"/>
  <c r="AB143" i="7" s="1"/>
  <c r="AA141" i="7"/>
  <c r="AA142" i="7" s="1"/>
  <c r="AA143" i="7" s="1"/>
  <c r="Z141" i="7"/>
  <c r="Z142" i="7" s="1"/>
  <c r="Z143" i="7" s="1"/>
  <c r="Y141" i="7"/>
  <c r="Y142" i="7" s="1"/>
  <c r="Y143" i="7" s="1"/>
  <c r="X141" i="7"/>
  <c r="X142" i="7" s="1"/>
  <c r="X143" i="7" s="1"/>
  <c r="W141" i="7"/>
  <c r="W142" i="7" s="1"/>
  <c r="W143" i="7" s="1"/>
  <c r="V141" i="7"/>
  <c r="V142" i="7" s="1"/>
  <c r="V143" i="7" s="1"/>
  <c r="U141" i="7"/>
  <c r="U142" i="7" s="1"/>
  <c r="U143" i="7" s="1"/>
  <c r="T141" i="7"/>
  <c r="T142" i="7" s="1"/>
  <c r="T143" i="7" s="1"/>
  <c r="S141" i="7"/>
  <c r="S142" i="7" s="1"/>
  <c r="S143" i="7" s="1"/>
  <c r="R141" i="7"/>
  <c r="R142" i="7" s="1"/>
  <c r="R143" i="7" s="1"/>
  <c r="Q141" i="7"/>
  <c r="Q142" i="7" s="1"/>
  <c r="Q143" i="7" s="1"/>
  <c r="P141" i="7"/>
  <c r="P142" i="7" s="1"/>
  <c r="P143" i="7" s="1"/>
  <c r="O141" i="7"/>
  <c r="O142" i="7" s="1"/>
  <c r="O143" i="7" s="1"/>
  <c r="N141" i="7"/>
  <c r="N142" i="7" s="1"/>
  <c r="N143" i="7" s="1"/>
  <c r="M141" i="7"/>
  <c r="M142" i="7" s="1"/>
  <c r="M143" i="7" s="1"/>
  <c r="L141" i="7"/>
  <c r="L142" i="7" s="1"/>
  <c r="L143" i="7" s="1"/>
  <c r="K141" i="7"/>
  <c r="K142" i="7" s="1"/>
  <c r="K143" i="7" s="1"/>
  <c r="J141" i="7"/>
  <c r="J142" i="7" s="1"/>
  <c r="J143" i="7" s="1"/>
  <c r="I141" i="7"/>
  <c r="I142" i="7" s="1"/>
  <c r="I143" i="7" s="1"/>
  <c r="H141" i="7"/>
  <c r="H142" i="7" s="1"/>
  <c r="H143" i="7" s="1"/>
  <c r="G141" i="7"/>
  <c r="G142" i="7" s="1"/>
  <c r="G143" i="7" s="1"/>
  <c r="F141" i="7"/>
  <c r="F142" i="7" s="1"/>
  <c r="F143" i="7" s="1"/>
  <c r="E141" i="7"/>
  <c r="E142" i="7" s="1"/>
  <c r="E143" i="7" s="1"/>
  <c r="D141" i="7"/>
  <c r="D142" i="7" s="1"/>
  <c r="D143" i="7" s="1"/>
  <c r="C141" i="7"/>
  <c r="C142" i="7" s="1"/>
  <c r="C143" i="7" s="1"/>
  <c r="AU136" i="7"/>
  <c r="AU137" i="7" s="1"/>
  <c r="AU138" i="7" s="1"/>
  <c r="AT136" i="7"/>
  <c r="AT137" i="7" s="1"/>
  <c r="AT138" i="7" s="1"/>
  <c r="AS136" i="7"/>
  <c r="AS137" i="7" s="1"/>
  <c r="AS138" i="7" s="1"/>
  <c r="AR136" i="7"/>
  <c r="AR137" i="7" s="1"/>
  <c r="AR138" i="7" s="1"/>
  <c r="AQ136" i="7"/>
  <c r="AQ137" i="7" s="1"/>
  <c r="AQ138" i="7" s="1"/>
  <c r="AP136" i="7"/>
  <c r="AP137" i="7" s="1"/>
  <c r="AP138" i="7" s="1"/>
  <c r="AO136" i="7"/>
  <c r="AO137" i="7" s="1"/>
  <c r="AO138" i="7" s="1"/>
  <c r="AN136" i="7"/>
  <c r="AN137" i="7" s="1"/>
  <c r="AN138" i="7" s="1"/>
  <c r="AM136" i="7"/>
  <c r="AM137" i="7" s="1"/>
  <c r="AM138" i="7" s="1"/>
  <c r="AL136" i="7"/>
  <c r="AL137" i="7" s="1"/>
  <c r="AL138" i="7" s="1"/>
  <c r="AK136" i="7"/>
  <c r="AK137" i="7" s="1"/>
  <c r="AK138" i="7" s="1"/>
  <c r="AJ136" i="7"/>
  <c r="AJ137" i="7" s="1"/>
  <c r="AJ138" i="7" s="1"/>
  <c r="AI136" i="7"/>
  <c r="AI137" i="7" s="1"/>
  <c r="AI138" i="7" s="1"/>
  <c r="AH136" i="7"/>
  <c r="AH137" i="7" s="1"/>
  <c r="AH138" i="7" s="1"/>
  <c r="AG136" i="7"/>
  <c r="AG137" i="7" s="1"/>
  <c r="AG138" i="7" s="1"/>
  <c r="AF136" i="7"/>
  <c r="AF137" i="7" s="1"/>
  <c r="AF138" i="7" s="1"/>
  <c r="AE136" i="7"/>
  <c r="AE137" i="7" s="1"/>
  <c r="AE138" i="7" s="1"/>
  <c r="AD136" i="7"/>
  <c r="AD137" i="7" s="1"/>
  <c r="AD138" i="7" s="1"/>
  <c r="AC136" i="7"/>
  <c r="AC137" i="7" s="1"/>
  <c r="AC138" i="7" s="1"/>
  <c r="AB136" i="7"/>
  <c r="AB137" i="7" s="1"/>
  <c r="AB138" i="7" s="1"/>
  <c r="AA136" i="7"/>
  <c r="AA137" i="7" s="1"/>
  <c r="AA138" i="7" s="1"/>
  <c r="Z136" i="7"/>
  <c r="Z137" i="7" s="1"/>
  <c r="Z138" i="7" s="1"/>
  <c r="Y136" i="7"/>
  <c r="Y137" i="7" s="1"/>
  <c r="Y138" i="7" s="1"/>
  <c r="X136" i="7"/>
  <c r="X137" i="7" s="1"/>
  <c r="X138" i="7" s="1"/>
  <c r="W136" i="7"/>
  <c r="W137" i="7" s="1"/>
  <c r="W138" i="7" s="1"/>
  <c r="V136" i="7"/>
  <c r="V137" i="7" s="1"/>
  <c r="V138" i="7" s="1"/>
  <c r="U136" i="7"/>
  <c r="U137" i="7" s="1"/>
  <c r="U138" i="7" s="1"/>
  <c r="T136" i="7"/>
  <c r="T137" i="7" s="1"/>
  <c r="T138" i="7" s="1"/>
  <c r="S136" i="7"/>
  <c r="S137" i="7" s="1"/>
  <c r="S138" i="7" s="1"/>
  <c r="R136" i="7"/>
  <c r="R137" i="7" s="1"/>
  <c r="R138" i="7" s="1"/>
  <c r="Q136" i="7"/>
  <c r="Q137" i="7" s="1"/>
  <c r="Q138" i="7" s="1"/>
  <c r="P136" i="7"/>
  <c r="P137" i="7" s="1"/>
  <c r="P138" i="7" s="1"/>
  <c r="O136" i="7"/>
  <c r="O137" i="7" s="1"/>
  <c r="O138" i="7" s="1"/>
  <c r="N136" i="7"/>
  <c r="N137" i="7" s="1"/>
  <c r="N138" i="7" s="1"/>
  <c r="M136" i="7"/>
  <c r="M137" i="7" s="1"/>
  <c r="M138" i="7" s="1"/>
  <c r="L136" i="7"/>
  <c r="L137" i="7" s="1"/>
  <c r="L138" i="7" s="1"/>
  <c r="K136" i="7"/>
  <c r="K137" i="7" s="1"/>
  <c r="K138" i="7" s="1"/>
  <c r="J136" i="7"/>
  <c r="J137" i="7" s="1"/>
  <c r="J138" i="7" s="1"/>
  <c r="I136" i="7"/>
  <c r="I137" i="7" s="1"/>
  <c r="I138" i="7" s="1"/>
  <c r="H136" i="7"/>
  <c r="H137" i="7" s="1"/>
  <c r="H138" i="7" s="1"/>
  <c r="G136" i="7"/>
  <c r="G137" i="7" s="1"/>
  <c r="G138" i="7" s="1"/>
  <c r="F136" i="7"/>
  <c r="F137" i="7" s="1"/>
  <c r="F138" i="7" s="1"/>
  <c r="E136" i="7"/>
  <c r="E137" i="7" s="1"/>
  <c r="E138" i="7" s="1"/>
  <c r="D136" i="7"/>
  <c r="D137" i="7" s="1"/>
  <c r="D138" i="7" s="1"/>
  <c r="C136" i="7"/>
  <c r="C137" i="7" s="1"/>
  <c r="C138" i="7" s="1"/>
  <c r="AU131" i="7"/>
  <c r="AU132" i="7" s="1"/>
  <c r="AU133" i="7" s="1"/>
  <c r="AT131" i="7"/>
  <c r="AT132" i="7" s="1"/>
  <c r="AT133" i="7" s="1"/>
  <c r="AS131" i="7"/>
  <c r="AS132" i="7" s="1"/>
  <c r="AS133" i="7" s="1"/>
  <c r="AR131" i="7"/>
  <c r="AR132" i="7" s="1"/>
  <c r="AR133" i="7" s="1"/>
  <c r="AQ131" i="7"/>
  <c r="AQ132" i="7" s="1"/>
  <c r="AQ133" i="7" s="1"/>
  <c r="AP131" i="7"/>
  <c r="AP132" i="7" s="1"/>
  <c r="AP133" i="7" s="1"/>
  <c r="AO131" i="7"/>
  <c r="AO132" i="7" s="1"/>
  <c r="AO133" i="7" s="1"/>
  <c r="AN131" i="7"/>
  <c r="AN132" i="7" s="1"/>
  <c r="AN133" i="7" s="1"/>
  <c r="AM131" i="7"/>
  <c r="AM132" i="7" s="1"/>
  <c r="AM133" i="7" s="1"/>
  <c r="AL131" i="7"/>
  <c r="AL132" i="7" s="1"/>
  <c r="AL133" i="7" s="1"/>
  <c r="AK131" i="7"/>
  <c r="AK132" i="7" s="1"/>
  <c r="AK133" i="7" s="1"/>
  <c r="AJ131" i="7"/>
  <c r="AJ132" i="7" s="1"/>
  <c r="AJ133" i="7" s="1"/>
  <c r="AI131" i="7"/>
  <c r="AI132" i="7" s="1"/>
  <c r="AI133" i="7" s="1"/>
  <c r="AH131" i="7"/>
  <c r="AH132" i="7" s="1"/>
  <c r="AH133" i="7" s="1"/>
  <c r="AG131" i="7"/>
  <c r="AG132" i="7" s="1"/>
  <c r="AG133" i="7" s="1"/>
  <c r="AF131" i="7"/>
  <c r="AF132" i="7" s="1"/>
  <c r="AF133" i="7" s="1"/>
  <c r="AE131" i="7"/>
  <c r="AE132" i="7" s="1"/>
  <c r="AE133" i="7" s="1"/>
  <c r="AD131" i="7"/>
  <c r="AD132" i="7" s="1"/>
  <c r="AD133" i="7" s="1"/>
  <c r="AC131" i="7"/>
  <c r="AC132" i="7" s="1"/>
  <c r="AC133" i="7" s="1"/>
  <c r="AB131" i="7"/>
  <c r="AB132" i="7" s="1"/>
  <c r="AB133" i="7" s="1"/>
  <c r="AA131" i="7"/>
  <c r="AA132" i="7" s="1"/>
  <c r="AA133" i="7" s="1"/>
  <c r="Z131" i="7"/>
  <c r="Z132" i="7" s="1"/>
  <c r="Z133" i="7" s="1"/>
  <c r="Y131" i="7"/>
  <c r="Y132" i="7" s="1"/>
  <c r="Y133" i="7" s="1"/>
  <c r="X131" i="7"/>
  <c r="X132" i="7" s="1"/>
  <c r="X133" i="7" s="1"/>
  <c r="W131" i="7"/>
  <c r="W132" i="7" s="1"/>
  <c r="W133" i="7" s="1"/>
  <c r="V131" i="7"/>
  <c r="V132" i="7" s="1"/>
  <c r="V133" i="7" s="1"/>
  <c r="U131" i="7"/>
  <c r="U132" i="7" s="1"/>
  <c r="U133" i="7" s="1"/>
  <c r="T131" i="7"/>
  <c r="T132" i="7" s="1"/>
  <c r="T133" i="7" s="1"/>
  <c r="S131" i="7"/>
  <c r="S132" i="7" s="1"/>
  <c r="S133" i="7" s="1"/>
  <c r="R131" i="7"/>
  <c r="R132" i="7" s="1"/>
  <c r="R133" i="7" s="1"/>
  <c r="Q131" i="7"/>
  <c r="Q132" i="7" s="1"/>
  <c r="Q133" i="7" s="1"/>
  <c r="P131" i="7"/>
  <c r="P132" i="7" s="1"/>
  <c r="P133" i="7" s="1"/>
  <c r="O131" i="7"/>
  <c r="O132" i="7" s="1"/>
  <c r="O133" i="7" s="1"/>
  <c r="N131" i="7"/>
  <c r="N132" i="7" s="1"/>
  <c r="N133" i="7" s="1"/>
  <c r="M131" i="7"/>
  <c r="M132" i="7" s="1"/>
  <c r="M133" i="7" s="1"/>
  <c r="L131" i="7"/>
  <c r="L132" i="7" s="1"/>
  <c r="L133" i="7" s="1"/>
  <c r="K131" i="7"/>
  <c r="K132" i="7" s="1"/>
  <c r="K133" i="7" s="1"/>
  <c r="J131" i="7"/>
  <c r="J132" i="7" s="1"/>
  <c r="J133" i="7" s="1"/>
  <c r="I131" i="7"/>
  <c r="I132" i="7" s="1"/>
  <c r="I133" i="7" s="1"/>
  <c r="H131" i="7"/>
  <c r="H132" i="7" s="1"/>
  <c r="H133" i="7" s="1"/>
  <c r="G131" i="7"/>
  <c r="G132" i="7" s="1"/>
  <c r="G133" i="7" s="1"/>
  <c r="F131" i="7"/>
  <c r="F132" i="7" s="1"/>
  <c r="F133" i="7" s="1"/>
  <c r="E131" i="7"/>
  <c r="E132" i="7" s="1"/>
  <c r="E133" i="7" s="1"/>
  <c r="D131" i="7"/>
  <c r="D132" i="7" s="1"/>
  <c r="D133" i="7" s="1"/>
  <c r="C131" i="7"/>
  <c r="C132" i="7" s="1"/>
  <c r="C133" i="7" s="1"/>
  <c r="DE120" i="7"/>
  <c r="DF120" i="7" s="1"/>
  <c r="CP120" i="7"/>
  <c r="CA120" i="7"/>
  <c r="CB120" i="7" s="1"/>
  <c r="BL120" i="7"/>
  <c r="AW120" i="7"/>
  <c r="AX120" i="7" s="1"/>
  <c r="AH120" i="7"/>
  <c r="S120" i="7"/>
  <c r="T120" i="7" s="1"/>
  <c r="D120" i="7"/>
  <c r="E120" i="7" s="1"/>
  <c r="A120" i="7"/>
  <c r="AT116" i="7"/>
  <c r="AU116" i="7" s="1"/>
  <c r="AV116" i="7" s="1"/>
  <c r="AW116" i="7" s="1"/>
  <c r="AX116" i="7" s="1"/>
  <c r="AY116" i="7" s="1"/>
  <c r="Y116" i="7"/>
  <c r="Z116" i="7" s="1"/>
  <c r="AA116" i="7" s="1"/>
  <c r="AB116" i="7" s="1"/>
  <c r="AC116" i="7" s="1"/>
  <c r="AD116" i="7" s="1"/>
  <c r="X115" i="7"/>
  <c r="AS114" i="7"/>
  <c r="Y114" i="7"/>
  <c r="Z114" i="7" s="1"/>
  <c r="AT113" i="7"/>
  <c r="AU113" i="7" s="1"/>
  <c r="AV113" i="7" s="1"/>
  <c r="AW113" i="7" s="1"/>
  <c r="AX113" i="7" s="1"/>
  <c r="AY113" i="7" s="1"/>
  <c r="Y113" i="7"/>
  <c r="Y115" i="7" s="1"/>
  <c r="AT115" i="7" s="1"/>
  <c r="D83" i="7"/>
  <c r="D82" i="7"/>
  <c r="D81" i="7"/>
  <c r="M63" i="7"/>
  <c r="N63" i="7" s="1"/>
  <c r="L63" i="7"/>
  <c r="J63" i="7"/>
  <c r="L61" i="7"/>
  <c r="J61" i="7"/>
  <c r="I61" i="7"/>
  <c r="I62" i="7" s="1"/>
  <c r="I63" i="7" s="1"/>
  <c r="L60" i="7"/>
  <c r="I57" i="7"/>
  <c r="I58" i="7" s="1"/>
  <c r="I59" i="7" s="1"/>
  <c r="M55" i="7"/>
  <c r="M59" i="7" s="1"/>
  <c r="L55" i="7"/>
  <c r="L59" i="7" s="1"/>
  <c r="J55" i="7"/>
  <c r="J59" i="7" s="1"/>
  <c r="H55" i="7"/>
  <c r="H59" i="7" s="1"/>
  <c r="H63" i="7" s="1"/>
  <c r="G55" i="7"/>
  <c r="G59" i="7" s="1"/>
  <c r="G63" i="7" s="1"/>
  <c r="D55" i="7"/>
  <c r="D59" i="7" s="1"/>
  <c r="D63" i="7" s="1"/>
  <c r="C55" i="7"/>
  <c r="C59" i="7" s="1"/>
  <c r="C63" i="7" s="1"/>
  <c r="H54" i="7"/>
  <c r="H58" i="7" s="1"/>
  <c r="H62" i="7" s="1"/>
  <c r="G54" i="7"/>
  <c r="G58" i="7" s="1"/>
  <c r="G62" i="7" s="1"/>
  <c r="D54" i="7"/>
  <c r="D58" i="7" s="1"/>
  <c r="D62" i="7" s="1"/>
  <c r="C54" i="7"/>
  <c r="C58" i="7" s="1"/>
  <c r="C62" i="7" s="1"/>
  <c r="L53" i="7"/>
  <c r="L57" i="7" s="1"/>
  <c r="J53" i="7"/>
  <c r="J57" i="7" s="1"/>
  <c r="I53" i="7"/>
  <c r="I54" i="7" s="1"/>
  <c r="I55" i="7" s="1"/>
  <c r="H53" i="7"/>
  <c r="H57" i="7" s="1"/>
  <c r="H61" i="7" s="1"/>
  <c r="G53" i="7"/>
  <c r="G57" i="7" s="1"/>
  <c r="G61" i="7" s="1"/>
  <c r="D53" i="7"/>
  <c r="D57" i="7" s="1"/>
  <c r="D61" i="7" s="1"/>
  <c r="C53" i="7"/>
  <c r="C57" i="7" s="1"/>
  <c r="C61" i="7" s="1"/>
  <c r="L52" i="7"/>
  <c r="L56" i="7" s="1"/>
  <c r="J52" i="7"/>
  <c r="J56" i="7" s="1"/>
  <c r="H52" i="7"/>
  <c r="H56" i="7" s="1"/>
  <c r="H60" i="7" s="1"/>
  <c r="G52" i="7"/>
  <c r="G56" i="7" s="1"/>
  <c r="G60" i="7" s="1"/>
  <c r="D52" i="7"/>
  <c r="D56" i="7" s="1"/>
  <c r="D60" i="7" s="1"/>
  <c r="C52" i="7"/>
  <c r="C56" i="7" s="1"/>
  <c r="C60" i="7" s="1"/>
  <c r="R66" i="7"/>
  <c r="Q66" i="7"/>
  <c r="P66" i="7"/>
  <c r="O66" i="7"/>
  <c r="N51" i="7"/>
  <c r="N55" i="7" s="1"/>
  <c r="N59" i="7" s="1"/>
  <c r="L50" i="7"/>
  <c r="M50" i="7" s="1"/>
  <c r="J50" i="7"/>
  <c r="J62" i="7" s="1"/>
  <c r="R49" i="7"/>
  <c r="R50" i="7" s="1"/>
  <c r="R51" i="7" s="1"/>
  <c r="Q49" i="7"/>
  <c r="Q50" i="7" s="1"/>
  <c r="Q51" i="7" s="1"/>
  <c r="P49" i="7"/>
  <c r="P50" i="7" s="1"/>
  <c r="P51" i="7" s="1"/>
  <c r="O49" i="7"/>
  <c r="O50" i="7" s="1"/>
  <c r="O51" i="7" s="1"/>
  <c r="M49" i="7"/>
  <c r="M61" i="7" s="1"/>
  <c r="N61" i="7" s="1"/>
  <c r="I49" i="7"/>
  <c r="I50" i="7" s="1"/>
  <c r="I51" i="7" s="1"/>
  <c r="M48" i="7"/>
  <c r="M60" i="7" s="1"/>
  <c r="L35" i="7"/>
  <c r="K35" i="7"/>
  <c r="J35" i="7"/>
  <c r="I35" i="7"/>
  <c r="H35" i="7"/>
  <c r="G35" i="7"/>
  <c r="F35" i="7"/>
  <c r="E35" i="7"/>
  <c r="D35" i="7"/>
  <c r="C35" i="7"/>
  <c r="L34" i="7"/>
  <c r="K34" i="7"/>
  <c r="J34" i="7"/>
  <c r="I34" i="7"/>
  <c r="H34" i="7"/>
  <c r="G34" i="7"/>
  <c r="F34" i="7"/>
  <c r="E34" i="7"/>
  <c r="D34" i="7"/>
  <c r="C34" i="7"/>
  <c r="L33" i="7"/>
  <c r="K33" i="7"/>
  <c r="J33" i="7"/>
  <c r="I33" i="7"/>
  <c r="H33" i="7"/>
  <c r="G33" i="7"/>
  <c r="F33" i="7"/>
  <c r="E33" i="7"/>
  <c r="D33" i="7"/>
  <c r="C33" i="7"/>
  <c r="L32" i="7"/>
  <c r="K32" i="7"/>
  <c r="J32" i="7"/>
  <c r="I32" i="7"/>
  <c r="H32" i="7"/>
  <c r="G32" i="7"/>
  <c r="F32" i="7"/>
  <c r="E32" i="7"/>
  <c r="D32" i="7"/>
  <c r="C32" i="7"/>
  <c r="L31" i="7"/>
  <c r="K31" i="7"/>
  <c r="J31" i="7"/>
  <c r="I31" i="7"/>
  <c r="H31" i="7"/>
  <c r="G31" i="7"/>
  <c r="F31" i="7"/>
  <c r="E31" i="7"/>
  <c r="D31" i="7"/>
  <c r="C31" i="7"/>
  <c r="L30" i="7"/>
  <c r="K30" i="7"/>
  <c r="J30" i="7"/>
  <c r="I30" i="7"/>
  <c r="H30" i="7"/>
  <c r="G30" i="7"/>
  <c r="F30" i="7"/>
  <c r="E30" i="7"/>
  <c r="D30" i="7"/>
  <c r="C30" i="7"/>
  <c r="AU15" i="7"/>
  <c r="AU17" i="7" s="1"/>
  <c r="AT15" i="7"/>
  <c r="AT16" i="7" s="1"/>
  <c r="AS15" i="7"/>
  <c r="AS16" i="7" s="1"/>
  <c r="AR15" i="7"/>
  <c r="AQ15" i="7"/>
  <c r="AP15" i="7"/>
  <c r="AO15" i="7"/>
  <c r="AN15" i="7"/>
  <c r="AM15" i="7"/>
  <c r="D6" i="7"/>
  <c r="FP110" i="7"/>
  <c r="EL5" i="1"/>
  <c r="EL100" i="1" s="1"/>
  <c r="AG15" i="1"/>
  <c r="AG14" i="1"/>
  <c r="AG13" i="1"/>
  <c r="E38" i="1" l="1"/>
  <c r="EV38" i="1"/>
  <c r="EU38" i="1"/>
  <c r="ET38" i="1"/>
  <c r="S39" i="1"/>
  <c r="GZ38" i="1"/>
  <c r="Z37" i="1"/>
  <c r="EN37" i="1" s="1"/>
  <c r="CL37" i="1"/>
  <c r="CK37" i="1"/>
  <c r="CJ37" i="1"/>
  <c r="CI37" i="1"/>
  <c r="CH37" i="1"/>
  <c r="CG37" i="1"/>
  <c r="AC38" i="1"/>
  <c r="Z38" i="1"/>
  <c r="M39" i="1"/>
  <c r="Z29" i="1"/>
  <c r="Z30" i="1"/>
  <c r="Z31" i="1"/>
  <c r="Z32" i="1"/>
  <c r="Z33" i="1"/>
  <c r="Z34" i="1"/>
  <c r="Z35" i="1"/>
  <c r="Z36" i="1"/>
  <c r="AK309" i="4"/>
  <c r="N39" i="1"/>
  <c r="AM17" i="8"/>
  <c r="O15" i="8"/>
  <c r="AN17" i="8"/>
  <c r="P15" i="8"/>
  <c r="AO16" i="8"/>
  <c r="Q15" i="8"/>
  <c r="AL310" i="4"/>
  <c r="AZ310" i="4" s="1"/>
  <c r="BG310" i="4" s="1"/>
  <c r="BN310" i="4" s="1"/>
  <c r="BU310" i="4" s="1"/>
  <c r="CB310" i="4" s="1"/>
  <c r="CI310" i="4" s="1"/>
  <c r="AS310" i="4"/>
  <c r="AS311" i="4" s="1"/>
  <c r="AM16" i="7"/>
  <c r="O15" i="7"/>
  <c r="AN16" i="7"/>
  <c r="P15" i="7"/>
  <c r="AO16" i="7"/>
  <c r="Q15" i="7"/>
  <c r="T216" i="4"/>
  <c r="T215" i="4"/>
  <c r="R262" i="4"/>
  <c r="F262" i="4"/>
  <c r="AL309" i="6"/>
  <c r="AL311" i="6" s="1"/>
  <c r="AL309" i="8"/>
  <c r="AM309" i="8" s="1"/>
  <c r="AN309" i="8" s="1"/>
  <c r="AO309" i="8" s="1"/>
  <c r="AP309" i="8" s="1"/>
  <c r="AQ309" i="8" s="1"/>
  <c r="AL309" i="7"/>
  <c r="AM309" i="7" s="1"/>
  <c r="AN309" i="7" s="1"/>
  <c r="AO309" i="7" s="1"/>
  <c r="AP309" i="7" s="1"/>
  <c r="AQ309" i="7" s="1"/>
  <c r="AQ311" i="7" s="1"/>
  <c r="T69" i="1"/>
  <c r="FG37" i="1"/>
  <c r="AL37" i="1"/>
  <c r="AL38" i="1" s="1"/>
  <c r="AL39" i="1" s="1"/>
  <c r="AL40" i="1" s="1"/>
  <c r="AL41" i="1" s="1"/>
  <c r="AL42" i="1" s="1"/>
  <c r="AL43" i="1" s="1"/>
  <c r="AL44" i="1" s="1"/>
  <c r="AL45" i="1" s="1"/>
  <c r="AL46" i="1" s="1"/>
  <c r="AL47" i="1" s="1"/>
  <c r="AL48" i="1" s="1"/>
  <c r="AL49" i="1" s="1"/>
  <c r="AL50" i="1" s="1"/>
  <c r="AL51" i="1" s="1"/>
  <c r="AL52" i="1" s="1"/>
  <c r="AL53" i="1" s="1"/>
  <c r="AL54" i="1" s="1"/>
  <c r="AL55" i="1" s="1"/>
  <c r="AL56" i="1" s="1"/>
  <c r="AL57" i="1" s="1"/>
  <c r="AL58" i="1" s="1"/>
  <c r="AL59" i="1" s="1"/>
  <c r="AL60" i="1" s="1"/>
  <c r="AL61" i="1" s="1"/>
  <c r="AL62" i="1" s="1"/>
  <c r="AL63" i="1" s="1"/>
  <c r="AL64" i="1" s="1"/>
  <c r="AL65" i="1" s="1"/>
  <c r="AL66" i="1" s="1"/>
  <c r="AL67" i="1" s="1"/>
  <c r="AL68" i="1" s="1"/>
  <c r="AL69" i="1" s="1"/>
  <c r="AL70" i="1" s="1"/>
  <c r="AL71" i="1" s="1"/>
  <c r="AL72" i="1" s="1"/>
  <c r="AL73" i="1" s="1"/>
  <c r="AL74" i="1" s="1"/>
  <c r="AL75" i="1" s="1"/>
  <c r="AL76" i="1" s="1"/>
  <c r="AL77" i="1" s="1"/>
  <c r="AL78" i="1" s="1"/>
  <c r="AL79" i="1" s="1"/>
  <c r="AL80" i="1" s="1"/>
  <c r="AL81" i="1" s="1"/>
  <c r="AL82" i="1" s="1"/>
  <c r="AL83" i="1" s="1"/>
  <c r="AL84" i="1" s="1"/>
  <c r="AL85" i="1" s="1"/>
  <c r="AL86" i="1" s="1"/>
  <c r="AL87" i="1" s="1"/>
  <c r="AL88" i="1" s="1"/>
  <c r="AL89" i="1" s="1"/>
  <c r="AL90" i="1" s="1"/>
  <c r="AL91" i="1" s="1"/>
  <c r="AL92" i="1" s="1"/>
  <c r="AK37" i="1"/>
  <c r="AK38" i="1" s="1"/>
  <c r="AK39" i="1" s="1"/>
  <c r="AK40" i="1" s="1"/>
  <c r="AK41" i="1" s="1"/>
  <c r="AK42" i="1" s="1"/>
  <c r="AK43" i="1" s="1"/>
  <c r="AK44" i="1" s="1"/>
  <c r="AK45" i="1" s="1"/>
  <c r="AK46" i="1" s="1"/>
  <c r="AK47" i="1" s="1"/>
  <c r="AK48" i="1" s="1"/>
  <c r="AK49" i="1" s="1"/>
  <c r="AK50" i="1" s="1"/>
  <c r="AK51" i="1" s="1"/>
  <c r="AK52" i="1" s="1"/>
  <c r="AK53" i="1" s="1"/>
  <c r="AK54" i="1" s="1"/>
  <c r="AK55" i="1" s="1"/>
  <c r="AK56" i="1" s="1"/>
  <c r="AK57" i="1" s="1"/>
  <c r="AK58" i="1" s="1"/>
  <c r="AK59" i="1" s="1"/>
  <c r="AK60" i="1" s="1"/>
  <c r="AK61" i="1" s="1"/>
  <c r="AK62" i="1" s="1"/>
  <c r="AK63" i="1" s="1"/>
  <c r="AK64" i="1" s="1"/>
  <c r="AK65" i="1" s="1"/>
  <c r="AK66" i="1" s="1"/>
  <c r="AK67" i="1" s="1"/>
  <c r="AK68" i="1" s="1"/>
  <c r="AK69" i="1" s="1"/>
  <c r="AK70" i="1" s="1"/>
  <c r="AK71" i="1" s="1"/>
  <c r="AK72" i="1" s="1"/>
  <c r="AK73" i="1" s="1"/>
  <c r="AK74" i="1" s="1"/>
  <c r="AK75" i="1" s="1"/>
  <c r="AK76" i="1" s="1"/>
  <c r="AK77" i="1" s="1"/>
  <c r="AK78" i="1" s="1"/>
  <c r="AK79" i="1" s="1"/>
  <c r="AK80" i="1" s="1"/>
  <c r="AK81" i="1" s="1"/>
  <c r="AK82" i="1" s="1"/>
  <c r="AK83" i="1" s="1"/>
  <c r="AK84" i="1" s="1"/>
  <c r="AK85" i="1" s="1"/>
  <c r="AK86" i="1" s="1"/>
  <c r="AK87" i="1" s="1"/>
  <c r="AK88" i="1" s="1"/>
  <c r="AK89" i="1" s="1"/>
  <c r="AK90" i="1" s="1"/>
  <c r="AK91" i="1" s="1"/>
  <c r="AK92" i="1" s="1"/>
  <c r="AI37" i="1"/>
  <c r="AI38" i="1" s="1"/>
  <c r="AI39" i="1" s="1"/>
  <c r="AI40" i="1" s="1"/>
  <c r="AI41" i="1" s="1"/>
  <c r="AI42" i="1" s="1"/>
  <c r="AI43" i="1" s="1"/>
  <c r="AI44" i="1" s="1"/>
  <c r="AI45" i="1" s="1"/>
  <c r="AI46" i="1" s="1"/>
  <c r="AI47" i="1" s="1"/>
  <c r="AI48" i="1" s="1"/>
  <c r="AI49" i="1" s="1"/>
  <c r="AI50" i="1" s="1"/>
  <c r="AI51" i="1" s="1"/>
  <c r="AI52" i="1" s="1"/>
  <c r="AI53" i="1" s="1"/>
  <c r="AI54" i="1" s="1"/>
  <c r="AI55" i="1" s="1"/>
  <c r="AI56" i="1" s="1"/>
  <c r="AI57" i="1" s="1"/>
  <c r="AI58" i="1" s="1"/>
  <c r="AI59" i="1" s="1"/>
  <c r="AI60" i="1" s="1"/>
  <c r="AI61" i="1" s="1"/>
  <c r="AI62" i="1" s="1"/>
  <c r="AI63" i="1" s="1"/>
  <c r="AI64" i="1" s="1"/>
  <c r="AI65" i="1" s="1"/>
  <c r="AI66" i="1" s="1"/>
  <c r="AI67" i="1" s="1"/>
  <c r="AI68" i="1" s="1"/>
  <c r="AI69" i="1" s="1"/>
  <c r="AI70" i="1" s="1"/>
  <c r="AI71" i="1" s="1"/>
  <c r="AI72" i="1" s="1"/>
  <c r="AI73" i="1" s="1"/>
  <c r="AI74" i="1" s="1"/>
  <c r="AI75" i="1" s="1"/>
  <c r="AI76" i="1" s="1"/>
  <c r="AI77" i="1" s="1"/>
  <c r="AI78" i="1" s="1"/>
  <c r="AI79" i="1" s="1"/>
  <c r="AI80" i="1" s="1"/>
  <c r="AI81" i="1" s="1"/>
  <c r="AI82" i="1" s="1"/>
  <c r="AI83" i="1" s="1"/>
  <c r="AI84" i="1" s="1"/>
  <c r="AI85" i="1" s="1"/>
  <c r="AI86" i="1" s="1"/>
  <c r="AI87" i="1" s="1"/>
  <c r="AI88" i="1" s="1"/>
  <c r="AI89" i="1" s="1"/>
  <c r="AI90" i="1" s="1"/>
  <c r="AI91" i="1" s="1"/>
  <c r="AI92" i="1" s="1"/>
  <c r="BW38" i="1"/>
  <c r="BW39" i="1" s="1"/>
  <c r="BW40" i="1" s="1"/>
  <c r="BW41" i="1" s="1"/>
  <c r="BW42" i="1" s="1"/>
  <c r="BW43" i="1" s="1"/>
  <c r="BW44" i="1" s="1"/>
  <c r="BW45" i="1" s="1"/>
  <c r="BW46" i="1" s="1"/>
  <c r="BW47" i="1" s="1"/>
  <c r="BW48" i="1" s="1"/>
  <c r="BW49" i="1" s="1"/>
  <c r="BW50" i="1" s="1"/>
  <c r="BW51" i="1" s="1"/>
  <c r="BW52" i="1" s="1"/>
  <c r="BW53" i="1" s="1"/>
  <c r="BW54" i="1" s="1"/>
  <c r="BW55" i="1" s="1"/>
  <c r="BW56" i="1" s="1"/>
  <c r="BW57" i="1" s="1"/>
  <c r="BW58" i="1" s="1"/>
  <c r="BW59" i="1" s="1"/>
  <c r="BW60" i="1" s="1"/>
  <c r="BW61" i="1" s="1"/>
  <c r="BW62" i="1" s="1"/>
  <c r="BW63" i="1" s="1"/>
  <c r="BW64" i="1" s="1"/>
  <c r="BW65" i="1" s="1"/>
  <c r="BW66" i="1" s="1"/>
  <c r="BW67" i="1" s="1"/>
  <c r="BW68" i="1" s="1"/>
  <c r="BW69" i="1" s="1"/>
  <c r="BW70" i="1" s="1"/>
  <c r="BW71" i="1" s="1"/>
  <c r="BW72" i="1" s="1"/>
  <c r="BW73" i="1" s="1"/>
  <c r="BW74" i="1" s="1"/>
  <c r="BW75" i="1" s="1"/>
  <c r="BW76" i="1" s="1"/>
  <c r="BW77" i="1" s="1"/>
  <c r="BW78" i="1" s="1"/>
  <c r="BW79" i="1" s="1"/>
  <c r="BW80" i="1" s="1"/>
  <c r="BW81" i="1" s="1"/>
  <c r="BW82" i="1" s="1"/>
  <c r="BW83" i="1" s="1"/>
  <c r="BW84" i="1" s="1"/>
  <c r="BW85" i="1" s="1"/>
  <c r="BW86" i="1" s="1"/>
  <c r="BW87" i="1" s="1"/>
  <c r="BW88" i="1" s="1"/>
  <c r="BW89" i="1" s="1"/>
  <c r="BW90" i="1" s="1"/>
  <c r="BW91" i="1" s="1"/>
  <c r="BW92" i="1" s="1"/>
  <c r="R69" i="1"/>
  <c r="AL309" i="4"/>
  <c r="AM309" i="4" s="1"/>
  <c r="AN309" i="4" s="1"/>
  <c r="AO309" i="4" s="1"/>
  <c r="AP309" i="4" s="1"/>
  <c r="AQ309" i="4" s="1"/>
  <c r="Q78" i="1"/>
  <c r="AK309" i="6"/>
  <c r="AK311" i="6" s="1"/>
  <c r="AK309" i="7"/>
  <c r="AK311" i="7" s="1"/>
  <c r="AK309" i="8"/>
  <c r="R264" i="4"/>
  <c r="F264" i="4"/>
  <c r="R263" i="4"/>
  <c r="F263" i="4"/>
  <c r="GS30" i="1"/>
  <c r="DW30" i="1"/>
  <c r="AE43" i="1"/>
  <c r="X42" i="1"/>
  <c r="W43" i="1" s="1"/>
  <c r="Y43" i="1"/>
  <c r="I332" i="4"/>
  <c r="V332" i="4" s="1"/>
  <c r="H332" i="4"/>
  <c r="U332" i="4" s="1"/>
  <c r="G332" i="4"/>
  <c r="T332" i="4" s="1"/>
  <c r="D332" i="4"/>
  <c r="Q332" i="4" s="1"/>
  <c r="I316" i="4"/>
  <c r="V316" i="4" s="1"/>
  <c r="H316" i="4"/>
  <c r="U316" i="4" s="1"/>
  <c r="G316" i="4"/>
  <c r="T316" i="4" s="1"/>
  <c r="F316" i="4"/>
  <c r="S316" i="4" s="1"/>
  <c r="E316" i="4"/>
  <c r="R316" i="4" s="1"/>
  <c r="F396" i="4"/>
  <c r="S396" i="4" s="1"/>
  <c r="E396" i="4"/>
  <c r="R396" i="4" s="1"/>
  <c r="D396" i="4"/>
  <c r="Q396" i="4" s="1"/>
  <c r="A397" i="4"/>
  <c r="A317" i="4"/>
  <c r="Q256" i="8"/>
  <c r="R256" i="8"/>
  <c r="E255" i="8"/>
  <c r="F255" i="8"/>
  <c r="BG312" i="6"/>
  <c r="U312" i="6"/>
  <c r="T312" i="6"/>
  <c r="V312" i="7"/>
  <c r="S312" i="6"/>
  <c r="U312" i="7"/>
  <c r="R312" i="6"/>
  <c r="T312" i="7"/>
  <c r="S312" i="7"/>
  <c r="R312" i="7"/>
  <c r="V312" i="6"/>
  <c r="BT310" i="7"/>
  <c r="AY312" i="7"/>
  <c r="BF310" i="6"/>
  <c r="AQ310" i="6"/>
  <c r="BG310" i="6"/>
  <c r="AE312" i="7"/>
  <c r="AS312" i="7" s="1"/>
  <c r="AS313" i="7" s="1"/>
  <c r="AL310" i="7"/>
  <c r="BI310" i="6"/>
  <c r="BJ310" i="7"/>
  <c r="BJ310" i="6"/>
  <c r="BF312" i="6"/>
  <c r="BR310" i="6"/>
  <c r="BI310" i="7"/>
  <c r="BV310" i="6"/>
  <c r="BK310" i="7"/>
  <c r="BH310" i="7"/>
  <c r="BL310" i="7"/>
  <c r="R312" i="8"/>
  <c r="S312" i="8"/>
  <c r="T312" i="8"/>
  <c r="U312" i="8"/>
  <c r="V312" i="8"/>
  <c r="AE312" i="8"/>
  <c r="AS312" i="8" s="1"/>
  <c r="AS313" i="8" s="1"/>
  <c r="AL310" i="8"/>
  <c r="AK312" i="8"/>
  <c r="AK310" i="8"/>
  <c r="AM310" i="8"/>
  <c r="AN310" i="8"/>
  <c r="AO310" i="8"/>
  <c r="AP310" i="8"/>
  <c r="AQ310" i="8"/>
  <c r="K203" i="7"/>
  <c r="L203" i="7" s="1"/>
  <c r="AP16" i="7"/>
  <c r="L15" i="7"/>
  <c r="AQ16" i="7"/>
  <c r="M15" i="7"/>
  <c r="AR16" i="7"/>
  <c r="N15" i="7"/>
  <c r="E203" i="8"/>
  <c r="F203" i="8" s="1"/>
  <c r="K203" i="8"/>
  <c r="L203" i="8" s="1"/>
  <c r="AP16" i="8"/>
  <c r="L15" i="8"/>
  <c r="M15" i="8"/>
  <c r="N15" i="8"/>
  <c r="R312" i="4"/>
  <c r="Y312" i="4" s="1"/>
  <c r="AF312" i="4" s="1"/>
  <c r="P312" i="4"/>
  <c r="W312" i="4" s="1"/>
  <c r="AD312" i="4" s="1"/>
  <c r="V312" i="4"/>
  <c r="AC312" i="4" s="1"/>
  <c r="AJ312" i="4" s="1"/>
  <c r="S312" i="4"/>
  <c r="Z312" i="4" s="1"/>
  <c r="AG312" i="4" s="1"/>
  <c r="B30" i="1"/>
  <c r="A333" i="4"/>
  <c r="CC13" i="1"/>
  <c r="CC16" i="1" s="1"/>
  <c r="CB13" i="1"/>
  <c r="GR13" i="1"/>
  <c r="GR16" i="1" s="1"/>
  <c r="H203" i="8"/>
  <c r="AT17" i="7"/>
  <c r="AM12" i="8"/>
  <c r="AO12" i="8"/>
  <c r="AR17" i="7"/>
  <c r="AW123" i="8"/>
  <c r="AT12" i="7"/>
  <c r="AT13" i="7" s="1"/>
  <c r="AU12" i="7"/>
  <c r="AU13" i="7" s="1"/>
  <c r="AQ12" i="8"/>
  <c r="AS12" i="8"/>
  <c r="AS13" i="8" s="1"/>
  <c r="AQ16" i="8"/>
  <c r="AO17" i="8"/>
  <c r="AT114" i="8"/>
  <c r="AA113" i="8"/>
  <c r="AA115" i="8" s="1"/>
  <c r="AV115" i="8" s="1"/>
  <c r="Z115" i="8"/>
  <c r="AU115" i="8" s="1"/>
  <c r="D123" i="8"/>
  <c r="AS115" i="7"/>
  <c r="AN12" i="8"/>
  <c r="Y115" i="8"/>
  <c r="AT115" i="8" s="1"/>
  <c r="AH123" i="8"/>
  <c r="AX120" i="8"/>
  <c r="AX123" i="8" s="1"/>
  <c r="BL123" i="8"/>
  <c r="C121" i="8"/>
  <c r="C122" i="8" s="1"/>
  <c r="D121" i="8"/>
  <c r="D122" i="8" s="1"/>
  <c r="AG121" i="8"/>
  <c r="AG122" i="8" s="1"/>
  <c r="AH121" i="8"/>
  <c r="AH122" i="8" s="1"/>
  <c r="AU16" i="7"/>
  <c r="BK121" i="8"/>
  <c r="BK122" i="8" s="1"/>
  <c r="BL121" i="8"/>
  <c r="BL122" i="8" s="1"/>
  <c r="AN17" i="7"/>
  <c r="X110" i="8"/>
  <c r="CO121" i="8"/>
  <c r="CO122" i="8" s="1"/>
  <c r="AO17" i="7"/>
  <c r="AM16" i="8"/>
  <c r="AS110" i="8"/>
  <c r="R123" i="8"/>
  <c r="AP17" i="7"/>
  <c r="AN16" i="8"/>
  <c r="BO110" i="8"/>
  <c r="AV123" i="8"/>
  <c r="CJ110" i="8"/>
  <c r="AS17" i="7"/>
  <c r="N48" i="7"/>
  <c r="N52" i="7" s="1"/>
  <c r="N56" i="7" s="1"/>
  <c r="DE110" i="8"/>
  <c r="DZ110" i="8"/>
  <c r="BZ123" i="8"/>
  <c r="EU110" i="8"/>
  <c r="DD123" i="8"/>
  <c r="DE123" i="8"/>
  <c r="DF123" i="8"/>
  <c r="M53" i="8"/>
  <c r="M57" i="8" s="1"/>
  <c r="M61" i="8"/>
  <c r="N61" i="8" s="1"/>
  <c r="M62" i="7"/>
  <c r="N62" i="7" s="1"/>
  <c r="M54" i="7"/>
  <c r="M58" i="7" s="1"/>
  <c r="N50" i="7"/>
  <c r="N54" i="7" s="1"/>
  <c r="N58" i="7" s="1"/>
  <c r="J54" i="7"/>
  <c r="J58" i="7" s="1"/>
  <c r="L54" i="7"/>
  <c r="L58" i="7" s="1"/>
  <c r="L62" i="7"/>
  <c r="N48" i="8"/>
  <c r="N52" i="8" s="1"/>
  <c r="N56" i="8" s="1"/>
  <c r="J54" i="8"/>
  <c r="J58" i="8" s="1"/>
  <c r="L62" i="8"/>
  <c r="L54" i="8"/>
  <c r="L58" i="8" s="1"/>
  <c r="M54" i="8"/>
  <c r="M58" i="8" s="1"/>
  <c r="N50" i="8"/>
  <c r="N54" i="8" s="1"/>
  <c r="N58" i="8" s="1"/>
  <c r="M60" i="8"/>
  <c r="R123" i="7"/>
  <c r="AG121" i="7"/>
  <c r="AG122" i="7" s="1"/>
  <c r="AV123" i="7"/>
  <c r="DD121" i="7"/>
  <c r="DD122" i="7" s="1"/>
  <c r="BK121" i="7"/>
  <c r="BK122" i="7" s="1"/>
  <c r="BZ123" i="7"/>
  <c r="C123" i="7"/>
  <c r="CO121" i="7"/>
  <c r="CO122" i="7" s="1"/>
  <c r="DD123" i="7"/>
  <c r="AH123" i="7"/>
  <c r="AG123" i="7"/>
  <c r="AV121" i="7"/>
  <c r="AV122" i="7" s="1"/>
  <c r="BK123" i="7"/>
  <c r="CA121" i="7"/>
  <c r="CA122" i="7" s="1"/>
  <c r="D121" i="7"/>
  <c r="D122" i="7" s="1"/>
  <c r="BZ121" i="7"/>
  <c r="BZ122" i="7" s="1"/>
  <c r="C121" i="7"/>
  <c r="C122" i="7" s="1"/>
  <c r="CO123" i="7"/>
  <c r="DF121" i="7"/>
  <c r="DF122" i="7" s="1"/>
  <c r="R121" i="7"/>
  <c r="R122" i="7" s="1"/>
  <c r="AM17" i="7"/>
  <c r="AQ17" i="7"/>
  <c r="M52" i="7"/>
  <c r="M56" i="7" s="1"/>
  <c r="N49" i="7"/>
  <c r="N53" i="7" s="1"/>
  <c r="N57" i="7" s="1"/>
  <c r="AA114" i="7"/>
  <c r="AM12" i="7"/>
  <c r="M53" i="7"/>
  <c r="M57" i="7" s="1"/>
  <c r="AN12" i="7"/>
  <c r="X110" i="7"/>
  <c r="AO12" i="7"/>
  <c r="AS110" i="7"/>
  <c r="AP12" i="7"/>
  <c r="BO110" i="7"/>
  <c r="AQ12" i="7"/>
  <c r="CJ110" i="7"/>
  <c r="AT114" i="7"/>
  <c r="AR12" i="7"/>
  <c r="DE110" i="7"/>
  <c r="AU114" i="7"/>
  <c r="AS12" i="7"/>
  <c r="AS13" i="7" s="1"/>
  <c r="DZ110" i="7"/>
  <c r="EU110" i="7"/>
  <c r="Z113" i="7"/>
  <c r="D123" i="7"/>
  <c r="T121" i="7"/>
  <c r="T122" i="7" s="1"/>
  <c r="T123" i="7"/>
  <c r="U120" i="7"/>
  <c r="CA123" i="7"/>
  <c r="CB123" i="7"/>
  <c r="CB121" i="7"/>
  <c r="CB122" i="7" s="1"/>
  <c r="CC120" i="7"/>
  <c r="CP123" i="7"/>
  <c r="DE121" i="7"/>
  <c r="DE122" i="7" s="1"/>
  <c r="DF123" i="7"/>
  <c r="F120" i="7"/>
  <c r="S123" i="7"/>
  <c r="AP17" i="8"/>
  <c r="E121" i="7"/>
  <c r="E122" i="7" s="1"/>
  <c r="AR17" i="8"/>
  <c r="AX123" i="7"/>
  <c r="AT17" i="8"/>
  <c r="AT12" i="8"/>
  <c r="AT13" i="8" s="1"/>
  <c r="AY120" i="7"/>
  <c r="AU17" i="8"/>
  <c r="AU12" i="8"/>
  <c r="AU13" i="8" s="1"/>
  <c r="Z116" i="8"/>
  <c r="AA116" i="8" s="1"/>
  <c r="AB116" i="8" s="1"/>
  <c r="AC116" i="8" s="1"/>
  <c r="AD116" i="8" s="1"/>
  <c r="BL123" i="7"/>
  <c r="AW121" i="7"/>
  <c r="AW122" i="7" s="1"/>
  <c r="CQ120" i="7"/>
  <c r="AX121" i="7"/>
  <c r="AX122" i="7" s="1"/>
  <c r="S121" i="7"/>
  <c r="S122" i="7" s="1"/>
  <c r="BM120" i="7"/>
  <c r="E203" i="7"/>
  <c r="AR16" i="8"/>
  <c r="DE123" i="7"/>
  <c r="AS16" i="8"/>
  <c r="CP121" i="7"/>
  <c r="CP122" i="7" s="1"/>
  <c r="AT16" i="8"/>
  <c r="H203" i="7"/>
  <c r="AU16" i="8"/>
  <c r="E123" i="7"/>
  <c r="AA114" i="8"/>
  <c r="AH121" i="7"/>
  <c r="AH122" i="7" s="1"/>
  <c r="DG120" i="7"/>
  <c r="AI120" i="7"/>
  <c r="BL121" i="7"/>
  <c r="BL122" i="7" s="1"/>
  <c r="AU114" i="8"/>
  <c r="AP12" i="8"/>
  <c r="AS115" i="8"/>
  <c r="AW123" i="7"/>
  <c r="AR12" i="8"/>
  <c r="AQ17" i="8"/>
  <c r="S121" i="8"/>
  <c r="S122" i="8" s="1"/>
  <c r="CA121" i="8"/>
  <c r="CA122" i="8" s="1"/>
  <c r="T120" i="8"/>
  <c r="CB120" i="8"/>
  <c r="CP123" i="8"/>
  <c r="CQ120" i="8"/>
  <c r="AW121" i="8"/>
  <c r="AW122" i="8" s="1"/>
  <c r="DG120" i="8"/>
  <c r="DF121" i="8"/>
  <c r="DF122" i="8" s="1"/>
  <c r="CP121" i="8"/>
  <c r="CP122" i="8" s="1"/>
  <c r="S123" i="8"/>
  <c r="CA123" i="8"/>
  <c r="BM120" i="8"/>
  <c r="DD121" i="8"/>
  <c r="DD122" i="8" s="1"/>
  <c r="DE121" i="8"/>
  <c r="DE122" i="8" s="1"/>
  <c r="CO123" i="8"/>
  <c r="BZ121" i="8"/>
  <c r="BZ122" i="8" s="1"/>
  <c r="BK123" i="8"/>
  <c r="AI120" i="8"/>
  <c r="AV121" i="8"/>
  <c r="AV122" i="8" s="1"/>
  <c r="AG123" i="8"/>
  <c r="R121" i="8"/>
  <c r="R122" i="8" s="1"/>
  <c r="C123" i="8"/>
  <c r="E120" i="8"/>
  <c r="EL13" i="1"/>
  <c r="EL16" i="1" s="1"/>
  <c r="F81" i="4"/>
  <c r="F83" i="4"/>
  <c r="F82" i="4"/>
  <c r="EK37" i="1" l="1"/>
  <c r="EL37" i="1"/>
  <c r="EJ37" i="1"/>
  <c r="EM37" i="1"/>
  <c r="FE30" i="1"/>
  <c r="FD30" i="1"/>
  <c r="FC30" i="1"/>
  <c r="FB30" i="1"/>
  <c r="FA30" i="1"/>
  <c r="EZ30" i="1"/>
  <c r="EY30" i="1"/>
  <c r="GA30" i="1"/>
  <c r="GK30" i="1"/>
  <c r="GJ30" i="1"/>
  <c r="E39" i="1"/>
  <c r="FV30" i="1"/>
  <c r="FU30" i="1"/>
  <c r="FT30" i="1"/>
  <c r="FS30" i="1"/>
  <c r="FR30" i="1"/>
  <c r="FQ30" i="1"/>
  <c r="EV39" i="1"/>
  <c r="EU39" i="1"/>
  <c r="ET39" i="1"/>
  <c r="S40" i="1"/>
  <c r="GZ39" i="1"/>
  <c r="DP38" i="1"/>
  <c r="DQ38" i="1"/>
  <c r="EL33" i="1"/>
  <c r="EK33" i="1"/>
  <c r="EJ33" i="1"/>
  <c r="EN33" i="1"/>
  <c r="EM33" i="1"/>
  <c r="EN32" i="1"/>
  <c r="EM32" i="1"/>
  <c r="EL32" i="1"/>
  <c r="EK32" i="1"/>
  <c r="EJ32" i="1"/>
  <c r="EN31" i="1"/>
  <c r="EM31" i="1"/>
  <c r="EL31" i="1"/>
  <c r="EK31" i="1"/>
  <c r="EJ31" i="1"/>
  <c r="EN38" i="1"/>
  <c r="EM38" i="1"/>
  <c r="EL38" i="1"/>
  <c r="EK38" i="1"/>
  <c r="EJ38" i="1"/>
  <c r="EM30" i="1"/>
  <c r="EN30" i="1"/>
  <c r="EL30" i="1"/>
  <c r="EK30" i="1"/>
  <c r="EJ30" i="1"/>
  <c r="EM29" i="1"/>
  <c r="EL29" i="1"/>
  <c r="EK29" i="1"/>
  <c r="EJ29" i="1"/>
  <c r="EN29" i="1"/>
  <c r="EN34" i="1"/>
  <c r="EM34" i="1"/>
  <c r="EL34" i="1"/>
  <c r="EK34" i="1"/>
  <c r="EJ34" i="1"/>
  <c r="EJ36" i="1"/>
  <c r="EK36" i="1"/>
  <c r="EM36" i="1"/>
  <c r="EL36" i="1"/>
  <c r="EN36" i="1"/>
  <c r="EN35" i="1"/>
  <c r="EM35" i="1"/>
  <c r="EL35" i="1"/>
  <c r="EK35" i="1"/>
  <c r="EJ35" i="1"/>
  <c r="AC39" i="1"/>
  <c r="DQ39" i="1" s="1"/>
  <c r="CG38" i="1"/>
  <c r="CH38" i="1"/>
  <c r="CL38" i="1"/>
  <c r="CK38" i="1"/>
  <c r="CJ38" i="1"/>
  <c r="CI38" i="1"/>
  <c r="M40" i="1"/>
  <c r="Z39" i="1"/>
  <c r="FY30" i="1"/>
  <c r="FX30" i="1" s="1"/>
  <c r="X215" i="4"/>
  <c r="X216" i="4"/>
  <c r="N40" i="1"/>
  <c r="GI30" i="1"/>
  <c r="R17" i="7"/>
  <c r="O17" i="7"/>
  <c r="O16" i="8"/>
  <c r="T17" i="7"/>
  <c r="Q17" i="7"/>
  <c r="S17" i="7"/>
  <c r="P17" i="7"/>
  <c r="AO13" i="8"/>
  <c r="Q12" i="8"/>
  <c r="AI12" i="8" s="1"/>
  <c r="Q16" i="7"/>
  <c r="P16" i="7"/>
  <c r="AN13" i="7"/>
  <c r="P12" i="7"/>
  <c r="AH12" i="7" s="1"/>
  <c r="T17" i="8"/>
  <c r="Q17" i="8"/>
  <c r="AN312" i="4"/>
  <c r="BB312" i="4" s="1"/>
  <c r="BI312" i="4" s="1"/>
  <c r="BP312" i="4" s="1"/>
  <c r="BW312" i="4" s="1"/>
  <c r="CD312" i="4" s="1"/>
  <c r="CK312" i="4" s="1"/>
  <c r="AU312" i="4"/>
  <c r="AU313" i="4" s="1"/>
  <c r="AO13" i="7"/>
  <c r="Q12" i="7"/>
  <c r="AI12" i="7" s="1"/>
  <c r="AQ312" i="4"/>
  <c r="BE312" i="4" s="1"/>
  <c r="BL312" i="4" s="1"/>
  <c r="BS312" i="4" s="1"/>
  <c r="BZ312" i="4" s="1"/>
  <c r="CG312" i="4" s="1"/>
  <c r="CN312" i="4" s="1"/>
  <c r="AX312" i="4"/>
  <c r="AX313" i="4" s="1"/>
  <c r="AM13" i="7"/>
  <c r="O12" i="7"/>
  <c r="AG12" i="7" s="1"/>
  <c r="O16" i="7"/>
  <c r="AM13" i="8"/>
  <c r="O12" i="8"/>
  <c r="AG12" i="8" s="1"/>
  <c r="AN13" i="8"/>
  <c r="P12" i="8"/>
  <c r="AH12" i="8" s="1"/>
  <c r="AK312" i="4"/>
  <c r="AY312" i="4" s="1"/>
  <c r="BF312" i="4" s="1"/>
  <c r="BM312" i="4" s="1"/>
  <c r="BT312" i="4" s="1"/>
  <c r="CA312" i="4" s="1"/>
  <c r="CH312" i="4" s="1"/>
  <c r="AR312" i="4"/>
  <c r="AR313" i="4" s="1"/>
  <c r="Q16" i="8"/>
  <c r="AM312" i="4"/>
  <c r="BA312" i="4" s="1"/>
  <c r="BH312" i="4" s="1"/>
  <c r="BO312" i="4" s="1"/>
  <c r="BV312" i="4" s="1"/>
  <c r="CC312" i="4" s="1"/>
  <c r="CJ312" i="4" s="1"/>
  <c r="AT312" i="4"/>
  <c r="AT313" i="4" s="1"/>
  <c r="P16" i="8"/>
  <c r="S17" i="8"/>
  <c r="P17" i="8"/>
  <c r="R17" i="8"/>
  <c r="O17" i="8"/>
  <c r="AL313" i="6"/>
  <c r="AM309" i="6"/>
  <c r="AN309" i="6" s="1"/>
  <c r="AO309" i="6" s="1"/>
  <c r="AO311" i="7"/>
  <c r="AM311" i="7"/>
  <c r="AP311" i="7"/>
  <c r="FG38" i="1"/>
  <c r="FG39" i="1" s="1"/>
  <c r="FG40" i="1" s="1"/>
  <c r="FG41" i="1" s="1"/>
  <c r="FG42" i="1" s="1"/>
  <c r="FG43" i="1" s="1"/>
  <c r="T70" i="1"/>
  <c r="R70" i="1"/>
  <c r="AN311" i="7"/>
  <c r="AK313" i="6"/>
  <c r="Q79" i="1"/>
  <c r="GH30" i="1"/>
  <c r="D316" i="4"/>
  <c r="C316" i="4" s="1"/>
  <c r="GF30" i="1"/>
  <c r="O203" i="7"/>
  <c r="S203" i="7" s="1"/>
  <c r="DW31" i="1"/>
  <c r="AB113" i="8"/>
  <c r="AC113" i="8" s="1"/>
  <c r="O203" i="8"/>
  <c r="AK313" i="7"/>
  <c r="AE44" i="1"/>
  <c r="X43" i="1"/>
  <c r="W44" i="1" s="1"/>
  <c r="Y44" i="1"/>
  <c r="A398" i="4"/>
  <c r="F398" i="4" s="1"/>
  <c r="S398" i="4" s="1"/>
  <c r="F397" i="4"/>
  <c r="S397" i="4" s="1"/>
  <c r="E397" i="4"/>
  <c r="R397" i="4" s="1"/>
  <c r="D397" i="4"/>
  <c r="Q397" i="4" s="1"/>
  <c r="I317" i="4"/>
  <c r="V317" i="4" s="1"/>
  <c r="H317" i="4"/>
  <c r="U317" i="4" s="1"/>
  <c r="G317" i="4"/>
  <c r="T317" i="4" s="1"/>
  <c r="F317" i="4"/>
  <c r="S317" i="4" s="1"/>
  <c r="E317" i="4"/>
  <c r="R317" i="4" s="1"/>
  <c r="I333" i="4"/>
  <c r="V333" i="4" s="1"/>
  <c r="H333" i="4"/>
  <c r="U333" i="4" s="1"/>
  <c r="G333" i="4"/>
  <c r="T333" i="4" s="1"/>
  <c r="D333" i="4"/>
  <c r="Q333" i="4" s="1"/>
  <c r="A334" i="4"/>
  <c r="A318" i="4"/>
  <c r="F256" i="8"/>
  <c r="E256" i="8"/>
  <c r="R257" i="8"/>
  <c r="Q257" i="8"/>
  <c r="BQ310" i="7"/>
  <c r="BP310" i="6"/>
  <c r="AZ310" i="7"/>
  <c r="AL311" i="7"/>
  <c r="AL312" i="7"/>
  <c r="BN310" i="6"/>
  <c r="BS310" i="7"/>
  <c r="BO310" i="7"/>
  <c r="BE310" i="6"/>
  <c r="BR310" i="7"/>
  <c r="BM310" i="6"/>
  <c r="BF312" i="7"/>
  <c r="CC310" i="6"/>
  <c r="CA310" i="7"/>
  <c r="AC312" i="6"/>
  <c r="Y312" i="7"/>
  <c r="Z312" i="7"/>
  <c r="BP310" i="7"/>
  <c r="AA312" i="7"/>
  <c r="Y312" i="6"/>
  <c r="BY310" i="6"/>
  <c r="AB312" i="7"/>
  <c r="Z312" i="6"/>
  <c r="AC312" i="7"/>
  <c r="BM312" i="6"/>
  <c r="AA312" i="6"/>
  <c r="AB312" i="6"/>
  <c r="BQ310" i="6"/>
  <c r="BN312" i="6"/>
  <c r="BE310" i="8"/>
  <c r="AQ311" i="8"/>
  <c r="BD310" i="8"/>
  <c r="AP311" i="8"/>
  <c r="BC310" i="8"/>
  <c r="AO311" i="8"/>
  <c r="BB310" i="8"/>
  <c r="AN311" i="8"/>
  <c r="BA310" i="8"/>
  <c r="AM311" i="8"/>
  <c r="AY310" i="8"/>
  <c r="AK311" i="8"/>
  <c r="AY312" i="8"/>
  <c r="AK313" i="8"/>
  <c r="AZ310" i="8"/>
  <c r="AL311" i="8"/>
  <c r="AL312" i="8"/>
  <c r="AC312" i="8"/>
  <c r="AB312" i="8"/>
  <c r="AA312" i="8"/>
  <c r="Z312" i="8"/>
  <c r="Y312" i="8"/>
  <c r="N17" i="8"/>
  <c r="K17" i="8"/>
  <c r="H17" i="8"/>
  <c r="E17" i="8"/>
  <c r="N12" i="8"/>
  <c r="L16" i="8"/>
  <c r="N12" i="7"/>
  <c r="M16" i="8"/>
  <c r="L12" i="8"/>
  <c r="N16" i="7"/>
  <c r="C17" i="8"/>
  <c r="L17" i="8"/>
  <c r="I17" i="8"/>
  <c r="F17" i="8"/>
  <c r="M12" i="7"/>
  <c r="N17" i="7"/>
  <c r="K17" i="7"/>
  <c r="H17" i="7"/>
  <c r="E17" i="7"/>
  <c r="M16" i="7"/>
  <c r="M17" i="7"/>
  <c r="J17" i="7"/>
  <c r="G17" i="7"/>
  <c r="D17" i="7"/>
  <c r="AQ13" i="8"/>
  <c r="M12" i="8"/>
  <c r="I203" i="8"/>
  <c r="L16" i="7"/>
  <c r="C17" i="7"/>
  <c r="L17" i="7"/>
  <c r="I17" i="7"/>
  <c r="F17" i="7"/>
  <c r="D17" i="8"/>
  <c r="M17" i="8"/>
  <c r="J17" i="8"/>
  <c r="G17" i="8"/>
  <c r="N16" i="8"/>
  <c r="L12" i="7"/>
  <c r="AK311" i="4"/>
  <c r="AK313" i="4"/>
  <c r="AM313" i="4"/>
  <c r="AM311" i="4"/>
  <c r="AN311" i="4"/>
  <c r="AO311" i="4"/>
  <c r="AP311" i="4"/>
  <c r="AQ311" i="4"/>
  <c r="T312" i="4"/>
  <c r="AA312" i="4" s="1"/>
  <c r="U312" i="4"/>
  <c r="AB312" i="4" s="1"/>
  <c r="AI312" i="4" s="1"/>
  <c r="Q312" i="4"/>
  <c r="AY120" i="8"/>
  <c r="AY121" i="8" s="1"/>
  <c r="AY122" i="8" s="1"/>
  <c r="AX121" i="8"/>
  <c r="AX122" i="8" s="1"/>
  <c r="GP30" i="1"/>
  <c r="GO30" i="1"/>
  <c r="GN30" i="1"/>
  <c r="GM30" i="1"/>
  <c r="GL30" i="1"/>
  <c r="D197" i="4"/>
  <c r="BM123" i="8"/>
  <c r="BN120" i="8"/>
  <c r="BM121" i="8"/>
  <c r="BM122" i="8" s="1"/>
  <c r="AY121" i="7"/>
  <c r="AY122" i="7" s="1"/>
  <c r="AZ120" i="7"/>
  <c r="AY123" i="7"/>
  <c r="AQ13" i="7"/>
  <c r="AJ120" i="7"/>
  <c r="AI123" i="7"/>
  <c r="AI121" i="7"/>
  <c r="AI122" i="7" s="1"/>
  <c r="M203" i="7"/>
  <c r="DH120" i="7"/>
  <c r="DG123" i="7"/>
  <c r="DG121" i="7"/>
  <c r="DG122" i="7" s="1"/>
  <c r="CC123" i="7"/>
  <c r="CC121" i="7"/>
  <c r="CC122" i="7" s="1"/>
  <c r="CD120" i="7"/>
  <c r="F203" i="7"/>
  <c r="BM121" i="7"/>
  <c r="BM122" i="7" s="1"/>
  <c r="BN120" i="7"/>
  <c r="BM123" i="7"/>
  <c r="AR13" i="7"/>
  <c r="Z115" i="7"/>
  <c r="AA113" i="7"/>
  <c r="AV114" i="7"/>
  <c r="AB114" i="7"/>
  <c r="F121" i="7"/>
  <c r="F122" i="7" s="1"/>
  <c r="F123" i="7"/>
  <c r="G120" i="7"/>
  <c r="M203" i="8"/>
  <c r="AI123" i="8"/>
  <c r="AJ120" i="8"/>
  <c r="AI121" i="8"/>
  <c r="AI122" i="8" s="1"/>
  <c r="DG121" i="8"/>
  <c r="DG122" i="8" s="1"/>
  <c r="DH120" i="8"/>
  <c r="DG123" i="8"/>
  <c r="AR13" i="8"/>
  <c r="CB121" i="8"/>
  <c r="CB122" i="8" s="1"/>
  <c r="CB123" i="8"/>
  <c r="CC120" i="8"/>
  <c r="CR120" i="7"/>
  <c r="CQ121" i="7"/>
  <c r="CQ122" i="7" s="1"/>
  <c r="CQ123" i="7"/>
  <c r="U121" i="7"/>
  <c r="U122" i="7" s="1"/>
  <c r="U123" i="7"/>
  <c r="V120" i="7"/>
  <c r="CQ123" i="8"/>
  <c r="CQ121" i="8"/>
  <c r="CQ122" i="8" s="1"/>
  <c r="CR120" i="8"/>
  <c r="AP13" i="7"/>
  <c r="T121" i="8"/>
  <c r="T122" i="8" s="1"/>
  <c r="T123" i="8"/>
  <c r="U120" i="8"/>
  <c r="I203" i="7"/>
  <c r="E123" i="8"/>
  <c r="F120" i="8"/>
  <c r="E121" i="8"/>
  <c r="E122" i="8" s="1"/>
  <c r="AV114" i="8"/>
  <c r="AB114" i="8"/>
  <c r="AP13" i="8"/>
  <c r="A22" i="1"/>
  <c r="A25" i="1"/>
  <c r="E40" i="1" l="1"/>
  <c r="S41" i="1"/>
  <c r="GZ40" i="1"/>
  <c r="EV40" i="1"/>
  <c r="EU40" i="1"/>
  <c r="ET40" i="1"/>
  <c r="AN313" i="4"/>
  <c r="CH39" i="1"/>
  <c r="CI39" i="1"/>
  <c r="DP39" i="1"/>
  <c r="N41" i="1"/>
  <c r="EN39" i="1"/>
  <c r="EM39" i="1"/>
  <c r="EL39" i="1"/>
  <c r="EK39" i="1"/>
  <c r="EJ39" i="1"/>
  <c r="CG39" i="1"/>
  <c r="CJ39" i="1"/>
  <c r="CK39" i="1"/>
  <c r="CL39" i="1"/>
  <c r="AC40" i="1"/>
  <c r="DQ40" i="1" s="1"/>
  <c r="AN311" i="6"/>
  <c r="AM311" i="6"/>
  <c r="Z40" i="1"/>
  <c r="AQ313" i="4"/>
  <c r="M41" i="1"/>
  <c r="O13" i="7"/>
  <c r="Q13" i="7"/>
  <c r="P13" i="7"/>
  <c r="AP312" i="4"/>
  <c r="BD312" i="4" s="1"/>
  <c r="BK312" i="4" s="1"/>
  <c r="BR312" i="4" s="1"/>
  <c r="BY312" i="4" s="1"/>
  <c r="CF312" i="4" s="1"/>
  <c r="CM312" i="4" s="1"/>
  <c r="AW312" i="4"/>
  <c r="AW313" i="4" s="1"/>
  <c r="Q13" i="8"/>
  <c r="P13" i="8"/>
  <c r="O13" i="8"/>
  <c r="T203" i="7"/>
  <c r="S207" i="7"/>
  <c r="S206" i="7"/>
  <c r="W203" i="7"/>
  <c r="O206" i="8"/>
  <c r="S203" i="8"/>
  <c r="AB115" i="8"/>
  <c r="AW115" i="8" s="1"/>
  <c r="T71" i="1"/>
  <c r="R71" i="1"/>
  <c r="P203" i="7"/>
  <c r="Q203" i="7" s="1"/>
  <c r="Q207" i="7" s="1"/>
  <c r="Q80" i="1"/>
  <c r="D317" i="4"/>
  <c r="C317" i="4" s="1"/>
  <c r="O207" i="8"/>
  <c r="P203" i="8"/>
  <c r="P207" i="8" s="1"/>
  <c r="O207" i="7"/>
  <c r="O206" i="7"/>
  <c r="GS31" i="1"/>
  <c r="DW32" i="1"/>
  <c r="AA35" i="1"/>
  <c r="A399" i="4"/>
  <c r="F399" i="4" s="1"/>
  <c r="FG44" i="1"/>
  <c r="X44" i="1"/>
  <c r="W45" i="1" s="1"/>
  <c r="Y45" i="1"/>
  <c r="AE45" i="1"/>
  <c r="D398" i="4"/>
  <c r="Q398" i="4" s="1"/>
  <c r="E398" i="4"/>
  <c r="R398" i="4" s="1"/>
  <c r="Q316" i="4"/>
  <c r="B316" i="4"/>
  <c r="I334" i="4"/>
  <c r="V334" i="4" s="1"/>
  <c r="H334" i="4"/>
  <c r="U334" i="4" s="1"/>
  <c r="G334" i="4"/>
  <c r="T334" i="4" s="1"/>
  <c r="D334" i="4"/>
  <c r="Q334" i="4" s="1"/>
  <c r="A335" i="4"/>
  <c r="A336" i="4" s="1"/>
  <c r="I318" i="4"/>
  <c r="V318" i="4" s="1"/>
  <c r="H318" i="4"/>
  <c r="U318" i="4" s="1"/>
  <c r="G318" i="4"/>
  <c r="T318" i="4" s="1"/>
  <c r="F318" i="4"/>
  <c r="S318" i="4" s="1"/>
  <c r="E318" i="4"/>
  <c r="R318" i="4" s="1"/>
  <c r="A319" i="4"/>
  <c r="R258" i="8"/>
  <c r="Q258" i="8"/>
  <c r="F257" i="8"/>
  <c r="E257" i="8"/>
  <c r="AF312" i="7"/>
  <c r="AT312" i="7" s="1"/>
  <c r="AT313" i="7" s="1"/>
  <c r="AP309" i="6"/>
  <c r="AO311" i="6"/>
  <c r="AJ312" i="6"/>
  <c r="AX312" i="6" s="1"/>
  <c r="AX313" i="6" s="1"/>
  <c r="BU312" i="6"/>
  <c r="CH310" i="7"/>
  <c r="BX310" i="6"/>
  <c r="CJ310" i="6"/>
  <c r="AI312" i="6"/>
  <c r="AW312" i="6" s="1"/>
  <c r="AW313" i="6" s="1"/>
  <c r="BM312" i="7"/>
  <c r="AH312" i="6"/>
  <c r="AV312" i="6" s="1"/>
  <c r="AV313" i="6" s="1"/>
  <c r="BT310" i="6"/>
  <c r="BT312" i="6"/>
  <c r="BY310" i="7"/>
  <c r="AJ312" i="7"/>
  <c r="AX312" i="7" s="1"/>
  <c r="AX313" i="7" s="1"/>
  <c r="BL310" i="6"/>
  <c r="AG312" i="6"/>
  <c r="AU312" i="6" s="1"/>
  <c r="AU313" i="6" s="1"/>
  <c r="BV310" i="7"/>
  <c r="AI312" i="7"/>
  <c r="AW312" i="7" s="1"/>
  <c r="AW313" i="7" s="1"/>
  <c r="BZ310" i="7"/>
  <c r="CF310" i="6"/>
  <c r="BU310" i="6"/>
  <c r="AF312" i="6"/>
  <c r="AT312" i="6" s="1"/>
  <c r="AT313" i="6" s="1"/>
  <c r="AZ312" i="7"/>
  <c r="AL313" i="7"/>
  <c r="AH312" i="7"/>
  <c r="AV312" i="7" s="1"/>
  <c r="AV313" i="7" s="1"/>
  <c r="BG310" i="7"/>
  <c r="BW310" i="7"/>
  <c r="BW310" i="6"/>
  <c r="AG312" i="7"/>
  <c r="AU312" i="7" s="1"/>
  <c r="AU313" i="7" s="1"/>
  <c r="BX310" i="7"/>
  <c r="AF312" i="8"/>
  <c r="AT312" i="8" s="1"/>
  <c r="AT313" i="8" s="1"/>
  <c r="AG312" i="8"/>
  <c r="AU312" i="8" s="1"/>
  <c r="AU313" i="8" s="1"/>
  <c r="AH312" i="8"/>
  <c r="AV312" i="8" s="1"/>
  <c r="AV313" i="8" s="1"/>
  <c r="AI312" i="8"/>
  <c r="AW312" i="8" s="1"/>
  <c r="AW313" i="8" s="1"/>
  <c r="AJ312" i="8"/>
  <c r="AX312" i="8" s="1"/>
  <c r="AX313" i="8" s="1"/>
  <c r="AZ312" i="8"/>
  <c r="AL313" i="8"/>
  <c r="BG310" i="8"/>
  <c r="BF312" i="8"/>
  <c r="BF310" i="8"/>
  <c r="BH310" i="8"/>
  <c r="BI310" i="8"/>
  <c r="BJ310" i="8"/>
  <c r="BK310" i="8"/>
  <c r="BL310" i="8"/>
  <c r="X312" i="4"/>
  <c r="AE312" i="4" s="1"/>
  <c r="AH312" i="4"/>
  <c r="AV312" i="4" s="1"/>
  <c r="AV313" i="4" s="1"/>
  <c r="J203" i="8"/>
  <c r="M13" i="8"/>
  <c r="M13" i="7"/>
  <c r="N13" i="7"/>
  <c r="L13" i="7"/>
  <c r="L13" i="8"/>
  <c r="N13" i="8"/>
  <c r="F207" i="7"/>
  <c r="AY123" i="8"/>
  <c r="AZ120" i="8"/>
  <c r="AZ121" i="8" s="1"/>
  <c r="AZ122" i="8" s="1"/>
  <c r="AL311" i="4"/>
  <c r="B31" i="1"/>
  <c r="GD32" i="1"/>
  <c r="GC32" i="1"/>
  <c r="GE32" i="1"/>
  <c r="GB32" i="1"/>
  <c r="AB32" i="1"/>
  <c r="AA32" i="1"/>
  <c r="DR30" i="1"/>
  <c r="GC30" i="1"/>
  <c r="GB30" i="1"/>
  <c r="GE30" i="1"/>
  <c r="AB30" i="1"/>
  <c r="GD30" i="1"/>
  <c r="AA30" i="1"/>
  <c r="DR31" i="1"/>
  <c r="GC31" i="1"/>
  <c r="AB31" i="1"/>
  <c r="AA31" i="1"/>
  <c r="GE31" i="1"/>
  <c r="GD31" i="1"/>
  <c r="GB31" i="1"/>
  <c r="CC121" i="8"/>
  <c r="CC122" i="8" s="1"/>
  <c r="CD120" i="8"/>
  <c r="CC123" i="8"/>
  <c r="F123" i="8"/>
  <c r="G120" i="8"/>
  <c r="F121" i="8"/>
  <c r="F122" i="8" s="1"/>
  <c r="CD123" i="7"/>
  <c r="CD121" i="7"/>
  <c r="CD122" i="7" s="1"/>
  <c r="CE120" i="7"/>
  <c r="U121" i="8"/>
  <c r="U122" i="8" s="1"/>
  <c r="U123" i="8"/>
  <c r="V120" i="8"/>
  <c r="N203" i="7"/>
  <c r="N207" i="7" s="1"/>
  <c r="G123" i="7"/>
  <c r="G121" i="7"/>
  <c r="G122" i="7" s="1"/>
  <c r="H120" i="7"/>
  <c r="BN121" i="7"/>
  <c r="BN122" i="7" s="1"/>
  <c r="BO120" i="7"/>
  <c r="BN123" i="7"/>
  <c r="AZ121" i="7"/>
  <c r="AZ122" i="7" s="1"/>
  <c r="BA120" i="7"/>
  <c r="AZ123" i="7"/>
  <c r="CS120" i="7"/>
  <c r="CR121" i="7"/>
  <c r="CR122" i="7" s="1"/>
  <c r="CR123" i="7"/>
  <c r="AJ123" i="8"/>
  <c r="AK120" i="8"/>
  <c r="AJ121" i="8"/>
  <c r="AJ122" i="8" s="1"/>
  <c r="AW114" i="7"/>
  <c r="AC114" i="7"/>
  <c r="J203" i="7"/>
  <c r="AA115" i="7"/>
  <c r="AB113" i="7"/>
  <c r="AU115" i="7"/>
  <c r="CR123" i="8"/>
  <c r="CR121" i="8"/>
  <c r="CR122" i="8" s="1"/>
  <c r="CS120" i="8"/>
  <c r="DH121" i="8"/>
  <c r="DH122" i="8" s="1"/>
  <c r="DI120" i="8"/>
  <c r="DH123" i="8"/>
  <c r="N203" i="8"/>
  <c r="N207" i="8" s="1"/>
  <c r="DI120" i="7"/>
  <c r="DH123" i="7"/>
  <c r="DH121" i="7"/>
  <c r="DH122" i="7" s="1"/>
  <c r="AK120" i="7"/>
  <c r="AJ123" i="7"/>
  <c r="AJ121" i="7"/>
  <c r="AJ122" i="7" s="1"/>
  <c r="AC115" i="8"/>
  <c r="AX115" i="8" s="1"/>
  <c r="AD113" i="8"/>
  <c r="AD115" i="8" s="1"/>
  <c r="AY115" i="8" s="1"/>
  <c r="AW114" i="8"/>
  <c r="AC114" i="8"/>
  <c r="BN123" i="8"/>
  <c r="BO120" i="8"/>
  <c r="BN121" i="8"/>
  <c r="BN122" i="8" s="1"/>
  <c r="V123" i="7"/>
  <c r="V121" i="7"/>
  <c r="V122" i="7" s="1"/>
  <c r="W120" i="7"/>
  <c r="FE31" i="1" l="1"/>
  <c r="FD31" i="1"/>
  <c r="FC31" i="1"/>
  <c r="FB31" i="1"/>
  <c r="FA31" i="1"/>
  <c r="EZ31" i="1"/>
  <c r="EY31" i="1"/>
  <c r="GA31" i="1"/>
  <c r="GK31" i="1"/>
  <c r="GJ31" i="1"/>
  <c r="E41" i="1"/>
  <c r="FR31" i="1"/>
  <c r="FQ31" i="1"/>
  <c r="FV31" i="1"/>
  <c r="FU31" i="1"/>
  <c r="FT31" i="1"/>
  <c r="FS31" i="1"/>
  <c r="S42" i="1"/>
  <c r="GZ41" i="1"/>
  <c r="EV41" i="1"/>
  <c r="EU41" i="1"/>
  <c r="ET41" i="1"/>
  <c r="DP40" i="1"/>
  <c r="AC41" i="1"/>
  <c r="CL41" i="1" s="1"/>
  <c r="N42" i="1"/>
  <c r="EJ40" i="1"/>
  <c r="EK40" i="1"/>
  <c r="EN40" i="1"/>
  <c r="EM40" i="1"/>
  <c r="EL40" i="1"/>
  <c r="CG40" i="1"/>
  <c r="CH40" i="1"/>
  <c r="CI40" i="1"/>
  <c r="CJ40" i="1"/>
  <c r="CK40" i="1"/>
  <c r="CL40" i="1"/>
  <c r="M42" i="1"/>
  <c r="Z41" i="1"/>
  <c r="AP313" i="4"/>
  <c r="FY31" i="1"/>
  <c r="FX31" i="1" s="1"/>
  <c r="GI31" i="1"/>
  <c r="O209" i="8"/>
  <c r="S209" i="7"/>
  <c r="O209" i="7"/>
  <c r="AL312" i="4"/>
  <c r="AZ312" i="4" s="1"/>
  <c r="BG312" i="4" s="1"/>
  <c r="BN312" i="4" s="1"/>
  <c r="BU312" i="4" s="1"/>
  <c r="CB312" i="4" s="1"/>
  <c r="CI312" i="4" s="1"/>
  <c r="AS312" i="4"/>
  <c r="AS313" i="4" s="1"/>
  <c r="S207" i="8"/>
  <c r="T203" i="8"/>
  <c r="S206" i="8"/>
  <c r="W203" i="8"/>
  <c r="W206" i="7"/>
  <c r="X203" i="7"/>
  <c r="U203" i="7"/>
  <c r="T207" i="7"/>
  <c r="T206" i="7"/>
  <c r="P207" i="7"/>
  <c r="P206" i="7"/>
  <c r="R72" i="1"/>
  <c r="T72" i="1"/>
  <c r="AD30" i="1"/>
  <c r="Q203" i="8"/>
  <c r="Q207" i="8" s="1"/>
  <c r="P206" i="8"/>
  <c r="Q317" i="4"/>
  <c r="Q81" i="1"/>
  <c r="GH31" i="1"/>
  <c r="D318" i="4"/>
  <c r="C318" i="4" s="1"/>
  <c r="GF31" i="1"/>
  <c r="GE35" i="1"/>
  <c r="GC35" i="1"/>
  <c r="GD35" i="1"/>
  <c r="AB35" i="1"/>
  <c r="GS32" i="1"/>
  <c r="GB35" i="1"/>
  <c r="DW35" i="1"/>
  <c r="AZ123" i="8"/>
  <c r="BA120" i="8"/>
  <c r="BA123" i="8" s="1"/>
  <c r="A400" i="4"/>
  <c r="E400" i="4" s="1"/>
  <c r="D399" i="4"/>
  <c r="Q399" i="4" s="1"/>
  <c r="E399" i="4"/>
  <c r="FG45" i="1"/>
  <c r="AE46" i="1"/>
  <c r="X45" i="1"/>
  <c r="W46" i="1" s="1"/>
  <c r="Y46" i="1"/>
  <c r="P316" i="4"/>
  <c r="I319" i="4"/>
  <c r="V319" i="4" s="1"/>
  <c r="H319" i="4"/>
  <c r="U319" i="4" s="1"/>
  <c r="G319" i="4"/>
  <c r="T319" i="4" s="1"/>
  <c r="F319" i="4"/>
  <c r="S319" i="4" s="1"/>
  <c r="E319" i="4"/>
  <c r="R319" i="4" s="1"/>
  <c r="D336" i="4"/>
  <c r="Q336" i="4" s="1"/>
  <c r="I336" i="4"/>
  <c r="V336" i="4" s="1"/>
  <c r="H336" i="4"/>
  <c r="U336" i="4" s="1"/>
  <c r="G336" i="4"/>
  <c r="T336" i="4" s="1"/>
  <c r="I335" i="4"/>
  <c r="V335" i="4" s="1"/>
  <c r="H335" i="4"/>
  <c r="U335" i="4" s="1"/>
  <c r="G335" i="4"/>
  <c r="T335" i="4" s="1"/>
  <c r="D335" i="4"/>
  <c r="Q335" i="4" s="1"/>
  <c r="A320" i="4"/>
  <c r="E258" i="8"/>
  <c r="F258" i="8"/>
  <c r="R262" i="8"/>
  <c r="Q262" i="8"/>
  <c r="AN312" i="6"/>
  <c r="BS310" i="6"/>
  <c r="AQ312" i="7"/>
  <c r="CE310" i="7"/>
  <c r="CF310" i="7"/>
  <c r="AN312" i="7"/>
  <c r="CA312" i="6"/>
  <c r="CD310" i="6"/>
  <c r="CA310" i="6"/>
  <c r="CD310" i="7"/>
  <c r="AO312" i="6"/>
  <c r="BN310" i="7"/>
  <c r="BT312" i="7"/>
  <c r="AO312" i="7"/>
  <c r="AP312" i="6"/>
  <c r="BG312" i="7"/>
  <c r="AM312" i="6"/>
  <c r="CE310" i="6"/>
  <c r="CB310" i="6"/>
  <c r="CM310" i="6"/>
  <c r="CB312" i="6"/>
  <c r="CG310" i="7"/>
  <c r="AQ312" i="6"/>
  <c r="AP312" i="7"/>
  <c r="AQ309" i="6"/>
  <c r="AQ311" i="6" s="1"/>
  <c r="AP311" i="6"/>
  <c r="CC310" i="7"/>
  <c r="AM312" i="7"/>
  <c r="BS310" i="8"/>
  <c r="BR310" i="8"/>
  <c r="BQ310" i="8"/>
  <c r="BP310" i="8"/>
  <c r="BO310" i="8"/>
  <c r="BM310" i="8"/>
  <c r="BM312" i="8"/>
  <c r="BN310" i="8"/>
  <c r="BG312" i="8"/>
  <c r="AQ312" i="8"/>
  <c r="AP312" i="8"/>
  <c r="AO312" i="8"/>
  <c r="AN312" i="8"/>
  <c r="AM312" i="8"/>
  <c r="AO312" i="4"/>
  <c r="Q206" i="7"/>
  <c r="J207" i="8"/>
  <c r="J207" i="7"/>
  <c r="GP31" i="1"/>
  <c r="GO31" i="1"/>
  <c r="GN31" i="1"/>
  <c r="GM31" i="1"/>
  <c r="GL31" i="1"/>
  <c r="DR32" i="1"/>
  <c r="B32" i="1"/>
  <c r="A337" i="4"/>
  <c r="DJ120" i="7"/>
  <c r="DI123" i="7"/>
  <c r="DI121" i="7"/>
  <c r="DI122" i="7" s="1"/>
  <c r="H123" i="7"/>
  <c r="H121" i="7"/>
  <c r="H122" i="7" s="1"/>
  <c r="I120" i="7"/>
  <c r="V121" i="8"/>
  <c r="V122" i="8" s="1"/>
  <c r="V123" i="8"/>
  <c r="W120" i="8"/>
  <c r="AX114" i="7"/>
  <c r="AD114" i="7"/>
  <c r="AK123" i="8"/>
  <c r="AL120" i="8"/>
  <c r="AK121" i="8"/>
  <c r="AK122" i="8" s="1"/>
  <c r="BO123" i="8"/>
  <c r="BP120" i="8"/>
  <c r="BO121" i="8"/>
  <c r="BO122" i="8" s="1"/>
  <c r="BB120" i="7"/>
  <c r="BA121" i="7"/>
  <c r="BA122" i="7" s="1"/>
  <c r="BA123" i="7"/>
  <c r="AX114" i="8"/>
  <c r="AD114" i="8"/>
  <c r="AB115" i="7"/>
  <c r="AC113" i="7"/>
  <c r="X120" i="7"/>
  <c r="W121" i="7"/>
  <c r="W122" i="7" s="1"/>
  <c r="W123" i="7"/>
  <c r="AV115" i="7"/>
  <c r="CS121" i="7"/>
  <c r="CS122" i="7" s="1"/>
  <c r="CT120" i="7"/>
  <c r="CS123" i="7"/>
  <c r="CE123" i="7"/>
  <c r="CE121" i="7"/>
  <c r="CE122" i="7" s="1"/>
  <c r="CF120" i="7"/>
  <c r="G123" i="8"/>
  <c r="H120" i="8"/>
  <c r="G121" i="8"/>
  <c r="G122" i="8" s="1"/>
  <c r="AL120" i="7"/>
  <c r="AK123" i="7"/>
  <c r="AK121" i="7"/>
  <c r="AK122" i="7" s="1"/>
  <c r="DI121" i="8"/>
  <c r="DI122" i="8" s="1"/>
  <c r="DJ120" i="8"/>
  <c r="DI123" i="8"/>
  <c r="BO121" i="7"/>
  <c r="BO122" i="7" s="1"/>
  <c r="BP120" i="7"/>
  <c r="BO123" i="7"/>
  <c r="CD121" i="8"/>
  <c r="CD122" i="8" s="1"/>
  <c r="CE120" i="8"/>
  <c r="CD123" i="8"/>
  <c r="CS123" i="8"/>
  <c r="CT120" i="8"/>
  <c r="CS121" i="8"/>
  <c r="CS122" i="8" s="1"/>
  <c r="R203" i="7"/>
  <c r="GE23" i="1"/>
  <c r="GD23" i="1"/>
  <c r="GC23" i="1"/>
  <c r="GB23" i="1"/>
  <c r="FE32" i="1" l="1"/>
  <c r="FD32" i="1"/>
  <c r="FC32" i="1"/>
  <c r="FB32" i="1"/>
  <c r="FA32" i="1"/>
  <c r="EZ32" i="1"/>
  <c r="EY32" i="1"/>
  <c r="GA32" i="1"/>
  <c r="GK32" i="1"/>
  <c r="GJ32" i="1"/>
  <c r="E42" i="1"/>
  <c r="FV32" i="1"/>
  <c r="FU32" i="1"/>
  <c r="FT32" i="1"/>
  <c r="FS32" i="1"/>
  <c r="FR32" i="1"/>
  <c r="FQ32" i="1"/>
  <c r="EV42" i="1"/>
  <c r="EU42" i="1"/>
  <c r="ET42" i="1"/>
  <c r="S43" i="1"/>
  <c r="GZ42" i="1"/>
  <c r="CI41" i="1"/>
  <c r="CJ41" i="1"/>
  <c r="CK41" i="1"/>
  <c r="DP41" i="1"/>
  <c r="DQ41" i="1"/>
  <c r="AC42" i="1"/>
  <c r="CJ42" i="1" s="1"/>
  <c r="N43" i="1"/>
  <c r="CG41" i="1"/>
  <c r="CH41" i="1"/>
  <c r="EN41" i="1"/>
  <c r="EM41" i="1"/>
  <c r="EL41" i="1"/>
  <c r="EK41" i="1"/>
  <c r="EJ41" i="1"/>
  <c r="AL313" i="4"/>
  <c r="M43" i="1"/>
  <c r="Z42" i="1"/>
  <c r="FY32" i="1"/>
  <c r="FX32" i="1" s="1"/>
  <c r="GI32" i="1"/>
  <c r="P209" i="8"/>
  <c r="Q209" i="7"/>
  <c r="P209" i="7"/>
  <c r="T209" i="7"/>
  <c r="S209" i="8"/>
  <c r="V203" i="7"/>
  <c r="U207" i="7"/>
  <c r="U206" i="7"/>
  <c r="Y203" i="7"/>
  <c r="W206" i="8"/>
  <c r="X203" i="8"/>
  <c r="U203" i="8"/>
  <c r="T207" i="8"/>
  <c r="T206" i="8"/>
  <c r="T24" i="1" a="1"/>
  <c r="T24" i="1" s="1"/>
  <c r="Q206" i="8"/>
  <c r="R203" i="8"/>
  <c r="R207" i="8" s="1"/>
  <c r="BX31" i="1"/>
  <c r="AD31" i="1" s="1"/>
  <c r="R73" i="1"/>
  <c r="B33" i="1"/>
  <c r="T73" i="1"/>
  <c r="CB31" i="1"/>
  <c r="BB120" i="8"/>
  <c r="BB121" i="8" s="1"/>
  <c r="BB122" i="8" s="1"/>
  <c r="BA121" i="8"/>
  <c r="BA122" i="8" s="1"/>
  <c r="Q82" i="1"/>
  <c r="Q318" i="4"/>
  <c r="D319" i="4"/>
  <c r="C319" i="4" s="1"/>
  <c r="GF32" i="1"/>
  <c r="GS35" i="1"/>
  <c r="F400" i="4"/>
  <c r="A401" i="4"/>
  <c r="D401" i="4" s="1"/>
  <c r="Q401" i="4" s="1"/>
  <c r="D400" i="4"/>
  <c r="Q400" i="4" s="1"/>
  <c r="X46" i="1"/>
  <c r="Y47" i="1"/>
  <c r="AE47" i="1"/>
  <c r="FG46" i="1"/>
  <c r="P317" i="4"/>
  <c r="B317" i="4"/>
  <c r="E320" i="4"/>
  <c r="R320" i="4" s="1"/>
  <c r="F320" i="4"/>
  <c r="S320" i="4" s="1"/>
  <c r="I320" i="4"/>
  <c r="V320" i="4" s="1"/>
  <c r="H320" i="4"/>
  <c r="U320" i="4" s="1"/>
  <c r="G320" i="4"/>
  <c r="T320" i="4" s="1"/>
  <c r="I337" i="4"/>
  <c r="V337" i="4" s="1"/>
  <c r="H337" i="4"/>
  <c r="U337" i="4" s="1"/>
  <c r="G337" i="4"/>
  <c r="T337" i="4" s="1"/>
  <c r="D337" i="4"/>
  <c r="Q337" i="4" s="1"/>
  <c r="A321" i="4"/>
  <c r="Q263" i="8"/>
  <c r="R263" i="8"/>
  <c r="F262" i="8"/>
  <c r="E262" i="8"/>
  <c r="BN312" i="7"/>
  <c r="BD312" i="6"/>
  <c r="AP313" i="6"/>
  <c r="BC312" i="7"/>
  <c r="AO313" i="7"/>
  <c r="CA312" i="7"/>
  <c r="BA312" i="7"/>
  <c r="AM313" i="7"/>
  <c r="BU310" i="7"/>
  <c r="CJ310" i="7"/>
  <c r="BC312" i="6"/>
  <c r="AO313" i="6"/>
  <c r="CK310" i="7"/>
  <c r="CH310" i="6"/>
  <c r="BD312" i="7"/>
  <c r="AP313" i="7"/>
  <c r="BE312" i="6"/>
  <c r="AQ313" i="6"/>
  <c r="CK310" i="6"/>
  <c r="CN310" i="7"/>
  <c r="CH312" i="6"/>
  <c r="CI312" i="6"/>
  <c r="BB312" i="7"/>
  <c r="AN313" i="7"/>
  <c r="CM310" i="7"/>
  <c r="CL310" i="7"/>
  <c r="CI310" i="6"/>
  <c r="BE312" i="7"/>
  <c r="AQ313" i="7"/>
  <c r="CL310" i="6"/>
  <c r="BZ310" i="6"/>
  <c r="BA312" i="6"/>
  <c r="AM313" i="6"/>
  <c r="BB312" i="6"/>
  <c r="AN313" i="6"/>
  <c r="BA312" i="8"/>
  <c r="AM313" i="8"/>
  <c r="BB312" i="8"/>
  <c r="AN313" i="8"/>
  <c r="BC312" i="8"/>
  <c r="AO313" i="8"/>
  <c r="BD312" i="8"/>
  <c r="AP313" i="8"/>
  <c r="BE312" i="8"/>
  <c r="AQ313" i="8"/>
  <c r="BN312" i="8"/>
  <c r="BU310" i="8"/>
  <c r="BT312" i="8"/>
  <c r="BT310" i="8"/>
  <c r="BV310" i="8"/>
  <c r="BW310" i="8"/>
  <c r="BX310" i="8"/>
  <c r="BY310" i="8"/>
  <c r="BZ310" i="8"/>
  <c r="BC312" i="4"/>
  <c r="AO313" i="4"/>
  <c r="R206" i="7"/>
  <c r="R207" i="7"/>
  <c r="GP32" i="1"/>
  <c r="GO32" i="1"/>
  <c r="GN32" i="1"/>
  <c r="GM32" i="1"/>
  <c r="GL32" i="1"/>
  <c r="DR35" i="1"/>
  <c r="A338" i="4"/>
  <c r="AY114" i="8"/>
  <c r="BB123" i="7"/>
  <c r="BC120" i="7"/>
  <c r="BB121" i="7"/>
  <c r="BB122" i="7" s="1"/>
  <c r="I120" i="8"/>
  <c r="H123" i="8"/>
  <c r="H121" i="8"/>
  <c r="H122" i="8" s="1"/>
  <c r="X121" i="7"/>
  <c r="X122" i="7" s="1"/>
  <c r="Y120" i="7"/>
  <c r="X123" i="7"/>
  <c r="CT121" i="7"/>
  <c r="CT122" i="7" s="1"/>
  <c r="CU120" i="7"/>
  <c r="CT123" i="7"/>
  <c r="CF123" i="7"/>
  <c r="CF121" i="7"/>
  <c r="CF122" i="7" s="1"/>
  <c r="CG120" i="7"/>
  <c r="I121" i="7"/>
  <c r="I122" i="7" s="1"/>
  <c r="I123" i="7"/>
  <c r="J120" i="7"/>
  <c r="CT123" i="8"/>
  <c r="CU120" i="8"/>
  <c r="CT121" i="8"/>
  <c r="CT122" i="8" s="1"/>
  <c r="AY114" i="7"/>
  <c r="BP123" i="8"/>
  <c r="BQ120" i="8"/>
  <c r="BP121" i="8"/>
  <c r="BP122" i="8" s="1"/>
  <c r="CE121" i="8"/>
  <c r="CE122" i="8" s="1"/>
  <c r="CF120" i="8"/>
  <c r="CE123" i="8"/>
  <c r="DJ121" i="8"/>
  <c r="DJ122" i="8" s="1"/>
  <c r="DK120" i="8"/>
  <c r="DJ123" i="8"/>
  <c r="W121" i="8"/>
  <c r="W122" i="8" s="1"/>
  <c r="X120" i="8"/>
  <c r="W123" i="8"/>
  <c r="AL121" i="7"/>
  <c r="AL122" i="7" s="1"/>
  <c r="AM120" i="7"/>
  <c r="AL123" i="7"/>
  <c r="AC115" i="7"/>
  <c r="AD113" i="7"/>
  <c r="AD115" i="7" s="1"/>
  <c r="AY115" i="7" s="1"/>
  <c r="BP121" i="7"/>
  <c r="BP122" i="7" s="1"/>
  <c r="BQ120" i="7"/>
  <c r="BP123" i="7"/>
  <c r="AW115" i="7"/>
  <c r="DJ123" i="7"/>
  <c r="DK120" i="7"/>
  <c r="DJ121" i="7"/>
  <c r="DJ122" i="7" s="1"/>
  <c r="AL123" i="8"/>
  <c r="AM120" i="8"/>
  <c r="AL121" i="8"/>
  <c r="AL122" i="8" s="1"/>
  <c r="GE5" i="1"/>
  <c r="GD5" i="1"/>
  <c r="GC5" i="1"/>
  <c r="J211" i="6"/>
  <c r="N211" i="6" s="1"/>
  <c r="R211" i="6" s="1"/>
  <c r="V211" i="6" s="1"/>
  <c r="Z211" i="6" s="1"/>
  <c r="I211" i="6"/>
  <c r="M211" i="6" s="1"/>
  <c r="Q211" i="6" s="1"/>
  <c r="U211" i="6" s="1"/>
  <c r="Y211" i="6" s="1"/>
  <c r="H211" i="6"/>
  <c r="L211" i="6" s="1"/>
  <c r="P211" i="6" s="1"/>
  <c r="T211" i="6" s="1"/>
  <c r="X211" i="6" s="1"/>
  <c r="G211" i="6"/>
  <c r="K211" i="6" s="1"/>
  <c r="O211" i="6" s="1"/>
  <c r="S211" i="6" s="1"/>
  <c r="W211" i="6" s="1"/>
  <c r="J211" i="4"/>
  <c r="I211" i="4"/>
  <c r="H211" i="4"/>
  <c r="G211" i="4"/>
  <c r="G216" i="6"/>
  <c r="K216" i="6" s="1"/>
  <c r="O216" i="6" s="1"/>
  <c r="S216" i="6" s="1"/>
  <c r="W216" i="6" s="1"/>
  <c r="G215" i="6"/>
  <c r="K215" i="6" s="1"/>
  <c r="O215" i="6" s="1"/>
  <c r="S215" i="6" s="1"/>
  <c r="W215" i="6" s="1"/>
  <c r="J214" i="6"/>
  <c r="N214" i="6" s="1"/>
  <c r="R214" i="6" s="1"/>
  <c r="V214" i="6" s="1"/>
  <c r="Z214" i="6" s="1"/>
  <c r="I214" i="6"/>
  <c r="M214" i="6" s="1"/>
  <c r="Q214" i="6" s="1"/>
  <c r="U214" i="6" s="1"/>
  <c r="Y214" i="6" s="1"/>
  <c r="H214" i="6"/>
  <c r="L214" i="6" s="1"/>
  <c r="P214" i="6" s="1"/>
  <c r="T214" i="6" s="1"/>
  <c r="X214" i="6" s="1"/>
  <c r="G214" i="6"/>
  <c r="K214" i="6" s="1"/>
  <c r="O214" i="6" s="1"/>
  <c r="S214" i="6" s="1"/>
  <c r="W214" i="6" s="1"/>
  <c r="J213" i="6"/>
  <c r="N213" i="6" s="1"/>
  <c r="R213" i="6" s="1"/>
  <c r="V213" i="6" s="1"/>
  <c r="Z213" i="6" s="1"/>
  <c r="I213" i="6"/>
  <c r="M213" i="6" s="1"/>
  <c r="Q213" i="6" s="1"/>
  <c r="U213" i="6" s="1"/>
  <c r="Y213" i="6" s="1"/>
  <c r="H213" i="6"/>
  <c r="L213" i="6" s="1"/>
  <c r="P213" i="6" s="1"/>
  <c r="T213" i="6" s="1"/>
  <c r="X213" i="6" s="1"/>
  <c r="G213" i="6"/>
  <c r="K213" i="6" s="1"/>
  <c r="O213" i="6" s="1"/>
  <c r="S213" i="6" s="1"/>
  <c r="W213" i="6" s="1"/>
  <c r="J212" i="6"/>
  <c r="N212" i="6" s="1"/>
  <c r="R212" i="6" s="1"/>
  <c r="V212" i="6" s="1"/>
  <c r="Z212" i="6" s="1"/>
  <c r="I212" i="6"/>
  <c r="M212" i="6" s="1"/>
  <c r="Q212" i="6" s="1"/>
  <c r="U212" i="6" s="1"/>
  <c r="Y212" i="6" s="1"/>
  <c r="H212" i="6"/>
  <c r="L212" i="6" s="1"/>
  <c r="P212" i="6" s="1"/>
  <c r="T212" i="6" s="1"/>
  <c r="X212" i="6" s="1"/>
  <c r="G212" i="6"/>
  <c r="K212" i="6" s="1"/>
  <c r="O212" i="6" s="1"/>
  <c r="S212" i="6" s="1"/>
  <c r="W212" i="6" s="1"/>
  <c r="R66" i="6"/>
  <c r="Q66" i="6"/>
  <c r="P66" i="6"/>
  <c r="O66" i="6"/>
  <c r="FB33" i="1" l="1"/>
  <c r="FA33" i="1"/>
  <c r="EZ33" i="1"/>
  <c r="EY33" i="1"/>
  <c r="FE33" i="1"/>
  <c r="FD33" i="1"/>
  <c r="FC33" i="1"/>
  <c r="GA33" i="1"/>
  <c r="GK33" i="1"/>
  <c r="GJ33" i="1"/>
  <c r="E43" i="1"/>
  <c r="FV33" i="1"/>
  <c r="FU33" i="1"/>
  <c r="FT33" i="1"/>
  <c r="FS33" i="1"/>
  <c r="FR33" i="1"/>
  <c r="FQ33" i="1"/>
  <c r="S44" i="1"/>
  <c r="GZ43" i="1"/>
  <c r="EV43" i="1"/>
  <c r="EU43" i="1"/>
  <c r="ET43" i="1"/>
  <c r="CG42" i="1"/>
  <c r="CL42" i="1"/>
  <c r="AC43" i="1"/>
  <c r="CI42" i="1"/>
  <c r="CK42" i="1"/>
  <c r="N44" i="1"/>
  <c r="DP42" i="1"/>
  <c r="CH42" i="1"/>
  <c r="DQ42" i="1"/>
  <c r="EL42" i="1"/>
  <c r="EK42" i="1"/>
  <c r="EJ42" i="1"/>
  <c r="EM42" i="1"/>
  <c r="EN42" i="1"/>
  <c r="X47" i="1"/>
  <c r="X48" i="1" s="1"/>
  <c r="W47" i="1"/>
  <c r="M44" i="1"/>
  <c r="Z43" i="1"/>
  <c r="Z23" i="1"/>
  <c r="FY33" i="1"/>
  <c r="FX33" i="1" s="1"/>
  <c r="Q209" i="8"/>
  <c r="R209" i="7"/>
  <c r="T209" i="8"/>
  <c r="U209" i="7"/>
  <c r="GI33" i="1"/>
  <c r="V203" i="8"/>
  <c r="U207" i="8"/>
  <c r="U206" i="8"/>
  <c r="Y203" i="8"/>
  <c r="Z203" i="7"/>
  <c r="V207" i="7"/>
  <c r="V206" i="7"/>
  <c r="R206" i="8"/>
  <c r="T25" i="1" a="1"/>
  <c r="T25" i="1" s="1"/>
  <c r="S24" i="1" a="1"/>
  <c r="S24" i="1" s="1"/>
  <c r="C220" i="6"/>
  <c r="C220" i="7"/>
  <c r="C220" i="8"/>
  <c r="C220" i="4"/>
  <c r="BB123" i="8"/>
  <c r="BC120" i="8"/>
  <c r="BC121" i="8" s="1"/>
  <c r="BC122" i="8" s="1"/>
  <c r="BX32" i="1"/>
  <c r="AD32" i="1" s="1"/>
  <c r="CB32" i="1"/>
  <c r="BX33" i="1" s="1"/>
  <c r="AD33" i="1" s="1"/>
  <c r="GL33" i="1"/>
  <c r="GH33" i="1"/>
  <c r="FP33" i="1"/>
  <c r="GF33" i="1"/>
  <c r="FW33" i="1"/>
  <c r="FZ33" i="1"/>
  <c r="B34" i="1"/>
  <c r="CA33" i="1"/>
  <c r="GP33" i="1"/>
  <c r="GO33" i="1"/>
  <c r="GN33" i="1"/>
  <c r="GM33" i="1"/>
  <c r="T74" i="1"/>
  <c r="R74" i="1"/>
  <c r="Q83" i="1"/>
  <c r="D320" i="4"/>
  <c r="C320" i="4" s="1"/>
  <c r="GC100" i="1"/>
  <c r="GC13" i="1"/>
  <c r="GC16" i="1" s="1"/>
  <c r="GD100" i="1"/>
  <c r="GD13" i="1"/>
  <c r="GD16" i="1" s="1"/>
  <c r="GE100" i="1"/>
  <c r="GE13" i="1"/>
  <c r="GE16" i="1" s="1"/>
  <c r="A402" i="4"/>
  <c r="E402" i="4" s="1"/>
  <c r="E401" i="4"/>
  <c r="F401" i="4"/>
  <c r="FG47" i="1"/>
  <c r="AE48" i="1"/>
  <c r="Y48" i="1"/>
  <c r="Q319" i="4"/>
  <c r="P318" i="4"/>
  <c r="B318" i="4"/>
  <c r="I338" i="4"/>
  <c r="V338" i="4" s="1"/>
  <c r="H338" i="4"/>
  <c r="U338" i="4" s="1"/>
  <c r="G338" i="4"/>
  <c r="T338" i="4" s="1"/>
  <c r="D338" i="4"/>
  <c r="Q338" i="4" s="1"/>
  <c r="I321" i="4"/>
  <c r="V321" i="4" s="1"/>
  <c r="H321" i="4"/>
  <c r="U321" i="4" s="1"/>
  <c r="G321" i="4"/>
  <c r="T321" i="4" s="1"/>
  <c r="F321" i="4"/>
  <c r="S321" i="4" s="1"/>
  <c r="E321" i="4"/>
  <c r="R321" i="4" s="1"/>
  <c r="A322" i="4"/>
  <c r="E263" i="8"/>
  <c r="F263" i="8"/>
  <c r="Q264" i="8"/>
  <c r="R264" i="8"/>
  <c r="BL312" i="6"/>
  <c r="BK312" i="7"/>
  <c r="BI312" i="6"/>
  <c r="BH312" i="6"/>
  <c r="BJ312" i="6"/>
  <c r="CG310" i="6"/>
  <c r="CB310" i="7"/>
  <c r="BL312" i="7"/>
  <c r="BH312" i="7"/>
  <c r="CH312" i="7"/>
  <c r="BJ312" i="7"/>
  <c r="BK312" i="6"/>
  <c r="BI312" i="7"/>
  <c r="BU312" i="7"/>
  <c r="CG310" i="8"/>
  <c r="CF310" i="8"/>
  <c r="CE310" i="8"/>
  <c r="CD310" i="8"/>
  <c r="CC310" i="8"/>
  <c r="CA310" i="8"/>
  <c r="CA312" i="8"/>
  <c r="CB310" i="8"/>
  <c r="BU312" i="8"/>
  <c r="BL312" i="8"/>
  <c r="BK312" i="8"/>
  <c r="BJ312" i="8"/>
  <c r="BI312" i="8"/>
  <c r="BH312" i="8"/>
  <c r="BJ312" i="4"/>
  <c r="C244" i="6"/>
  <c r="C244" i="7"/>
  <c r="C244" i="8"/>
  <c r="C244" i="4"/>
  <c r="A339" i="4"/>
  <c r="CU121" i="7"/>
  <c r="CU122" i="7" s="1"/>
  <c r="CV120" i="7"/>
  <c r="CU123" i="7"/>
  <c r="BQ121" i="7"/>
  <c r="BQ122" i="7" s="1"/>
  <c r="BR120" i="7"/>
  <c r="BQ123" i="7"/>
  <c r="AX115" i="7"/>
  <c r="BQ123" i="8"/>
  <c r="BR120" i="8"/>
  <c r="BQ121" i="8"/>
  <c r="BQ122" i="8" s="1"/>
  <c r="Y123" i="7"/>
  <c r="Y121" i="7"/>
  <c r="Y122" i="7" s="1"/>
  <c r="Z120" i="7"/>
  <c r="AN120" i="7"/>
  <c r="AM123" i="7"/>
  <c r="AM121" i="7"/>
  <c r="AM122" i="7" s="1"/>
  <c r="X121" i="8"/>
  <c r="X122" i="8" s="1"/>
  <c r="Y120" i="8"/>
  <c r="X123" i="8"/>
  <c r="CU123" i="8"/>
  <c r="CV120" i="8"/>
  <c r="CU121" i="8"/>
  <c r="CU122" i="8" s="1"/>
  <c r="J120" i="8"/>
  <c r="I123" i="8"/>
  <c r="I121" i="8"/>
  <c r="I122" i="8" s="1"/>
  <c r="J121" i="7"/>
  <c r="J122" i="7" s="1"/>
  <c r="J123" i="7"/>
  <c r="K120" i="7"/>
  <c r="AM123" i="8"/>
  <c r="AN120" i="8"/>
  <c r="AM121" i="8"/>
  <c r="AM122" i="8" s="1"/>
  <c r="CG123" i="7"/>
  <c r="CG121" i="7"/>
  <c r="CG122" i="7" s="1"/>
  <c r="CH120" i="7"/>
  <c r="DK121" i="8"/>
  <c r="DK122" i="8" s="1"/>
  <c r="DL120" i="8"/>
  <c r="DK123" i="8"/>
  <c r="BC121" i="7"/>
  <c r="BC122" i="7" s="1"/>
  <c r="BD120" i="7"/>
  <c r="BC123" i="7"/>
  <c r="DL120" i="7"/>
  <c r="DK123" i="7"/>
  <c r="DK121" i="7"/>
  <c r="DK122" i="7" s="1"/>
  <c r="CF121" i="8"/>
  <c r="CF122" i="8" s="1"/>
  <c r="CG120" i="8"/>
  <c r="CF123" i="8"/>
  <c r="K211" i="4"/>
  <c r="L211" i="4"/>
  <c r="M211" i="4"/>
  <c r="N211" i="4"/>
  <c r="R66" i="4"/>
  <c r="Q66" i="4"/>
  <c r="P66" i="4"/>
  <c r="O66" i="4"/>
  <c r="FB5" i="1"/>
  <c r="FB100" i="1" s="1"/>
  <c r="FA5" i="1"/>
  <c r="FA100" i="1" s="1"/>
  <c r="G216" i="4"/>
  <c r="G215" i="4"/>
  <c r="J214" i="4"/>
  <c r="I214" i="4"/>
  <c r="H214" i="4"/>
  <c r="G214" i="4"/>
  <c r="J213" i="4"/>
  <c r="I213" i="4"/>
  <c r="H213" i="4"/>
  <c r="G213" i="4"/>
  <c r="D83" i="4"/>
  <c r="D82" i="4"/>
  <c r="U208" i="7" s="1"/>
  <c r="D81" i="4"/>
  <c r="D83" i="6"/>
  <c r="D82" i="6"/>
  <c r="D81" i="6"/>
  <c r="G203" i="6"/>
  <c r="D203" i="6"/>
  <c r="C179" i="6"/>
  <c r="H179" i="6" s="1"/>
  <c r="C176" i="6"/>
  <c r="H176" i="6" s="1"/>
  <c r="C175" i="6"/>
  <c r="H175" i="6" s="1"/>
  <c r="C174" i="6"/>
  <c r="H174" i="6" s="1"/>
  <c r="AU166" i="6"/>
  <c r="AU167" i="6" s="1"/>
  <c r="AU168" i="6" s="1"/>
  <c r="AT166" i="6"/>
  <c r="AT167" i="6" s="1"/>
  <c r="AT168" i="6" s="1"/>
  <c r="AS166" i="6"/>
  <c r="AS167" i="6" s="1"/>
  <c r="AS168" i="6" s="1"/>
  <c r="AR166" i="6"/>
  <c r="AR167" i="6" s="1"/>
  <c r="AR168" i="6" s="1"/>
  <c r="AQ166" i="6"/>
  <c r="AQ167" i="6" s="1"/>
  <c r="AQ168" i="6" s="1"/>
  <c r="AP166" i="6"/>
  <c r="AP167" i="6" s="1"/>
  <c r="AP168" i="6" s="1"/>
  <c r="AO166" i="6"/>
  <c r="AO167" i="6" s="1"/>
  <c r="AO168" i="6" s="1"/>
  <c r="AN166" i="6"/>
  <c r="AN167" i="6" s="1"/>
  <c r="AN168" i="6" s="1"/>
  <c r="AM166" i="6"/>
  <c r="AM167" i="6" s="1"/>
  <c r="AM168" i="6" s="1"/>
  <c r="AL166" i="6"/>
  <c r="AL167" i="6" s="1"/>
  <c r="AL168" i="6" s="1"/>
  <c r="AK166" i="6"/>
  <c r="AK167" i="6" s="1"/>
  <c r="AK168" i="6" s="1"/>
  <c r="AJ166" i="6"/>
  <c r="AJ167" i="6" s="1"/>
  <c r="AJ168" i="6" s="1"/>
  <c r="AI166" i="6"/>
  <c r="AI167" i="6" s="1"/>
  <c r="AI168" i="6" s="1"/>
  <c r="AH166" i="6"/>
  <c r="AH167" i="6" s="1"/>
  <c r="AH168" i="6" s="1"/>
  <c r="AG166" i="6"/>
  <c r="AG167" i="6" s="1"/>
  <c r="AG168" i="6" s="1"/>
  <c r="AF166" i="6"/>
  <c r="AF167" i="6" s="1"/>
  <c r="AF168" i="6" s="1"/>
  <c r="AE166" i="6"/>
  <c r="AE167" i="6" s="1"/>
  <c r="AE168" i="6" s="1"/>
  <c r="AD166" i="6"/>
  <c r="AD167" i="6" s="1"/>
  <c r="AD168" i="6" s="1"/>
  <c r="AC166" i="6"/>
  <c r="AC167" i="6" s="1"/>
  <c r="AC168" i="6" s="1"/>
  <c r="AB166" i="6"/>
  <c r="AB167" i="6" s="1"/>
  <c r="AB168" i="6" s="1"/>
  <c r="AA166" i="6"/>
  <c r="AA167" i="6" s="1"/>
  <c r="AA168" i="6" s="1"/>
  <c r="Z166" i="6"/>
  <c r="Z167" i="6" s="1"/>
  <c r="Z168" i="6" s="1"/>
  <c r="Y166" i="6"/>
  <c r="Y167" i="6" s="1"/>
  <c r="Y168" i="6" s="1"/>
  <c r="X166" i="6"/>
  <c r="X167" i="6" s="1"/>
  <c r="X168" i="6" s="1"/>
  <c r="W166" i="6"/>
  <c r="W167" i="6" s="1"/>
  <c r="W168" i="6" s="1"/>
  <c r="V166" i="6"/>
  <c r="V167" i="6" s="1"/>
  <c r="V168" i="6" s="1"/>
  <c r="U166" i="6"/>
  <c r="U167" i="6" s="1"/>
  <c r="U168" i="6" s="1"/>
  <c r="T166" i="6"/>
  <c r="T167" i="6" s="1"/>
  <c r="T168" i="6" s="1"/>
  <c r="S166" i="6"/>
  <c r="S167" i="6" s="1"/>
  <c r="S168" i="6" s="1"/>
  <c r="R166" i="6"/>
  <c r="R167" i="6" s="1"/>
  <c r="R168" i="6" s="1"/>
  <c r="Q166" i="6"/>
  <c r="Q167" i="6" s="1"/>
  <c r="Q168" i="6" s="1"/>
  <c r="P166" i="6"/>
  <c r="P167" i="6" s="1"/>
  <c r="P168" i="6" s="1"/>
  <c r="O166" i="6"/>
  <c r="O167" i="6" s="1"/>
  <c r="O168" i="6" s="1"/>
  <c r="N166" i="6"/>
  <c r="N167" i="6" s="1"/>
  <c r="N168" i="6" s="1"/>
  <c r="M166" i="6"/>
  <c r="M167" i="6" s="1"/>
  <c r="M168" i="6" s="1"/>
  <c r="L166" i="6"/>
  <c r="L167" i="6" s="1"/>
  <c r="L168" i="6" s="1"/>
  <c r="K166" i="6"/>
  <c r="K167" i="6" s="1"/>
  <c r="K168" i="6" s="1"/>
  <c r="J166" i="6"/>
  <c r="J167" i="6" s="1"/>
  <c r="J168" i="6" s="1"/>
  <c r="I166" i="6"/>
  <c r="I167" i="6" s="1"/>
  <c r="I168" i="6" s="1"/>
  <c r="H166" i="6"/>
  <c r="H167" i="6" s="1"/>
  <c r="H168" i="6" s="1"/>
  <c r="G166" i="6"/>
  <c r="G167" i="6" s="1"/>
  <c r="G168" i="6" s="1"/>
  <c r="F166" i="6"/>
  <c r="F167" i="6" s="1"/>
  <c r="F168" i="6" s="1"/>
  <c r="E166" i="6"/>
  <c r="E167" i="6" s="1"/>
  <c r="E168" i="6" s="1"/>
  <c r="D166" i="6"/>
  <c r="D167" i="6" s="1"/>
  <c r="D168" i="6" s="1"/>
  <c r="C166" i="6"/>
  <c r="C167" i="6" s="1"/>
  <c r="C168" i="6" s="1"/>
  <c r="AU161" i="6"/>
  <c r="AU162" i="6" s="1"/>
  <c r="AU163" i="6" s="1"/>
  <c r="AT161" i="6"/>
  <c r="AT162" i="6" s="1"/>
  <c r="AT163" i="6" s="1"/>
  <c r="AS161" i="6"/>
  <c r="AS162" i="6" s="1"/>
  <c r="AS163" i="6" s="1"/>
  <c r="AR161" i="6"/>
  <c r="AR162" i="6" s="1"/>
  <c r="AR163" i="6" s="1"/>
  <c r="AQ161" i="6"/>
  <c r="AQ162" i="6" s="1"/>
  <c r="AQ163" i="6" s="1"/>
  <c r="AP161" i="6"/>
  <c r="AP162" i="6" s="1"/>
  <c r="AP163" i="6" s="1"/>
  <c r="AO161" i="6"/>
  <c r="AO162" i="6" s="1"/>
  <c r="AO163" i="6" s="1"/>
  <c r="AN161" i="6"/>
  <c r="AN162" i="6" s="1"/>
  <c r="AN163" i="6" s="1"/>
  <c r="AM161" i="6"/>
  <c r="AM162" i="6" s="1"/>
  <c r="AM163" i="6" s="1"/>
  <c r="AL161" i="6"/>
  <c r="AL162" i="6" s="1"/>
  <c r="AL163" i="6" s="1"/>
  <c r="AK161" i="6"/>
  <c r="AK162" i="6" s="1"/>
  <c r="AK163" i="6" s="1"/>
  <c r="AJ161" i="6"/>
  <c r="AJ162" i="6" s="1"/>
  <c r="AJ163" i="6" s="1"/>
  <c r="AI161" i="6"/>
  <c r="AI162" i="6" s="1"/>
  <c r="AI163" i="6" s="1"/>
  <c r="AH161" i="6"/>
  <c r="AH162" i="6" s="1"/>
  <c r="AH163" i="6" s="1"/>
  <c r="AG161" i="6"/>
  <c r="AG162" i="6" s="1"/>
  <c r="AG163" i="6" s="1"/>
  <c r="AF161" i="6"/>
  <c r="AF162" i="6" s="1"/>
  <c r="AF163" i="6" s="1"/>
  <c r="AE161" i="6"/>
  <c r="AE162" i="6" s="1"/>
  <c r="AE163" i="6" s="1"/>
  <c r="AD161" i="6"/>
  <c r="AD162" i="6" s="1"/>
  <c r="AD163" i="6" s="1"/>
  <c r="AC161" i="6"/>
  <c r="AC162" i="6" s="1"/>
  <c r="AC163" i="6" s="1"/>
  <c r="AB161" i="6"/>
  <c r="AB162" i="6" s="1"/>
  <c r="AB163" i="6" s="1"/>
  <c r="AA161" i="6"/>
  <c r="AA162" i="6" s="1"/>
  <c r="AA163" i="6" s="1"/>
  <c r="Z161" i="6"/>
  <c r="Z162" i="6" s="1"/>
  <c r="Z163" i="6" s="1"/>
  <c r="Y161" i="6"/>
  <c r="Y162" i="6" s="1"/>
  <c r="Y163" i="6" s="1"/>
  <c r="X161" i="6"/>
  <c r="X162" i="6" s="1"/>
  <c r="X163" i="6" s="1"/>
  <c r="W161" i="6"/>
  <c r="W162" i="6" s="1"/>
  <c r="W163" i="6" s="1"/>
  <c r="V161" i="6"/>
  <c r="V162" i="6" s="1"/>
  <c r="V163" i="6" s="1"/>
  <c r="U161" i="6"/>
  <c r="U162" i="6" s="1"/>
  <c r="U163" i="6" s="1"/>
  <c r="T161" i="6"/>
  <c r="T162" i="6" s="1"/>
  <c r="T163" i="6" s="1"/>
  <c r="S161" i="6"/>
  <c r="S162" i="6" s="1"/>
  <c r="S163" i="6" s="1"/>
  <c r="R161" i="6"/>
  <c r="R162" i="6" s="1"/>
  <c r="R163" i="6" s="1"/>
  <c r="Q161" i="6"/>
  <c r="Q162" i="6" s="1"/>
  <c r="Q163" i="6" s="1"/>
  <c r="P161" i="6"/>
  <c r="P162" i="6" s="1"/>
  <c r="P163" i="6" s="1"/>
  <c r="O161" i="6"/>
  <c r="O162" i="6" s="1"/>
  <c r="O163" i="6" s="1"/>
  <c r="N161" i="6"/>
  <c r="N162" i="6" s="1"/>
  <c r="N163" i="6" s="1"/>
  <c r="M161" i="6"/>
  <c r="M162" i="6" s="1"/>
  <c r="M163" i="6" s="1"/>
  <c r="L161" i="6"/>
  <c r="L162" i="6" s="1"/>
  <c r="L163" i="6" s="1"/>
  <c r="K161" i="6"/>
  <c r="K162" i="6" s="1"/>
  <c r="K163" i="6" s="1"/>
  <c r="J161" i="6"/>
  <c r="J162" i="6" s="1"/>
  <c r="J163" i="6" s="1"/>
  <c r="I161" i="6"/>
  <c r="I162" i="6" s="1"/>
  <c r="I163" i="6" s="1"/>
  <c r="H161" i="6"/>
  <c r="H162" i="6" s="1"/>
  <c r="H163" i="6" s="1"/>
  <c r="G161" i="6"/>
  <c r="G162" i="6" s="1"/>
  <c r="G163" i="6" s="1"/>
  <c r="F161" i="6"/>
  <c r="F162" i="6" s="1"/>
  <c r="F163" i="6" s="1"/>
  <c r="E161" i="6"/>
  <c r="E162" i="6" s="1"/>
  <c r="E163" i="6" s="1"/>
  <c r="D161" i="6"/>
  <c r="D162" i="6" s="1"/>
  <c r="D163" i="6" s="1"/>
  <c r="C161" i="6"/>
  <c r="C162" i="6" s="1"/>
  <c r="C163" i="6" s="1"/>
  <c r="AU156" i="6"/>
  <c r="AU157" i="6" s="1"/>
  <c r="AU158" i="6" s="1"/>
  <c r="AT156" i="6"/>
  <c r="AT157" i="6" s="1"/>
  <c r="AT158" i="6" s="1"/>
  <c r="AS156" i="6"/>
  <c r="AS157" i="6" s="1"/>
  <c r="AS158" i="6" s="1"/>
  <c r="AR156" i="6"/>
  <c r="AR157" i="6" s="1"/>
  <c r="AR158" i="6" s="1"/>
  <c r="AQ156" i="6"/>
  <c r="AQ157" i="6" s="1"/>
  <c r="AQ158" i="6" s="1"/>
  <c r="AP156" i="6"/>
  <c r="AP157" i="6" s="1"/>
  <c r="AP158" i="6" s="1"/>
  <c r="AO156" i="6"/>
  <c r="AO157" i="6" s="1"/>
  <c r="AO158" i="6" s="1"/>
  <c r="AN156" i="6"/>
  <c r="AN157" i="6" s="1"/>
  <c r="AN158" i="6" s="1"/>
  <c r="AM156" i="6"/>
  <c r="AM157" i="6" s="1"/>
  <c r="AM158" i="6" s="1"/>
  <c r="AL156" i="6"/>
  <c r="AL157" i="6" s="1"/>
  <c r="AL158" i="6" s="1"/>
  <c r="AK156" i="6"/>
  <c r="AK157" i="6" s="1"/>
  <c r="AK158" i="6" s="1"/>
  <c r="AJ156" i="6"/>
  <c r="AJ157" i="6" s="1"/>
  <c r="AJ158" i="6" s="1"/>
  <c r="AI156" i="6"/>
  <c r="AI157" i="6" s="1"/>
  <c r="AI158" i="6" s="1"/>
  <c r="AH156" i="6"/>
  <c r="AH157" i="6" s="1"/>
  <c r="AH158" i="6" s="1"/>
  <c r="AG156" i="6"/>
  <c r="AG157" i="6" s="1"/>
  <c r="AG158" i="6" s="1"/>
  <c r="AF156" i="6"/>
  <c r="AF157" i="6" s="1"/>
  <c r="AF158" i="6" s="1"/>
  <c r="AE156" i="6"/>
  <c r="AE157" i="6" s="1"/>
  <c r="AE158" i="6" s="1"/>
  <c r="AD156" i="6"/>
  <c r="AD157" i="6" s="1"/>
  <c r="AD158" i="6" s="1"/>
  <c r="AC156" i="6"/>
  <c r="AC157" i="6" s="1"/>
  <c r="AC158" i="6" s="1"/>
  <c r="AB156" i="6"/>
  <c r="AB157" i="6" s="1"/>
  <c r="AB158" i="6" s="1"/>
  <c r="AA156" i="6"/>
  <c r="AA157" i="6" s="1"/>
  <c r="AA158" i="6" s="1"/>
  <c r="Z156" i="6"/>
  <c r="Z157" i="6" s="1"/>
  <c r="Z158" i="6" s="1"/>
  <c r="Y156" i="6"/>
  <c r="Y157" i="6" s="1"/>
  <c r="Y158" i="6" s="1"/>
  <c r="X156" i="6"/>
  <c r="X157" i="6" s="1"/>
  <c r="X158" i="6" s="1"/>
  <c r="W156" i="6"/>
  <c r="W157" i="6" s="1"/>
  <c r="W158" i="6" s="1"/>
  <c r="V156" i="6"/>
  <c r="V157" i="6" s="1"/>
  <c r="V158" i="6" s="1"/>
  <c r="U156" i="6"/>
  <c r="U157" i="6" s="1"/>
  <c r="U158" i="6" s="1"/>
  <c r="T156" i="6"/>
  <c r="T157" i="6" s="1"/>
  <c r="T158" i="6" s="1"/>
  <c r="S156" i="6"/>
  <c r="S157" i="6" s="1"/>
  <c r="S158" i="6" s="1"/>
  <c r="R156" i="6"/>
  <c r="R157" i="6" s="1"/>
  <c r="R158" i="6" s="1"/>
  <c r="Q156" i="6"/>
  <c r="Q157" i="6" s="1"/>
  <c r="Q158" i="6" s="1"/>
  <c r="P156" i="6"/>
  <c r="P157" i="6" s="1"/>
  <c r="P158" i="6" s="1"/>
  <c r="O156" i="6"/>
  <c r="O157" i="6" s="1"/>
  <c r="O158" i="6" s="1"/>
  <c r="N156" i="6"/>
  <c r="N157" i="6" s="1"/>
  <c r="N158" i="6" s="1"/>
  <c r="M156" i="6"/>
  <c r="M157" i="6" s="1"/>
  <c r="M158" i="6" s="1"/>
  <c r="L156" i="6"/>
  <c r="L157" i="6" s="1"/>
  <c r="L158" i="6" s="1"/>
  <c r="K156" i="6"/>
  <c r="K157" i="6" s="1"/>
  <c r="K158" i="6" s="1"/>
  <c r="J156" i="6"/>
  <c r="J157" i="6" s="1"/>
  <c r="J158" i="6" s="1"/>
  <c r="I156" i="6"/>
  <c r="I157" i="6" s="1"/>
  <c r="I158" i="6" s="1"/>
  <c r="H156" i="6"/>
  <c r="H157" i="6" s="1"/>
  <c r="H158" i="6" s="1"/>
  <c r="G156" i="6"/>
  <c r="G157" i="6" s="1"/>
  <c r="G158" i="6" s="1"/>
  <c r="F156" i="6"/>
  <c r="F157" i="6" s="1"/>
  <c r="F158" i="6" s="1"/>
  <c r="E156" i="6"/>
  <c r="E157" i="6" s="1"/>
  <c r="E158" i="6" s="1"/>
  <c r="D156" i="6"/>
  <c r="D157" i="6" s="1"/>
  <c r="D158" i="6" s="1"/>
  <c r="C156" i="6"/>
  <c r="C157" i="6" s="1"/>
  <c r="C158" i="6" s="1"/>
  <c r="AU151" i="6"/>
  <c r="AU152" i="6" s="1"/>
  <c r="AU153" i="6" s="1"/>
  <c r="AT151" i="6"/>
  <c r="AT152" i="6" s="1"/>
  <c r="AT153" i="6" s="1"/>
  <c r="AS151" i="6"/>
  <c r="AS152" i="6" s="1"/>
  <c r="AS153" i="6" s="1"/>
  <c r="AR151" i="6"/>
  <c r="AR152" i="6" s="1"/>
  <c r="AR153" i="6" s="1"/>
  <c r="AQ151" i="6"/>
  <c r="AQ152" i="6" s="1"/>
  <c r="AQ153" i="6" s="1"/>
  <c r="AP151" i="6"/>
  <c r="AP152" i="6" s="1"/>
  <c r="AP153" i="6" s="1"/>
  <c r="AO151" i="6"/>
  <c r="AO152" i="6" s="1"/>
  <c r="AO153" i="6" s="1"/>
  <c r="AN151" i="6"/>
  <c r="AN152" i="6" s="1"/>
  <c r="AN153" i="6" s="1"/>
  <c r="AM151" i="6"/>
  <c r="AM152" i="6" s="1"/>
  <c r="AM153" i="6" s="1"/>
  <c r="AL151" i="6"/>
  <c r="AL152" i="6" s="1"/>
  <c r="AL153" i="6" s="1"/>
  <c r="AK151" i="6"/>
  <c r="AK152" i="6" s="1"/>
  <c r="AK153" i="6" s="1"/>
  <c r="AJ151" i="6"/>
  <c r="AJ152" i="6" s="1"/>
  <c r="AJ153" i="6" s="1"/>
  <c r="AI151" i="6"/>
  <c r="AI152" i="6" s="1"/>
  <c r="AI153" i="6" s="1"/>
  <c r="AH151" i="6"/>
  <c r="AH152" i="6" s="1"/>
  <c r="AH153" i="6" s="1"/>
  <c r="AG151" i="6"/>
  <c r="AG152" i="6" s="1"/>
  <c r="AG153" i="6" s="1"/>
  <c r="AF151" i="6"/>
  <c r="AF152" i="6" s="1"/>
  <c r="AF153" i="6" s="1"/>
  <c r="AE151" i="6"/>
  <c r="AE152" i="6" s="1"/>
  <c r="AE153" i="6" s="1"/>
  <c r="AD151" i="6"/>
  <c r="AD152" i="6" s="1"/>
  <c r="AD153" i="6" s="1"/>
  <c r="AC151" i="6"/>
  <c r="AC152" i="6" s="1"/>
  <c r="AC153" i="6" s="1"/>
  <c r="AB151" i="6"/>
  <c r="AB152" i="6" s="1"/>
  <c r="AB153" i="6" s="1"/>
  <c r="AA151" i="6"/>
  <c r="AA152" i="6" s="1"/>
  <c r="AA153" i="6" s="1"/>
  <c r="Z151" i="6"/>
  <c r="Z152" i="6" s="1"/>
  <c r="Z153" i="6" s="1"/>
  <c r="Y151" i="6"/>
  <c r="Y152" i="6" s="1"/>
  <c r="Y153" i="6" s="1"/>
  <c r="X151" i="6"/>
  <c r="X152" i="6" s="1"/>
  <c r="X153" i="6" s="1"/>
  <c r="W151" i="6"/>
  <c r="W152" i="6" s="1"/>
  <c r="W153" i="6" s="1"/>
  <c r="V151" i="6"/>
  <c r="V152" i="6" s="1"/>
  <c r="V153" i="6" s="1"/>
  <c r="U151" i="6"/>
  <c r="U152" i="6" s="1"/>
  <c r="U153" i="6" s="1"/>
  <c r="T151" i="6"/>
  <c r="T152" i="6" s="1"/>
  <c r="T153" i="6" s="1"/>
  <c r="S151" i="6"/>
  <c r="S152" i="6" s="1"/>
  <c r="S153" i="6" s="1"/>
  <c r="R151" i="6"/>
  <c r="R152" i="6" s="1"/>
  <c r="R153" i="6" s="1"/>
  <c r="Q151" i="6"/>
  <c r="Q152" i="6" s="1"/>
  <c r="Q153" i="6" s="1"/>
  <c r="P151" i="6"/>
  <c r="P152" i="6" s="1"/>
  <c r="P153" i="6" s="1"/>
  <c r="O151" i="6"/>
  <c r="O152" i="6" s="1"/>
  <c r="O153" i="6" s="1"/>
  <c r="N151" i="6"/>
  <c r="N152" i="6" s="1"/>
  <c r="N153" i="6" s="1"/>
  <c r="M151" i="6"/>
  <c r="M152" i="6" s="1"/>
  <c r="M153" i="6" s="1"/>
  <c r="L151" i="6"/>
  <c r="L152" i="6" s="1"/>
  <c r="L153" i="6" s="1"/>
  <c r="K151" i="6"/>
  <c r="K152" i="6" s="1"/>
  <c r="K153" i="6" s="1"/>
  <c r="J151" i="6"/>
  <c r="J152" i="6" s="1"/>
  <c r="J153" i="6" s="1"/>
  <c r="I151" i="6"/>
  <c r="I152" i="6" s="1"/>
  <c r="I153" i="6" s="1"/>
  <c r="H151" i="6"/>
  <c r="H152" i="6" s="1"/>
  <c r="H153" i="6" s="1"/>
  <c r="G151" i="6"/>
  <c r="G152" i="6" s="1"/>
  <c r="G153" i="6" s="1"/>
  <c r="F151" i="6"/>
  <c r="F152" i="6" s="1"/>
  <c r="F153" i="6" s="1"/>
  <c r="E151" i="6"/>
  <c r="E152" i="6" s="1"/>
  <c r="E153" i="6" s="1"/>
  <c r="D151" i="6"/>
  <c r="D152" i="6" s="1"/>
  <c r="D153" i="6" s="1"/>
  <c r="C151" i="6"/>
  <c r="C152" i="6" s="1"/>
  <c r="C153" i="6" s="1"/>
  <c r="AU146" i="6"/>
  <c r="AU147" i="6" s="1"/>
  <c r="AU148" i="6" s="1"/>
  <c r="AT146" i="6"/>
  <c r="AT147" i="6" s="1"/>
  <c r="AT148" i="6" s="1"/>
  <c r="AS146" i="6"/>
  <c r="AS147" i="6" s="1"/>
  <c r="AS148" i="6" s="1"/>
  <c r="AR146" i="6"/>
  <c r="AR147" i="6" s="1"/>
  <c r="AR148" i="6" s="1"/>
  <c r="AQ146" i="6"/>
  <c r="AQ147" i="6" s="1"/>
  <c r="AQ148" i="6" s="1"/>
  <c r="AP146" i="6"/>
  <c r="AP147" i="6" s="1"/>
  <c r="AP148" i="6" s="1"/>
  <c r="AO146" i="6"/>
  <c r="AO147" i="6" s="1"/>
  <c r="AO148" i="6" s="1"/>
  <c r="AN146" i="6"/>
  <c r="AN147" i="6" s="1"/>
  <c r="AN148" i="6" s="1"/>
  <c r="AM146" i="6"/>
  <c r="AM147" i="6" s="1"/>
  <c r="AM148" i="6" s="1"/>
  <c r="AL146" i="6"/>
  <c r="AL147" i="6" s="1"/>
  <c r="AL148" i="6" s="1"/>
  <c r="AK146" i="6"/>
  <c r="AK147" i="6" s="1"/>
  <c r="AK148" i="6" s="1"/>
  <c r="AJ146" i="6"/>
  <c r="AJ147" i="6" s="1"/>
  <c r="AJ148" i="6" s="1"/>
  <c r="AI146" i="6"/>
  <c r="AI147" i="6" s="1"/>
  <c r="AI148" i="6" s="1"/>
  <c r="AH146" i="6"/>
  <c r="AH147" i="6" s="1"/>
  <c r="AH148" i="6" s="1"/>
  <c r="AG146" i="6"/>
  <c r="AG147" i="6" s="1"/>
  <c r="AG148" i="6" s="1"/>
  <c r="AF146" i="6"/>
  <c r="AF147" i="6" s="1"/>
  <c r="AF148" i="6" s="1"/>
  <c r="AE146" i="6"/>
  <c r="AE147" i="6" s="1"/>
  <c r="AE148" i="6" s="1"/>
  <c r="AD146" i="6"/>
  <c r="AD147" i="6" s="1"/>
  <c r="AD148" i="6" s="1"/>
  <c r="AC146" i="6"/>
  <c r="AC147" i="6" s="1"/>
  <c r="AC148" i="6" s="1"/>
  <c r="AB146" i="6"/>
  <c r="AB147" i="6" s="1"/>
  <c r="AB148" i="6" s="1"/>
  <c r="AA146" i="6"/>
  <c r="AA147" i="6" s="1"/>
  <c r="AA148" i="6" s="1"/>
  <c r="Z146" i="6"/>
  <c r="Z147" i="6" s="1"/>
  <c r="Z148" i="6" s="1"/>
  <c r="Y146" i="6"/>
  <c r="Y147" i="6" s="1"/>
  <c r="Y148" i="6" s="1"/>
  <c r="X146" i="6"/>
  <c r="X147" i="6" s="1"/>
  <c r="X148" i="6" s="1"/>
  <c r="W146" i="6"/>
  <c r="W147" i="6" s="1"/>
  <c r="W148" i="6" s="1"/>
  <c r="V146" i="6"/>
  <c r="V147" i="6" s="1"/>
  <c r="V148" i="6" s="1"/>
  <c r="U146" i="6"/>
  <c r="U147" i="6" s="1"/>
  <c r="U148" i="6" s="1"/>
  <c r="T146" i="6"/>
  <c r="T147" i="6" s="1"/>
  <c r="T148" i="6" s="1"/>
  <c r="S146" i="6"/>
  <c r="S147" i="6" s="1"/>
  <c r="S148" i="6" s="1"/>
  <c r="R146" i="6"/>
  <c r="R147" i="6" s="1"/>
  <c r="R148" i="6" s="1"/>
  <c r="Q146" i="6"/>
  <c r="Q147" i="6" s="1"/>
  <c r="Q148" i="6" s="1"/>
  <c r="P146" i="6"/>
  <c r="P147" i="6" s="1"/>
  <c r="P148" i="6" s="1"/>
  <c r="O146" i="6"/>
  <c r="O147" i="6" s="1"/>
  <c r="O148" i="6" s="1"/>
  <c r="N146" i="6"/>
  <c r="N147" i="6" s="1"/>
  <c r="N148" i="6" s="1"/>
  <c r="M146" i="6"/>
  <c r="M147" i="6" s="1"/>
  <c r="M148" i="6" s="1"/>
  <c r="L146" i="6"/>
  <c r="L147" i="6" s="1"/>
  <c r="L148" i="6" s="1"/>
  <c r="K146" i="6"/>
  <c r="K147" i="6" s="1"/>
  <c r="K148" i="6" s="1"/>
  <c r="J146" i="6"/>
  <c r="J147" i="6" s="1"/>
  <c r="J148" i="6" s="1"/>
  <c r="I146" i="6"/>
  <c r="I147" i="6" s="1"/>
  <c r="I148" i="6" s="1"/>
  <c r="H146" i="6"/>
  <c r="H147" i="6" s="1"/>
  <c r="H148" i="6" s="1"/>
  <c r="G146" i="6"/>
  <c r="G147" i="6" s="1"/>
  <c r="G148" i="6" s="1"/>
  <c r="F146" i="6"/>
  <c r="F147" i="6" s="1"/>
  <c r="F148" i="6" s="1"/>
  <c r="E146" i="6"/>
  <c r="E147" i="6" s="1"/>
  <c r="E148" i="6" s="1"/>
  <c r="D146" i="6"/>
  <c r="D147" i="6" s="1"/>
  <c r="D148" i="6" s="1"/>
  <c r="C146" i="6"/>
  <c r="C147" i="6" s="1"/>
  <c r="C148" i="6" s="1"/>
  <c r="AU141" i="6"/>
  <c r="AU142" i="6" s="1"/>
  <c r="AU143" i="6" s="1"/>
  <c r="AT141" i="6"/>
  <c r="AT142" i="6" s="1"/>
  <c r="AT143" i="6" s="1"/>
  <c r="AS141" i="6"/>
  <c r="AS142" i="6" s="1"/>
  <c r="AS143" i="6" s="1"/>
  <c r="AR141" i="6"/>
  <c r="AR142" i="6" s="1"/>
  <c r="AR143" i="6" s="1"/>
  <c r="AQ141" i="6"/>
  <c r="AQ142" i="6" s="1"/>
  <c r="AQ143" i="6" s="1"/>
  <c r="AP141" i="6"/>
  <c r="AP142" i="6" s="1"/>
  <c r="AP143" i="6" s="1"/>
  <c r="AO141" i="6"/>
  <c r="AO142" i="6" s="1"/>
  <c r="AO143" i="6" s="1"/>
  <c r="AN141" i="6"/>
  <c r="AN142" i="6" s="1"/>
  <c r="AN143" i="6" s="1"/>
  <c r="AM141" i="6"/>
  <c r="AM142" i="6" s="1"/>
  <c r="AM143" i="6" s="1"/>
  <c r="AL141" i="6"/>
  <c r="AL142" i="6" s="1"/>
  <c r="AL143" i="6" s="1"/>
  <c r="AK141" i="6"/>
  <c r="AK142" i="6" s="1"/>
  <c r="AK143" i="6" s="1"/>
  <c r="AJ141" i="6"/>
  <c r="AJ142" i="6" s="1"/>
  <c r="AJ143" i="6" s="1"/>
  <c r="AI141" i="6"/>
  <c r="AI142" i="6" s="1"/>
  <c r="AI143" i="6" s="1"/>
  <c r="AH141" i="6"/>
  <c r="AH142" i="6" s="1"/>
  <c r="AH143" i="6" s="1"/>
  <c r="AG141" i="6"/>
  <c r="AG142" i="6" s="1"/>
  <c r="AG143" i="6" s="1"/>
  <c r="AF141" i="6"/>
  <c r="AF142" i="6" s="1"/>
  <c r="AF143" i="6" s="1"/>
  <c r="AE141" i="6"/>
  <c r="AE142" i="6" s="1"/>
  <c r="AE143" i="6" s="1"/>
  <c r="AD141" i="6"/>
  <c r="AD142" i="6" s="1"/>
  <c r="AD143" i="6" s="1"/>
  <c r="AC141" i="6"/>
  <c r="AC142" i="6" s="1"/>
  <c r="AC143" i="6" s="1"/>
  <c r="AB141" i="6"/>
  <c r="AB142" i="6" s="1"/>
  <c r="AB143" i="6" s="1"/>
  <c r="AA141" i="6"/>
  <c r="AA142" i="6" s="1"/>
  <c r="AA143" i="6" s="1"/>
  <c r="Z141" i="6"/>
  <c r="Z142" i="6" s="1"/>
  <c r="Z143" i="6" s="1"/>
  <c r="Y141" i="6"/>
  <c r="Y142" i="6" s="1"/>
  <c r="Y143" i="6" s="1"/>
  <c r="X141" i="6"/>
  <c r="X142" i="6" s="1"/>
  <c r="X143" i="6" s="1"/>
  <c r="W141" i="6"/>
  <c r="W142" i="6" s="1"/>
  <c r="W143" i="6" s="1"/>
  <c r="V141" i="6"/>
  <c r="V142" i="6" s="1"/>
  <c r="V143" i="6" s="1"/>
  <c r="U141" i="6"/>
  <c r="U142" i="6" s="1"/>
  <c r="U143" i="6" s="1"/>
  <c r="T141" i="6"/>
  <c r="T142" i="6" s="1"/>
  <c r="T143" i="6" s="1"/>
  <c r="S141" i="6"/>
  <c r="S142" i="6" s="1"/>
  <c r="S143" i="6" s="1"/>
  <c r="R141" i="6"/>
  <c r="R142" i="6" s="1"/>
  <c r="R143" i="6" s="1"/>
  <c r="Q141" i="6"/>
  <c r="Q142" i="6" s="1"/>
  <c r="Q143" i="6" s="1"/>
  <c r="P141" i="6"/>
  <c r="P142" i="6" s="1"/>
  <c r="P143" i="6" s="1"/>
  <c r="O141" i="6"/>
  <c r="O142" i="6" s="1"/>
  <c r="O143" i="6" s="1"/>
  <c r="N141" i="6"/>
  <c r="N142" i="6" s="1"/>
  <c r="N143" i="6" s="1"/>
  <c r="M141" i="6"/>
  <c r="M142" i="6" s="1"/>
  <c r="M143" i="6" s="1"/>
  <c r="L141" i="6"/>
  <c r="L142" i="6" s="1"/>
  <c r="L143" i="6" s="1"/>
  <c r="K141" i="6"/>
  <c r="K142" i="6" s="1"/>
  <c r="K143" i="6" s="1"/>
  <c r="J141" i="6"/>
  <c r="J142" i="6" s="1"/>
  <c r="J143" i="6" s="1"/>
  <c r="I141" i="6"/>
  <c r="I142" i="6" s="1"/>
  <c r="I143" i="6" s="1"/>
  <c r="H141" i="6"/>
  <c r="H142" i="6" s="1"/>
  <c r="H143" i="6" s="1"/>
  <c r="G141" i="6"/>
  <c r="G142" i="6" s="1"/>
  <c r="G143" i="6" s="1"/>
  <c r="F141" i="6"/>
  <c r="F142" i="6" s="1"/>
  <c r="F143" i="6" s="1"/>
  <c r="E141" i="6"/>
  <c r="E142" i="6" s="1"/>
  <c r="E143" i="6" s="1"/>
  <c r="D141" i="6"/>
  <c r="D142" i="6" s="1"/>
  <c r="D143" i="6" s="1"/>
  <c r="C141" i="6"/>
  <c r="C142" i="6" s="1"/>
  <c r="C143" i="6" s="1"/>
  <c r="AU136" i="6"/>
  <c r="AU137" i="6" s="1"/>
  <c r="AU138" i="6" s="1"/>
  <c r="AT136" i="6"/>
  <c r="AT137" i="6" s="1"/>
  <c r="AT138" i="6" s="1"/>
  <c r="AS136" i="6"/>
  <c r="AS137" i="6" s="1"/>
  <c r="AS138" i="6" s="1"/>
  <c r="AR136" i="6"/>
  <c r="AR137" i="6" s="1"/>
  <c r="AR138" i="6" s="1"/>
  <c r="AQ136" i="6"/>
  <c r="AQ137" i="6" s="1"/>
  <c r="AQ138" i="6" s="1"/>
  <c r="AP136" i="6"/>
  <c r="AP137" i="6" s="1"/>
  <c r="AP138" i="6" s="1"/>
  <c r="AO136" i="6"/>
  <c r="AO137" i="6" s="1"/>
  <c r="AO138" i="6" s="1"/>
  <c r="AN136" i="6"/>
  <c r="AN137" i="6" s="1"/>
  <c r="AN138" i="6" s="1"/>
  <c r="AM136" i="6"/>
  <c r="AM137" i="6" s="1"/>
  <c r="AM138" i="6" s="1"/>
  <c r="AL136" i="6"/>
  <c r="AL137" i="6" s="1"/>
  <c r="AL138" i="6" s="1"/>
  <c r="AK136" i="6"/>
  <c r="AK137" i="6" s="1"/>
  <c r="AK138" i="6" s="1"/>
  <c r="AJ136" i="6"/>
  <c r="AJ137" i="6" s="1"/>
  <c r="AJ138" i="6" s="1"/>
  <c r="AI136" i="6"/>
  <c r="AI137" i="6" s="1"/>
  <c r="AI138" i="6" s="1"/>
  <c r="AH136" i="6"/>
  <c r="AH137" i="6" s="1"/>
  <c r="AH138" i="6" s="1"/>
  <c r="AG136" i="6"/>
  <c r="AG137" i="6" s="1"/>
  <c r="AG138" i="6" s="1"/>
  <c r="AF136" i="6"/>
  <c r="AF137" i="6" s="1"/>
  <c r="AF138" i="6" s="1"/>
  <c r="AE136" i="6"/>
  <c r="AE137" i="6" s="1"/>
  <c r="AE138" i="6" s="1"/>
  <c r="AD136" i="6"/>
  <c r="AD137" i="6" s="1"/>
  <c r="AD138" i="6" s="1"/>
  <c r="AC136" i="6"/>
  <c r="AC137" i="6" s="1"/>
  <c r="AC138" i="6" s="1"/>
  <c r="AB136" i="6"/>
  <c r="AB137" i="6" s="1"/>
  <c r="AB138" i="6" s="1"/>
  <c r="AA136" i="6"/>
  <c r="AA137" i="6" s="1"/>
  <c r="AA138" i="6" s="1"/>
  <c r="Z136" i="6"/>
  <c r="Z137" i="6" s="1"/>
  <c r="Z138" i="6" s="1"/>
  <c r="Y136" i="6"/>
  <c r="Y137" i="6" s="1"/>
  <c r="Y138" i="6" s="1"/>
  <c r="X136" i="6"/>
  <c r="X137" i="6" s="1"/>
  <c r="X138" i="6" s="1"/>
  <c r="W136" i="6"/>
  <c r="W137" i="6" s="1"/>
  <c r="W138" i="6" s="1"/>
  <c r="V136" i="6"/>
  <c r="V137" i="6" s="1"/>
  <c r="V138" i="6" s="1"/>
  <c r="U136" i="6"/>
  <c r="U137" i="6" s="1"/>
  <c r="U138" i="6" s="1"/>
  <c r="T136" i="6"/>
  <c r="T137" i="6" s="1"/>
  <c r="T138" i="6" s="1"/>
  <c r="S136" i="6"/>
  <c r="S137" i="6" s="1"/>
  <c r="S138" i="6" s="1"/>
  <c r="R136" i="6"/>
  <c r="R137" i="6" s="1"/>
  <c r="R138" i="6" s="1"/>
  <c r="Q136" i="6"/>
  <c r="Q137" i="6" s="1"/>
  <c r="Q138" i="6" s="1"/>
  <c r="P136" i="6"/>
  <c r="P137" i="6" s="1"/>
  <c r="P138" i="6" s="1"/>
  <c r="O136" i="6"/>
  <c r="O137" i="6" s="1"/>
  <c r="O138" i="6" s="1"/>
  <c r="N136" i="6"/>
  <c r="N137" i="6" s="1"/>
  <c r="N138" i="6" s="1"/>
  <c r="M136" i="6"/>
  <c r="M137" i="6" s="1"/>
  <c r="M138" i="6" s="1"/>
  <c r="L136" i="6"/>
  <c r="L137" i="6" s="1"/>
  <c r="L138" i="6" s="1"/>
  <c r="K136" i="6"/>
  <c r="K137" i="6" s="1"/>
  <c r="K138" i="6" s="1"/>
  <c r="J136" i="6"/>
  <c r="J137" i="6" s="1"/>
  <c r="J138" i="6" s="1"/>
  <c r="I136" i="6"/>
  <c r="I137" i="6" s="1"/>
  <c r="I138" i="6" s="1"/>
  <c r="H136" i="6"/>
  <c r="H137" i="6" s="1"/>
  <c r="H138" i="6" s="1"/>
  <c r="G136" i="6"/>
  <c r="G137" i="6" s="1"/>
  <c r="G138" i="6" s="1"/>
  <c r="F136" i="6"/>
  <c r="F137" i="6" s="1"/>
  <c r="F138" i="6" s="1"/>
  <c r="E136" i="6"/>
  <c r="E137" i="6" s="1"/>
  <c r="E138" i="6" s="1"/>
  <c r="D136" i="6"/>
  <c r="D137" i="6" s="1"/>
  <c r="D138" i="6" s="1"/>
  <c r="C136" i="6"/>
  <c r="C137" i="6" s="1"/>
  <c r="C138" i="6" s="1"/>
  <c r="AU131" i="6"/>
  <c r="AU132" i="6" s="1"/>
  <c r="AU133" i="6" s="1"/>
  <c r="AT131" i="6"/>
  <c r="AT132" i="6" s="1"/>
  <c r="AT133" i="6" s="1"/>
  <c r="AS131" i="6"/>
  <c r="AS132" i="6" s="1"/>
  <c r="AS133" i="6" s="1"/>
  <c r="AR131" i="6"/>
  <c r="AR132" i="6" s="1"/>
  <c r="AR133" i="6" s="1"/>
  <c r="AQ131" i="6"/>
  <c r="AQ132" i="6" s="1"/>
  <c r="AQ133" i="6" s="1"/>
  <c r="AP131" i="6"/>
  <c r="AP132" i="6" s="1"/>
  <c r="AP133" i="6" s="1"/>
  <c r="AO131" i="6"/>
  <c r="AO132" i="6" s="1"/>
  <c r="AO133" i="6" s="1"/>
  <c r="AN131" i="6"/>
  <c r="AN132" i="6" s="1"/>
  <c r="AN133" i="6" s="1"/>
  <c r="AM131" i="6"/>
  <c r="AM132" i="6" s="1"/>
  <c r="AM133" i="6" s="1"/>
  <c r="AL131" i="6"/>
  <c r="AL132" i="6" s="1"/>
  <c r="AL133" i="6" s="1"/>
  <c r="AK131" i="6"/>
  <c r="AK132" i="6" s="1"/>
  <c r="AK133" i="6" s="1"/>
  <c r="AJ131" i="6"/>
  <c r="AJ132" i="6" s="1"/>
  <c r="AJ133" i="6" s="1"/>
  <c r="AI131" i="6"/>
  <c r="AI132" i="6" s="1"/>
  <c r="AI133" i="6" s="1"/>
  <c r="AH131" i="6"/>
  <c r="AH132" i="6" s="1"/>
  <c r="AH133" i="6" s="1"/>
  <c r="AG131" i="6"/>
  <c r="AG132" i="6" s="1"/>
  <c r="AG133" i="6" s="1"/>
  <c r="AF131" i="6"/>
  <c r="AF132" i="6" s="1"/>
  <c r="AF133" i="6" s="1"/>
  <c r="AE131" i="6"/>
  <c r="AE132" i="6" s="1"/>
  <c r="AE133" i="6" s="1"/>
  <c r="AD131" i="6"/>
  <c r="AD132" i="6" s="1"/>
  <c r="AD133" i="6" s="1"/>
  <c r="AC131" i="6"/>
  <c r="AC132" i="6" s="1"/>
  <c r="AC133" i="6" s="1"/>
  <c r="AB131" i="6"/>
  <c r="AB132" i="6" s="1"/>
  <c r="AB133" i="6" s="1"/>
  <c r="AA131" i="6"/>
  <c r="AA132" i="6" s="1"/>
  <c r="AA133" i="6" s="1"/>
  <c r="Z131" i="6"/>
  <c r="Z132" i="6" s="1"/>
  <c r="Z133" i="6" s="1"/>
  <c r="Y131" i="6"/>
  <c r="Y132" i="6" s="1"/>
  <c r="Y133" i="6" s="1"/>
  <c r="X131" i="6"/>
  <c r="X132" i="6" s="1"/>
  <c r="X133" i="6" s="1"/>
  <c r="W131" i="6"/>
  <c r="W132" i="6" s="1"/>
  <c r="W133" i="6" s="1"/>
  <c r="V131" i="6"/>
  <c r="V132" i="6" s="1"/>
  <c r="V133" i="6" s="1"/>
  <c r="U131" i="6"/>
  <c r="U132" i="6" s="1"/>
  <c r="U133" i="6" s="1"/>
  <c r="T131" i="6"/>
  <c r="T132" i="6" s="1"/>
  <c r="T133" i="6" s="1"/>
  <c r="S131" i="6"/>
  <c r="S132" i="6" s="1"/>
  <c r="S133" i="6" s="1"/>
  <c r="R131" i="6"/>
  <c r="R132" i="6" s="1"/>
  <c r="Q131" i="6"/>
  <c r="Q132" i="6" s="1"/>
  <c r="Q133" i="6" s="1"/>
  <c r="P131" i="6"/>
  <c r="P132" i="6" s="1"/>
  <c r="P133" i="6" s="1"/>
  <c r="O131" i="6"/>
  <c r="O132" i="6" s="1"/>
  <c r="O133" i="6" s="1"/>
  <c r="N131" i="6"/>
  <c r="N132" i="6" s="1"/>
  <c r="N133" i="6" s="1"/>
  <c r="M131" i="6"/>
  <c r="M132" i="6" s="1"/>
  <c r="M133" i="6" s="1"/>
  <c r="L131" i="6"/>
  <c r="L132" i="6" s="1"/>
  <c r="L133" i="6" s="1"/>
  <c r="K131" i="6"/>
  <c r="K132" i="6" s="1"/>
  <c r="K133" i="6" s="1"/>
  <c r="J131" i="6"/>
  <c r="J132" i="6" s="1"/>
  <c r="J133" i="6" s="1"/>
  <c r="I131" i="6"/>
  <c r="I132" i="6" s="1"/>
  <c r="I133" i="6" s="1"/>
  <c r="H131" i="6"/>
  <c r="H132" i="6" s="1"/>
  <c r="H133" i="6" s="1"/>
  <c r="G131" i="6"/>
  <c r="G132" i="6" s="1"/>
  <c r="G133" i="6" s="1"/>
  <c r="F131" i="6"/>
  <c r="F132" i="6" s="1"/>
  <c r="F133" i="6" s="1"/>
  <c r="E131" i="6"/>
  <c r="E132" i="6" s="1"/>
  <c r="E133" i="6" s="1"/>
  <c r="D131" i="6"/>
  <c r="D132" i="6" s="1"/>
  <c r="D133" i="6" s="1"/>
  <c r="C131" i="6"/>
  <c r="C132" i="6" s="1"/>
  <c r="C133" i="6" s="1"/>
  <c r="DE120" i="6"/>
  <c r="CP120" i="6"/>
  <c r="CQ120" i="6" s="1"/>
  <c r="CA120" i="6"/>
  <c r="BL120" i="6"/>
  <c r="BM120" i="6" s="1"/>
  <c r="AW120" i="6"/>
  <c r="AH120" i="6"/>
  <c r="AI120" i="6" s="1"/>
  <c r="S120" i="6"/>
  <c r="T120" i="6" s="1"/>
  <c r="D120" i="6"/>
  <c r="A120" i="6"/>
  <c r="CO123" i="6" s="1"/>
  <c r="AT116" i="6"/>
  <c r="AU116" i="6" s="1"/>
  <c r="AV116" i="6" s="1"/>
  <c r="AW116" i="6" s="1"/>
  <c r="AX116" i="6" s="1"/>
  <c r="AY116" i="6" s="1"/>
  <c r="Y116" i="6"/>
  <c r="Z116" i="6" s="1"/>
  <c r="AA116" i="6" s="1"/>
  <c r="AB116" i="6" s="1"/>
  <c r="AC116" i="6" s="1"/>
  <c r="AD116" i="6" s="1"/>
  <c r="X115" i="6"/>
  <c r="AS115" i="6" s="1"/>
  <c r="AS114" i="6"/>
  <c r="Y114" i="6"/>
  <c r="AT114" i="6" s="1"/>
  <c r="AT113" i="6"/>
  <c r="Y113" i="6"/>
  <c r="Z113" i="6" s="1"/>
  <c r="M63" i="6"/>
  <c r="N63" i="6" s="1"/>
  <c r="L63" i="6"/>
  <c r="J63" i="6"/>
  <c r="L61" i="6"/>
  <c r="J61" i="6"/>
  <c r="I61" i="6"/>
  <c r="I62" i="6" s="1"/>
  <c r="I63" i="6" s="1"/>
  <c r="L60" i="6"/>
  <c r="I57" i="6"/>
  <c r="I58" i="6" s="1"/>
  <c r="I59" i="6" s="1"/>
  <c r="M55" i="6"/>
  <c r="M59" i="6" s="1"/>
  <c r="L55" i="6"/>
  <c r="L59" i="6" s="1"/>
  <c r="J55" i="6"/>
  <c r="J59" i="6" s="1"/>
  <c r="H55" i="6"/>
  <c r="H59" i="6" s="1"/>
  <c r="H63" i="6" s="1"/>
  <c r="G55" i="6"/>
  <c r="G59" i="6" s="1"/>
  <c r="G63" i="6" s="1"/>
  <c r="D55" i="6"/>
  <c r="D59" i="6" s="1"/>
  <c r="D63" i="6" s="1"/>
  <c r="C55" i="6"/>
  <c r="C59" i="6" s="1"/>
  <c r="C63" i="6" s="1"/>
  <c r="H54" i="6"/>
  <c r="H58" i="6" s="1"/>
  <c r="H62" i="6" s="1"/>
  <c r="G54" i="6"/>
  <c r="G58" i="6" s="1"/>
  <c r="G62" i="6" s="1"/>
  <c r="D54" i="6"/>
  <c r="D58" i="6" s="1"/>
  <c r="D62" i="6" s="1"/>
  <c r="C54" i="6"/>
  <c r="C58" i="6" s="1"/>
  <c r="C62" i="6" s="1"/>
  <c r="L53" i="6"/>
  <c r="L57" i="6" s="1"/>
  <c r="J53" i="6"/>
  <c r="J57" i="6" s="1"/>
  <c r="I53" i="6"/>
  <c r="I54" i="6" s="1"/>
  <c r="I55" i="6" s="1"/>
  <c r="H53" i="6"/>
  <c r="H57" i="6" s="1"/>
  <c r="H61" i="6" s="1"/>
  <c r="G53" i="6"/>
  <c r="G57" i="6" s="1"/>
  <c r="G61" i="6" s="1"/>
  <c r="D53" i="6"/>
  <c r="D57" i="6" s="1"/>
  <c r="D61" i="6" s="1"/>
  <c r="C53" i="6"/>
  <c r="C57" i="6" s="1"/>
  <c r="C61" i="6" s="1"/>
  <c r="L52" i="6"/>
  <c r="L56" i="6" s="1"/>
  <c r="J52" i="6"/>
  <c r="J56" i="6" s="1"/>
  <c r="H52" i="6"/>
  <c r="H56" i="6" s="1"/>
  <c r="H60" i="6" s="1"/>
  <c r="G52" i="6"/>
  <c r="G56" i="6" s="1"/>
  <c r="G60" i="6" s="1"/>
  <c r="D52" i="6"/>
  <c r="D56" i="6" s="1"/>
  <c r="D60" i="6" s="1"/>
  <c r="C52" i="6"/>
  <c r="C56" i="6" s="1"/>
  <c r="C60" i="6" s="1"/>
  <c r="N51" i="6"/>
  <c r="N55" i="6" s="1"/>
  <c r="N59" i="6" s="1"/>
  <c r="L50" i="6"/>
  <c r="L62" i="6" s="1"/>
  <c r="J50" i="6"/>
  <c r="J54" i="6" s="1"/>
  <c r="J58" i="6" s="1"/>
  <c r="R49" i="6"/>
  <c r="R50" i="6" s="1"/>
  <c r="R51" i="6" s="1"/>
  <c r="Q49" i="6"/>
  <c r="Q50" i="6" s="1"/>
  <c r="Q51" i="6" s="1"/>
  <c r="P49" i="6"/>
  <c r="P50" i="6" s="1"/>
  <c r="P51" i="6" s="1"/>
  <c r="O49" i="6"/>
  <c r="O50" i="6" s="1"/>
  <c r="O51" i="6" s="1"/>
  <c r="M49" i="6"/>
  <c r="M61" i="6" s="1"/>
  <c r="N61" i="6" s="1"/>
  <c r="I49" i="6"/>
  <c r="I50" i="6" s="1"/>
  <c r="I51" i="6" s="1"/>
  <c r="M48" i="6"/>
  <c r="M60" i="6" s="1"/>
  <c r="L35" i="6"/>
  <c r="K35" i="6"/>
  <c r="J35" i="6"/>
  <c r="I35" i="6"/>
  <c r="H35" i="6"/>
  <c r="G35" i="6"/>
  <c r="F35" i="6"/>
  <c r="E35" i="6"/>
  <c r="D35" i="6"/>
  <c r="C35" i="6"/>
  <c r="L34" i="6"/>
  <c r="K34" i="6"/>
  <c r="J34" i="6"/>
  <c r="I34" i="6"/>
  <c r="H34" i="6"/>
  <c r="G34" i="6"/>
  <c r="F34" i="6"/>
  <c r="E34" i="6"/>
  <c r="D34" i="6"/>
  <c r="C34" i="6"/>
  <c r="L33" i="6"/>
  <c r="K33" i="6"/>
  <c r="J33" i="6"/>
  <c r="I33" i="6"/>
  <c r="H33" i="6"/>
  <c r="G33" i="6"/>
  <c r="F33" i="6"/>
  <c r="E33" i="6"/>
  <c r="D33" i="6"/>
  <c r="C33" i="6"/>
  <c r="L32" i="6"/>
  <c r="K32" i="6"/>
  <c r="J32" i="6"/>
  <c r="I32" i="6"/>
  <c r="H32" i="6"/>
  <c r="G32" i="6"/>
  <c r="F32" i="6"/>
  <c r="E32" i="6"/>
  <c r="D32" i="6"/>
  <c r="C32" i="6"/>
  <c r="L31" i="6"/>
  <c r="K31" i="6"/>
  <c r="J31" i="6"/>
  <c r="I31" i="6"/>
  <c r="H31" i="6"/>
  <c r="G31" i="6"/>
  <c r="F31" i="6"/>
  <c r="E31" i="6"/>
  <c r="D31" i="6"/>
  <c r="C31" i="6"/>
  <c r="L30" i="6"/>
  <c r="K30" i="6"/>
  <c r="J30" i="6"/>
  <c r="I30" i="6"/>
  <c r="H30" i="6"/>
  <c r="G30" i="6"/>
  <c r="F30" i="6"/>
  <c r="E30" i="6"/>
  <c r="D30" i="6"/>
  <c r="C30" i="6"/>
  <c r="AU15" i="6"/>
  <c r="AU12" i="6" s="1"/>
  <c r="AU13" i="6" s="1"/>
  <c r="AT15" i="6"/>
  <c r="AT16" i="6" s="1"/>
  <c r="AS15" i="6"/>
  <c r="AS12" i="6" s="1"/>
  <c r="AS13" i="6" s="1"/>
  <c r="AR15" i="6"/>
  <c r="AQ15" i="6"/>
  <c r="AP15" i="6"/>
  <c r="AO15" i="6"/>
  <c r="AN15" i="6"/>
  <c r="AM15" i="6"/>
  <c r="D6" i="6"/>
  <c r="C176" i="4"/>
  <c r="J212" i="4"/>
  <c r="I212" i="4"/>
  <c r="H212" i="4"/>
  <c r="G212" i="4"/>
  <c r="G203" i="4"/>
  <c r="D203" i="4"/>
  <c r="FE34" i="1" l="1"/>
  <c r="FD34" i="1"/>
  <c r="FC34" i="1"/>
  <c r="FB34" i="1"/>
  <c r="FA34" i="1"/>
  <c r="EZ34" i="1"/>
  <c r="EY34" i="1"/>
  <c r="FO33" i="1" a="1"/>
  <c r="FO33" i="1" s="1"/>
  <c r="GA34" i="1"/>
  <c r="GK34" i="1"/>
  <c r="GJ34" i="1"/>
  <c r="FV34" i="1"/>
  <c r="FU34" i="1"/>
  <c r="FT34" i="1"/>
  <c r="FS34" i="1"/>
  <c r="FR34" i="1"/>
  <c r="FQ34" i="1"/>
  <c r="EV44" i="1"/>
  <c r="EU44" i="1"/>
  <c r="ET44" i="1"/>
  <c r="S45" i="1"/>
  <c r="GZ44" i="1"/>
  <c r="AC44" i="1"/>
  <c r="DQ44" i="1" s="1"/>
  <c r="E44" i="1"/>
  <c r="CJ43" i="1"/>
  <c r="CK43" i="1"/>
  <c r="DP43" i="1"/>
  <c r="CL43" i="1"/>
  <c r="DQ43" i="1"/>
  <c r="CI43" i="1"/>
  <c r="CG43" i="1"/>
  <c r="N45" i="1"/>
  <c r="N46" i="1" s="1"/>
  <c r="FD23" i="1"/>
  <c r="FC23" i="1"/>
  <c r="FB23" i="1"/>
  <c r="FA23" i="1"/>
  <c r="CH43" i="1"/>
  <c r="EN23" i="1"/>
  <c r="EL23" i="1"/>
  <c r="EK23" i="1"/>
  <c r="EM23" i="1"/>
  <c r="EJ23" i="1"/>
  <c r="EL43" i="1"/>
  <c r="EN43" i="1"/>
  <c r="EM43" i="1"/>
  <c r="EK43" i="1"/>
  <c r="EJ43" i="1"/>
  <c r="W48" i="1"/>
  <c r="W49" i="1" s="1"/>
  <c r="Z44" i="1"/>
  <c r="M45" i="1"/>
  <c r="FY34" i="1"/>
  <c r="FX34" i="1" s="1"/>
  <c r="O208" i="8"/>
  <c r="P208" i="8"/>
  <c r="S208" i="8"/>
  <c r="S208" i="7"/>
  <c r="O208" i="7"/>
  <c r="Q208" i="7"/>
  <c r="P208" i="7"/>
  <c r="T208" i="7"/>
  <c r="R209" i="8"/>
  <c r="R208" i="8"/>
  <c r="T208" i="8"/>
  <c r="V209" i="7"/>
  <c r="V208" i="7"/>
  <c r="R208" i="7"/>
  <c r="U208" i="8"/>
  <c r="U209" i="8"/>
  <c r="Q208" i="8"/>
  <c r="AN16" i="6"/>
  <c r="P15" i="6"/>
  <c r="AM16" i="6"/>
  <c r="O15" i="6"/>
  <c r="AO16" i="6"/>
  <c r="Q15" i="6"/>
  <c r="GI34" i="1"/>
  <c r="Z207" i="7"/>
  <c r="Z203" i="8"/>
  <c r="BC123" i="8"/>
  <c r="BD120" i="8"/>
  <c r="BD121" i="8" s="1"/>
  <c r="BD122" i="8" s="1"/>
  <c r="V207" i="8"/>
  <c r="V206" i="8"/>
  <c r="R24" i="1" a="1"/>
  <c r="R24" i="1" s="1"/>
  <c r="Q24" i="1" s="1" a="1"/>
  <c r="Q24" i="1" s="1"/>
  <c r="P24" i="1" s="1" a="1"/>
  <c r="P24" i="1" s="1"/>
  <c r="N24" i="1" s="1" a="1"/>
  <c r="N24" i="1" s="1"/>
  <c r="S25" i="1" a="1"/>
  <c r="S25" i="1" s="1"/>
  <c r="CB33" i="1"/>
  <c r="BX34" i="1" s="1"/>
  <c r="AD34" i="1" s="1"/>
  <c r="D13" i="1"/>
  <c r="D100" i="1"/>
  <c r="T75" i="1"/>
  <c r="R75" i="1"/>
  <c r="GO34" i="1"/>
  <c r="GP34" i="1"/>
  <c r="GN34" i="1"/>
  <c r="GM34" i="1"/>
  <c r="GL34" i="1"/>
  <c r="GH34" i="1"/>
  <c r="FP34" i="1"/>
  <c r="GF34" i="1"/>
  <c r="FZ34" i="1"/>
  <c r="FW34" i="1"/>
  <c r="CA34" i="1"/>
  <c r="B35" i="1"/>
  <c r="Q320" i="4"/>
  <c r="Q84" i="1"/>
  <c r="D321" i="4"/>
  <c r="C321" i="4" s="1"/>
  <c r="R211" i="4"/>
  <c r="Q211" i="4"/>
  <c r="P211" i="4"/>
  <c r="BM317" i="8"/>
  <c r="BF317" i="8"/>
  <c r="CH317" i="8"/>
  <c r="CA317" i="8"/>
  <c r="BT317" i="8"/>
  <c r="BF317" i="7"/>
  <c r="CH317" i="7"/>
  <c r="CA317" i="7"/>
  <c r="BT317" i="7"/>
  <c r="BM317" i="7"/>
  <c r="BF317" i="6"/>
  <c r="BM317" i="6"/>
  <c r="CH317" i="6"/>
  <c r="CA317" i="6"/>
  <c r="BT317" i="6"/>
  <c r="K214" i="4"/>
  <c r="N214" i="4"/>
  <c r="M214" i="4"/>
  <c r="AA11" i="4"/>
  <c r="AB11" i="4"/>
  <c r="AC11" i="4"/>
  <c r="K12" i="4"/>
  <c r="AC12" i="4" s="1"/>
  <c r="I16" i="4"/>
  <c r="AA16" i="4" s="1"/>
  <c r="J16" i="4"/>
  <c r="AB16" i="4" s="1"/>
  <c r="I15" i="4"/>
  <c r="K16" i="4"/>
  <c r="AC16" i="4" s="1"/>
  <c r="I13" i="4"/>
  <c r="J15" i="4"/>
  <c r="I12" i="4"/>
  <c r="AA12" i="4" s="1"/>
  <c r="K13" i="4"/>
  <c r="J14" i="4"/>
  <c r="AB14" i="4" s="1"/>
  <c r="J12" i="4"/>
  <c r="AB12" i="4" s="1"/>
  <c r="J13" i="4"/>
  <c r="I14" i="4"/>
  <c r="AA14" i="4" s="1"/>
  <c r="K14" i="4"/>
  <c r="AC14" i="4" s="1"/>
  <c r="K15" i="4"/>
  <c r="D402" i="4"/>
  <c r="Q402" i="4" s="1"/>
  <c r="A403" i="4"/>
  <c r="D403" i="4" s="1"/>
  <c r="Q403" i="4" s="1"/>
  <c r="F402" i="4"/>
  <c r="AS110" i="4"/>
  <c r="X110" i="4"/>
  <c r="Y49" i="1"/>
  <c r="X49" i="1"/>
  <c r="AE49" i="1"/>
  <c r="FG48" i="1"/>
  <c r="P319" i="4"/>
  <c r="B319" i="4"/>
  <c r="I322" i="4"/>
  <c r="V322" i="4" s="1"/>
  <c r="H322" i="4"/>
  <c r="U322" i="4" s="1"/>
  <c r="G322" i="4"/>
  <c r="T322" i="4" s="1"/>
  <c r="F322" i="4"/>
  <c r="S322" i="4" s="1"/>
  <c r="E322" i="4"/>
  <c r="R322" i="4" s="1"/>
  <c r="I339" i="4"/>
  <c r="V339" i="4" s="1"/>
  <c r="H339" i="4"/>
  <c r="U339" i="4" s="1"/>
  <c r="G339" i="4"/>
  <c r="T339" i="4" s="1"/>
  <c r="D339" i="4"/>
  <c r="Q339" i="4" s="1"/>
  <c r="A323" i="4"/>
  <c r="R265" i="8"/>
  <c r="Q265" i="8"/>
  <c r="E264" i="8"/>
  <c r="F264" i="8"/>
  <c r="BQ312" i="7"/>
  <c r="BO312" i="7"/>
  <c r="BS312" i="7"/>
  <c r="CI310" i="7"/>
  <c r="CN310" i="6"/>
  <c r="BQ312" i="6"/>
  <c r="BO312" i="6"/>
  <c r="BP312" i="6"/>
  <c r="BR312" i="7"/>
  <c r="CB312" i="7"/>
  <c r="BS312" i="6"/>
  <c r="BP312" i="7"/>
  <c r="BR312" i="6"/>
  <c r="BO312" i="8"/>
  <c r="BP312" i="8"/>
  <c r="BQ312" i="8"/>
  <c r="BR312" i="8"/>
  <c r="BS312" i="8"/>
  <c r="CB312" i="8"/>
  <c r="CI310" i="8"/>
  <c r="CH312" i="8"/>
  <c r="CH310" i="8"/>
  <c r="CJ310" i="8"/>
  <c r="CK310" i="8"/>
  <c r="CL310" i="8"/>
  <c r="CM310" i="8"/>
  <c r="CN310" i="8"/>
  <c r="BQ312" i="4"/>
  <c r="AP16" i="6"/>
  <c r="L15" i="6"/>
  <c r="I15" i="6"/>
  <c r="AQ16" i="6"/>
  <c r="M15" i="6"/>
  <c r="J15" i="6"/>
  <c r="AR16" i="6"/>
  <c r="N15" i="6"/>
  <c r="K15" i="6"/>
  <c r="E203" i="6"/>
  <c r="F203" i="6" s="1"/>
  <c r="E203" i="4"/>
  <c r="K203" i="4"/>
  <c r="L203" i="4" s="1"/>
  <c r="H176" i="4"/>
  <c r="K14" i="6"/>
  <c r="J14" i="6"/>
  <c r="I14" i="6"/>
  <c r="K14" i="7"/>
  <c r="J14" i="7"/>
  <c r="I14" i="7"/>
  <c r="K11" i="6"/>
  <c r="K14" i="8"/>
  <c r="J11" i="6"/>
  <c r="J14" i="8"/>
  <c r="I11" i="6"/>
  <c r="I14" i="8"/>
  <c r="K11" i="7"/>
  <c r="J11" i="7"/>
  <c r="I11" i="7"/>
  <c r="K11" i="8"/>
  <c r="J11" i="8"/>
  <c r="I11" i="8"/>
  <c r="J15" i="8"/>
  <c r="I15" i="7"/>
  <c r="K15" i="8"/>
  <c r="J15" i="7"/>
  <c r="K15" i="7"/>
  <c r="I15" i="8"/>
  <c r="J16" i="8"/>
  <c r="I16" i="7"/>
  <c r="I12" i="8"/>
  <c r="J16" i="7"/>
  <c r="K16" i="7"/>
  <c r="K12" i="8"/>
  <c r="K16" i="8"/>
  <c r="I16" i="8"/>
  <c r="I12" i="7"/>
  <c r="J12" i="8"/>
  <c r="K12" i="7"/>
  <c r="J12" i="7"/>
  <c r="I13" i="7"/>
  <c r="I13" i="8"/>
  <c r="J13" i="8"/>
  <c r="K13" i="8"/>
  <c r="J13" i="7"/>
  <c r="K13" i="7"/>
  <c r="O211" i="4"/>
  <c r="K212" i="4"/>
  <c r="I176" i="4"/>
  <c r="A340" i="4"/>
  <c r="FP110" i="4"/>
  <c r="EU110" i="4"/>
  <c r="DZ110" i="4"/>
  <c r="DE110" i="4"/>
  <c r="CJ110" i="4"/>
  <c r="BO110" i="4"/>
  <c r="AN123" i="7"/>
  <c r="AN121" i="7"/>
  <c r="AN122" i="7" s="1"/>
  <c r="AO120" i="7"/>
  <c r="DM120" i="7"/>
  <c r="DL123" i="7"/>
  <c r="DL121" i="7"/>
  <c r="DL122" i="7" s="1"/>
  <c r="K123" i="7"/>
  <c r="K121" i="7"/>
  <c r="K122" i="7" s="1"/>
  <c r="L120" i="7"/>
  <c r="Z123" i="7"/>
  <c r="AA120" i="7"/>
  <c r="Z121" i="7"/>
  <c r="Z122" i="7" s="1"/>
  <c r="BD121" i="7"/>
  <c r="BD122" i="7" s="1"/>
  <c r="BE120" i="7"/>
  <c r="BD123" i="7"/>
  <c r="DL121" i="8"/>
  <c r="DL122" i="8" s="1"/>
  <c r="DM120" i="8"/>
  <c r="DL123" i="8"/>
  <c r="BR123" i="8"/>
  <c r="BS120" i="8"/>
  <c r="BR121" i="8"/>
  <c r="BR122" i="8" s="1"/>
  <c r="K120" i="8"/>
  <c r="J123" i="8"/>
  <c r="J121" i="8"/>
  <c r="J122" i="8" s="1"/>
  <c r="X110" i="6"/>
  <c r="EU110" i="6"/>
  <c r="DE110" i="6"/>
  <c r="BO110" i="6"/>
  <c r="CH123" i="7"/>
  <c r="CH121" i="7"/>
  <c r="CH122" i="7" s="1"/>
  <c r="CI120" i="7"/>
  <c r="CV123" i="8"/>
  <c r="CW120" i="8"/>
  <c r="CV121" i="8"/>
  <c r="CV122" i="8" s="1"/>
  <c r="BR121" i="7"/>
  <c r="BR122" i="7" s="1"/>
  <c r="BS120" i="7"/>
  <c r="BR123" i="7"/>
  <c r="Y121" i="8"/>
  <c r="Y122" i="8" s="1"/>
  <c r="Z120" i="8"/>
  <c r="Y123" i="8"/>
  <c r="CV121" i="7"/>
  <c r="CV122" i="7" s="1"/>
  <c r="CV123" i="7"/>
  <c r="CW120" i="7"/>
  <c r="CG121" i="8"/>
  <c r="CG122" i="8" s="1"/>
  <c r="CH120" i="8"/>
  <c r="CG123" i="8"/>
  <c r="AO120" i="8"/>
  <c r="AN121" i="8"/>
  <c r="AN122" i="8" s="1"/>
  <c r="AN123" i="8"/>
  <c r="AG123" i="6"/>
  <c r="AT12" i="6"/>
  <c r="AT13" i="6" s="1"/>
  <c r="Y115" i="6"/>
  <c r="AT115" i="6" s="1"/>
  <c r="AS17" i="6"/>
  <c r="AV123" i="6"/>
  <c r="FP110" i="6"/>
  <c r="CJ110" i="6"/>
  <c r="DZ110" i="6"/>
  <c r="CQ123" i="6"/>
  <c r="L54" i="6"/>
  <c r="L58" i="6" s="1"/>
  <c r="AU16" i="6"/>
  <c r="C121" i="6"/>
  <c r="C122" i="6" s="1"/>
  <c r="AN17" i="6"/>
  <c r="AG121" i="6"/>
  <c r="AG122" i="6" s="1"/>
  <c r="AP17" i="6"/>
  <c r="AV121" i="6"/>
  <c r="AV122" i="6" s="1"/>
  <c r="BK121" i="6"/>
  <c r="BK122" i="6" s="1"/>
  <c r="AR17" i="6"/>
  <c r="BL121" i="6"/>
  <c r="BL122" i="6" s="1"/>
  <c r="BM121" i="6"/>
  <c r="BM122" i="6" s="1"/>
  <c r="AQ17" i="6"/>
  <c r="AT17" i="6"/>
  <c r="BZ121" i="6"/>
  <c r="BZ122" i="6" s="1"/>
  <c r="AU17" i="6"/>
  <c r="CO121" i="6"/>
  <c r="CO122" i="6" s="1"/>
  <c r="CP121" i="6"/>
  <c r="CP122" i="6" s="1"/>
  <c r="R123" i="6"/>
  <c r="L212" i="4"/>
  <c r="M213" i="4"/>
  <c r="N213" i="4"/>
  <c r="M212" i="4"/>
  <c r="N212" i="4"/>
  <c r="L214" i="4"/>
  <c r="K213" i="4"/>
  <c r="K215" i="4"/>
  <c r="K216" i="4"/>
  <c r="FB13" i="1"/>
  <c r="FB16" i="1" s="1"/>
  <c r="FA13" i="1"/>
  <c r="FA16" i="1" s="1"/>
  <c r="L213" i="4"/>
  <c r="AO17" i="6"/>
  <c r="DF120" i="6"/>
  <c r="Z114" i="6"/>
  <c r="AU113" i="6"/>
  <c r="AV113" i="6" s="1"/>
  <c r="BK123" i="6"/>
  <c r="BL123" i="6"/>
  <c r="BZ123" i="6"/>
  <c r="CP123" i="6"/>
  <c r="M52" i="6"/>
  <c r="M56" i="6" s="1"/>
  <c r="AS16" i="6"/>
  <c r="S123" i="6"/>
  <c r="M50" i="6"/>
  <c r="AX120" i="6"/>
  <c r="AM17" i="6"/>
  <c r="J62" i="6"/>
  <c r="AA113" i="6"/>
  <c r="Z115" i="6"/>
  <c r="R133" i="6"/>
  <c r="M53" i="6"/>
  <c r="M57" i="6" s="1"/>
  <c r="N49" i="6"/>
  <c r="N53" i="6" s="1"/>
  <c r="N57" i="6" s="1"/>
  <c r="AS110" i="6"/>
  <c r="AM12" i="6"/>
  <c r="AN12" i="6"/>
  <c r="AP12" i="6"/>
  <c r="N48" i="6"/>
  <c r="N52" i="6" s="1"/>
  <c r="N56" i="6" s="1"/>
  <c r="AO12" i="6"/>
  <c r="DE121" i="6"/>
  <c r="DE122" i="6" s="1"/>
  <c r="DE123" i="6"/>
  <c r="AQ12" i="6"/>
  <c r="AR12" i="6"/>
  <c r="AW121" i="6"/>
  <c r="AW122" i="6" s="1"/>
  <c r="AW123" i="6"/>
  <c r="K203" i="6"/>
  <c r="H203" i="6"/>
  <c r="BN120" i="6"/>
  <c r="BM123" i="6"/>
  <c r="CA121" i="6"/>
  <c r="CA122" i="6" s="1"/>
  <c r="CB120" i="6"/>
  <c r="CA123" i="6"/>
  <c r="S121" i="6"/>
  <c r="S122" i="6" s="1"/>
  <c r="T123" i="6"/>
  <c r="T121" i="6"/>
  <c r="T122" i="6" s="1"/>
  <c r="U120" i="6"/>
  <c r="AH123" i="6"/>
  <c r="AI123" i="6"/>
  <c r="AJ120" i="6"/>
  <c r="CR120" i="6"/>
  <c r="CQ121" i="6"/>
  <c r="CQ122" i="6" s="1"/>
  <c r="AH121" i="6"/>
  <c r="AH122" i="6" s="1"/>
  <c r="AI121" i="6"/>
  <c r="AI122" i="6" s="1"/>
  <c r="R121" i="6"/>
  <c r="R122" i="6" s="1"/>
  <c r="C123" i="6"/>
  <c r="E120" i="6"/>
  <c r="D123" i="6"/>
  <c r="DD123" i="6"/>
  <c r="D121" i="6"/>
  <c r="D122" i="6" s="1"/>
  <c r="DD121" i="6"/>
  <c r="DD122" i="6" s="1"/>
  <c r="H203" i="4"/>
  <c r="C179" i="4"/>
  <c r="C175" i="4"/>
  <c r="C174" i="4"/>
  <c r="FC5" i="1"/>
  <c r="CI44" i="1" l="1"/>
  <c r="CJ44" i="1"/>
  <c r="CK44" i="1"/>
  <c r="CL44" i="1"/>
  <c r="FO34" i="1" a="1"/>
  <c r="FO34" i="1" s="1"/>
  <c r="CH44" i="1"/>
  <c r="CG44" i="1"/>
  <c r="FE35" i="1"/>
  <c r="FD35" i="1"/>
  <c r="FC35" i="1"/>
  <c r="FB35" i="1"/>
  <c r="FA35" i="1"/>
  <c r="EZ35" i="1"/>
  <c r="EY35" i="1"/>
  <c r="GA35" i="1"/>
  <c r="GK35" i="1"/>
  <c r="GJ35" i="1"/>
  <c r="FV35" i="1"/>
  <c r="FU35" i="1"/>
  <c r="FT35" i="1"/>
  <c r="FS35" i="1"/>
  <c r="FR35" i="1"/>
  <c r="FQ35" i="1"/>
  <c r="DP44" i="1"/>
  <c r="EV45" i="1"/>
  <c r="EU45" i="1"/>
  <c r="ET45" i="1"/>
  <c r="ET46" i="1"/>
  <c r="EV46" i="1"/>
  <c r="EU46" i="1"/>
  <c r="S46" i="1"/>
  <c r="GZ45" i="1"/>
  <c r="AC45" i="1"/>
  <c r="DQ45" i="1" s="1"/>
  <c r="E45" i="1"/>
  <c r="W50" i="1"/>
  <c r="EN44" i="1"/>
  <c r="EM44" i="1"/>
  <c r="EL44" i="1"/>
  <c r="EK44" i="1"/>
  <c r="EJ44" i="1"/>
  <c r="DR24" i="1"/>
  <c r="EV24" i="1"/>
  <c r="EU24" i="1"/>
  <c r="ET24" i="1"/>
  <c r="BD123" i="8"/>
  <c r="BE120" i="8"/>
  <c r="BE123" i="8" s="1"/>
  <c r="M24" i="1" a="1"/>
  <c r="M24" i="1" s="1"/>
  <c r="M46" i="1"/>
  <c r="Z45" i="1"/>
  <c r="FY35" i="1"/>
  <c r="FX35" i="1" s="1"/>
  <c r="U211" i="4"/>
  <c r="V208" i="8"/>
  <c r="V209" i="8"/>
  <c r="V211" i="4"/>
  <c r="S211" i="4"/>
  <c r="W211" i="4" s="1"/>
  <c r="T211" i="4"/>
  <c r="R17" i="6"/>
  <c r="O17" i="6"/>
  <c r="S17" i="6"/>
  <c r="P17" i="6"/>
  <c r="R16" i="4"/>
  <c r="AJ16" i="4" s="1"/>
  <c r="T13" i="4"/>
  <c r="R12" i="4"/>
  <c r="S13" i="4"/>
  <c r="Y206" i="7" s="1"/>
  <c r="T14" i="8"/>
  <c r="T14" i="7"/>
  <c r="T14" i="6"/>
  <c r="T14" i="4"/>
  <c r="AL14" i="4" s="1"/>
  <c r="R13" i="4"/>
  <c r="S14" i="8"/>
  <c r="S14" i="7"/>
  <c r="S14" i="6"/>
  <c r="S14" i="4"/>
  <c r="AK14" i="4" s="1"/>
  <c r="R14" i="8"/>
  <c r="R14" i="7"/>
  <c r="R14" i="6"/>
  <c r="T15" i="4"/>
  <c r="R14" i="4"/>
  <c r="AJ14" i="4" s="1"/>
  <c r="S15" i="4"/>
  <c r="T16" i="4"/>
  <c r="AL16" i="4" s="1"/>
  <c r="R15" i="4"/>
  <c r="T12" i="4"/>
  <c r="AL12" i="4" s="1"/>
  <c r="S16" i="4"/>
  <c r="S12" i="4"/>
  <c r="R15" i="8"/>
  <c r="S15" i="8"/>
  <c r="T15" i="8"/>
  <c r="R15" i="7"/>
  <c r="S15" i="7"/>
  <c r="T15" i="7"/>
  <c r="R12" i="8"/>
  <c r="R16" i="8"/>
  <c r="S12" i="8"/>
  <c r="T16" i="8"/>
  <c r="T12" i="8"/>
  <c r="T16" i="7"/>
  <c r="S16" i="8"/>
  <c r="S16" i="7"/>
  <c r="S12" i="7"/>
  <c r="T12" i="7"/>
  <c r="R12" i="7"/>
  <c r="R16" i="7"/>
  <c r="R13" i="7"/>
  <c r="T13" i="7"/>
  <c r="S13" i="7"/>
  <c r="T13" i="8"/>
  <c r="S13" i="8"/>
  <c r="R13" i="8"/>
  <c r="T15" i="6"/>
  <c r="AM13" i="6"/>
  <c r="R12" i="6"/>
  <c r="O12" i="6"/>
  <c r="AG12" i="6" s="1"/>
  <c r="Q16" i="6"/>
  <c r="T16" i="6"/>
  <c r="R15" i="6"/>
  <c r="AO13" i="6"/>
  <c r="Q12" i="6"/>
  <c r="AI12" i="6" s="1"/>
  <c r="T12" i="6"/>
  <c r="T17" i="6"/>
  <c r="Q17" i="6"/>
  <c r="R16" i="6"/>
  <c r="O16" i="6"/>
  <c r="S15" i="6"/>
  <c r="AN13" i="6"/>
  <c r="P12" i="6"/>
  <c r="AH12" i="6" s="1"/>
  <c r="S12" i="6"/>
  <c r="P16" i="6"/>
  <c r="S16" i="6"/>
  <c r="GI35" i="1"/>
  <c r="Z207" i="8"/>
  <c r="Q214" i="4"/>
  <c r="U214" i="4" s="1"/>
  <c r="R214" i="4"/>
  <c r="V214" i="4" s="1"/>
  <c r="O214" i="4"/>
  <c r="CB34" i="1"/>
  <c r="BX35" i="1" s="1"/>
  <c r="AD35" i="1" s="1"/>
  <c r="B36" i="1"/>
  <c r="R25" i="1" a="1"/>
  <c r="R25" i="1" s="1"/>
  <c r="Q25" i="1" s="1" a="1"/>
  <c r="Q25" i="1" s="1"/>
  <c r="P25" i="1" s="1" a="1"/>
  <c r="P25" i="1" s="1"/>
  <c r="N25" i="1" s="1" a="1"/>
  <c r="N25" i="1" s="1"/>
  <c r="N47" i="1"/>
  <c r="AB13" i="4"/>
  <c r="AC13" i="4"/>
  <c r="AA13" i="4"/>
  <c r="R76" i="1"/>
  <c r="T76" i="1"/>
  <c r="GL35" i="1"/>
  <c r="GN35" i="1"/>
  <c r="GM35" i="1"/>
  <c r="GF35" i="1"/>
  <c r="GP35" i="1"/>
  <c r="GO35" i="1"/>
  <c r="AE308" i="8"/>
  <c r="AE308" i="7"/>
  <c r="AE308" i="6"/>
  <c r="Q321" i="4"/>
  <c r="Q85" i="1"/>
  <c r="D322" i="4"/>
  <c r="C322" i="4" s="1"/>
  <c r="AA15" i="4"/>
  <c r="AG308" i="8"/>
  <c r="AC15" i="4"/>
  <c r="AG308" i="6"/>
  <c r="AG308" i="4"/>
  <c r="AB15" i="4"/>
  <c r="AG308" i="7"/>
  <c r="O213" i="4"/>
  <c r="A404" i="4"/>
  <c r="E404" i="4" s="1"/>
  <c r="O216" i="4"/>
  <c r="R212" i="4"/>
  <c r="V212" i="4" s="1"/>
  <c r="R213" i="4"/>
  <c r="V213" i="4" s="1"/>
  <c r="P214" i="4"/>
  <c r="Q213" i="4"/>
  <c r="U213" i="4" s="1"/>
  <c r="AF308" i="8"/>
  <c r="AF308" i="7"/>
  <c r="X11" i="4"/>
  <c r="Y11" i="4"/>
  <c r="Z11" i="4"/>
  <c r="AJ11" i="4"/>
  <c r="AK11" i="4"/>
  <c r="AL11" i="4"/>
  <c r="C206" i="8"/>
  <c r="V11" i="4"/>
  <c r="W11" i="4"/>
  <c r="C16" i="4"/>
  <c r="U16" i="4" s="1"/>
  <c r="D16" i="4"/>
  <c r="V16" i="4" s="1"/>
  <c r="C15" i="4"/>
  <c r="U15" i="4" s="1"/>
  <c r="E16" i="4"/>
  <c r="W16" i="4" s="1"/>
  <c r="C13" i="4"/>
  <c r="D15" i="4"/>
  <c r="V15" i="4" s="1"/>
  <c r="D13" i="4"/>
  <c r="C14" i="4"/>
  <c r="U14" i="4" s="1"/>
  <c r="E15" i="4"/>
  <c r="W15" i="4" s="1"/>
  <c r="C12" i="4"/>
  <c r="U12" i="4" s="1"/>
  <c r="E13" i="4"/>
  <c r="D14" i="4"/>
  <c r="V14" i="4" s="1"/>
  <c r="D12" i="4"/>
  <c r="V12" i="4" s="1"/>
  <c r="E14" i="4"/>
  <c r="W14" i="4" s="1"/>
  <c r="E12" i="4"/>
  <c r="W12" i="4" s="1"/>
  <c r="F15" i="6"/>
  <c r="F16" i="4"/>
  <c r="X16" i="4" s="1"/>
  <c r="G16" i="4"/>
  <c r="Y16" i="4" s="1"/>
  <c r="F15" i="4"/>
  <c r="H16" i="4"/>
  <c r="Z16" i="4" s="1"/>
  <c r="F13" i="4"/>
  <c r="G15" i="4"/>
  <c r="G13" i="4"/>
  <c r="F14" i="4"/>
  <c r="X14" i="4" s="1"/>
  <c r="H15" i="4"/>
  <c r="F12" i="4"/>
  <c r="X12" i="4" s="1"/>
  <c r="H13" i="4"/>
  <c r="G14" i="4"/>
  <c r="Y14" i="4" s="1"/>
  <c r="G12" i="4"/>
  <c r="Y12" i="4" s="1"/>
  <c r="H14" i="4"/>
  <c r="Z14" i="4" s="1"/>
  <c r="H12" i="4"/>
  <c r="Z12" i="4" s="1"/>
  <c r="FC13" i="1"/>
  <c r="FC100" i="1"/>
  <c r="E403" i="4"/>
  <c r="F403" i="4"/>
  <c r="Y50" i="1"/>
  <c r="X50" i="1"/>
  <c r="FG49" i="1"/>
  <c r="AE50" i="1"/>
  <c r="P320" i="4"/>
  <c r="B320" i="4"/>
  <c r="I323" i="4"/>
  <c r="V323" i="4" s="1"/>
  <c r="H323" i="4"/>
  <c r="U323" i="4" s="1"/>
  <c r="G323" i="4"/>
  <c r="T323" i="4" s="1"/>
  <c r="F323" i="4"/>
  <c r="S323" i="4" s="1"/>
  <c r="E323" i="4"/>
  <c r="R323" i="4" s="1"/>
  <c r="I340" i="4"/>
  <c r="V340" i="4" s="1"/>
  <c r="H340" i="4"/>
  <c r="U340" i="4" s="1"/>
  <c r="G340" i="4"/>
  <c r="T340" i="4" s="1"/>
  <c r="D340" i="4"/>
  <c r="Q340" i="4" s="1"/>
  <c r="A324" i="4"/>
  <c r="F265" i="8"/>
  <c r="E265" i="8"/>
  <c r="R266" i="8"/>
  <c r="Q266" i="8"/>
  <c r="BY312" i="6"/>
  <c r="BW312" i="7"/>
  <c r="K207" i="7"/>
  <c r="AD308" i="7"/>
  <c r="BZ312" i="6"/>
  <c r="AD308" i="4"/>
  <c r="AD308" i="6"/>
  <c r="CI312" i="7"/>
  <c r="BY312" i="7"/>
  <c r="BW312" i="6"/>
  <c r="BV312" i="6"/>
  <c r="BX312" i="6"/>
  <c r="AF308" i="4"/>
  <c r="AF308" i="6"/>
  <c r="BZ312" i="7"/>
  <c r="BV312" i="7"/>
  <c r="BX312" i="7"/>
  <c r="K207" i="8"/>
  <c r="AD308" i="8"/>
  <c r="CI312" i="8"/>
  <c r="BZ312" i="8"/>
  <c r="BY312" i="8"/>
  <c r="BX312" i="8"/>
  <c r="BW312" i="8"/>
  <c r="BV312" i="8"/>
  <c r="AE308" i="4"/>
  <c r="BX312" i="4"/>
  <c r="K207" i="4"/>
  <c r="K207" i="6"/>
  <c r="M207" i="8"/>
  <c r="M207" i="7"/>
  <c r="M203" i="4"/>
  <c r="M207" i="4" s="1"/>
  <c r="L207" i="4"/>
  <c r="L206" i="4"/>
  <c r="N206" i="7"/>
  <c r="O203" i="4"/>
  <c r="S203" i="4" s="1"/>
  <c r="K206" i="4"/>
  <c r="M17" i="6"/>
  <c r="J17" i="6"/>
  <c r="G17" i="6"/>
  <c r="D17" i="6"/>
  <c r="L206" i="8"/>
  <c r="H174" i="4"/>
  <c r="E11" i="8"/>
  <c r="D11" i="8"/>
  <c r="E14" i="6"/>
  <c r="D14" i="6"/>
  <c r="C14" i="6"/>
  <c r="E14" i="7"/>
  <c r="D14" i="7"/>
  <c r="C11" i="8"/>
  <c r="C14" i="7"/>
  <c r="C11" i="7"/>
  <c r="C11" i="6"/>
  <c r="E11" i="6"/>
  <c r="E14" i="8"/>
  <c r="D11" i="6"/>
  <c r="D14" i="8"/>
  <c r="C14" i="8"/>
  <c r="E11" i="7"/>
  <c r="D11" i="7"/>
  <c r="C15" i="7"/>
  <c r="D15" i="8"/>
  <c r="E15" i="8"/>
  <c r="D15" i="7"/>
  <c r="E15" i="7"/>
  <c r="C15" i="8"/>
  <c r="D12" i="7"/>
  <c r="D16" i="8"/>
  <c r="C16" i="7"/>
  <c r="C12" i="8"/>
  <c r="D16" i="7"/>
  <c r="E16" i="7"/>
  <c r="E12" i="8"/>
  <c r="E16" i="8"/>
  <c r="C16" i="8"/>
  <c r="C12" i="7"/>
  <c r="D12" i="8"/>
  <c r="E12" i="7"/>
  <c r="C13" i="7"/>
  <c r="C13" i="8"/>
  <c r="E13" i="8"/>
  <c r="D13" i="8"/>
  <c r="D13" i="7"/>
  <c r="E13" i="7"/>
  <c r="L206" i="7"/>
  <c r="F203" i="4"/>
  <c r="E15" i="6"/>
  <c r="H15" i="6"/>
  <c r="I203" i="4"/>
  <c r="J12" i="6"/>
  <c r="G12" i="6"/>
  <c r="D12" i="6"/>
  <c r="M12" i="6"/>
  <c r="T11" i="6"/>
  <c r="S11" i="6"/>
  <c r="R11" i="6"/>
  <c r="T11" i="7"/>
  <c r="S11" i="7"/>
  <c r="R11" i="7"/>
  <c r="T11" i="8"/>
  <c r="S11" i="8"/>
  <c r="R11" i="8"/>
  <c r="C17" i="6"/>
  <c r="L17" i="6"/>
  <c r="I17" i="6"/>
  <c r="F17" i="6"/>
  <c r="N16" i="6"/>
  <c r="K16" i="6"/>
  <c r="H16" i="6"/>
  <c r="E16" i="6"/>
  <c r="D15" i="6"/>
  <c r="N17" i="6"/>
  <c r="K17" i="6"/>
  <c r="H17" i="6"/>
  <c r="E17" i="6"/>
  <c r="L207" i="8"/>
  <c r="M206" i="8"/>
  <c r="G15" i="6"/>
  <c r="L207" i="7"/>
  <c r="M206" i="7"/>
  <c r="H12" i="6"/>
  <c r="E12" i="6"/>
  <c r="K12" i="6"/>
  <c r="N12" i="6"/>
  <c r="K206" i="6"/>
  <c r="K206" i="8"/>
  <c r="M16" i="6"/>
  <c r="J16" i="6"/>
  <c r="G16" i="6"/>
  <c r="D16" i="6"/>
  <c r="F207" i="6"/>
  <c r="C15" i="6"/>
  <c r="K206" i="7"/>
  <c r="H175" i="4"/>
  <c r="G11" i="8"/>
  <c r="F11" i="8"/>
  <c r="H14" i="6"/>
  <c r="G14" i="6"/>
  <c r="F14" i="6"/>
  <c r="H14" i="7"/>
  <c r="G14" i="7"/>
  <c r="F14" i="7"/>
  <c r="H11" i="6"/>
  <c r="H11" i="8"/>
  <c r="H14" i="8"/>
  <c r="G11" i="6"/>
  <c r="G14" i="8"/>
  <c r="F11" i="6"/>
  <c r="F14" i="8"/>
  <c r="H11" i="7"/>
  <c r="G11" i="7"/>
  <c r="F11" i="7"/>
  <c r="G15" i="8"/>
  <c r="F15" i="7"/>
  <c r="H15" i="8"/>
  <c r="G15" i="7"/>
  <c r="H15" i="7"/>
  <c r="F15" i="8"/>
  <c r="G12" i="7"/>
  <c r="G16" i="8"/>
  <c r="F16" i="7"/>
  <c r="F12" i="8"/>
  <c r="G16" i="7"/>
  <c r="H16" i="7"/>
  <c r="H12" i="8"/>
  <c r="H16" i="8"/>
  <c r="F16" i="8"/>
  <c r="F12" i="7"/>
  <c r="G12" i="8"/>
  <c r="H12" i="7"/>
  <c r="F13" i="7"/>
  <c r="F13" i="8"/>
  <c r="H13" i="8"/>
  <c r="G13" i="8"/>
  <c r="G13" i="7"/>
  <c r="H13" i="7"/>
  <c r="I12" i="6"/>
  <c r="F12" i="6"/>
  <c r="C12" i="6"/>
  <c r="L12" i="6"/>
  <c r="N206" i="8"/>
  <c r="L16" i="6"/>
  <c r="I16" i="6"/>
  <c r="F16" i="6"/>
  <c r="C16" i="6"/>
  <c r="H179" i="4"/>
  <c r="O215" i="4"/>
  <c r="O212" i="4"/>
  <c r="P212" i="4"/>
  <c r="I179" i="4"/>
  <c r="I174" i="4"/>
  <c r="I175" i="4"/>
  <c r="A341" i="4"/>
  <c r="AB120" i="7"/>
  <c r="AA121" i="7"/>
  <c r="AA122" i="7" s="1"/>
  <c r="AA123" i="7"/>
  <c r="L123" i="7"/>
  <c r="L121" i="7"/>
  <c r="L122" i="7" s="1"/>
  <c r="M120" i="7"/>
  <c r="AP120" i="8"/>
  <c r="AO121" i="8"/>
  <c r="AO122" i="8" s="1"/>
  <c r="AO123" i="8"/>
  <c r="BS121" i="7"/>
  <c r="BS122" i="7" s="1"/>
  <c r="BT120" i="7"/>
  <c r="BS123" i="7"/>
  <c r="K121" i="8"/>
  <c r="K122" i="8" s="1"/>
  <c r="K123" i="8"/>
  <c r="L120" i="8"/>
  <c r="CH121" i="8"/>
  <c r="CH122" i="8" s="1"/>
  <c r="CI120" i="8"/>
  <c r="CH123" i="8"/>
  <c r="DM123" i="7"/>
  <c r="DM121" i="7"/>
  <c r="DM122" i="7" s="1"/>
  <c r="DN120" i="7"/>
  <c r="CW121" i="7"/>
  <c r="CW122" i="7" s="1"/>
  <c r="CX120" i="7"/>
  <c r="CW123" i="7"/>
  <c r="BS123" i="8"/>
  <c r="BT120" i="8"/>
  <c r="BS121" i="8"/>
  <c r="BS122" i="8" s="1"/>
  <c r="AO121" i="7"/>
  <c r="AO122" i="7" s="1"/>
  <c r="AO123" i="7"/>
  <c r="AP120" i="7"/>
  <c r="CW123" i="8"/>
  <c r="CX120" i="8"/>
  <c r="CW121" i="8"/>
  <c r="CW122" i="8" s="1"/>
  <c r="DM121" i="8"/>
  <c r="DM122" i="8" s="1"/>
  <c r="DN120" i="8"/>
  <c r="DM123" i="8"/>
  <c r="CJ120" i="7"/>
  <c r="CI123" i="7"/>
  <c r="CI121" i="7"/>
  <c r="CI122" i="7" s="1"/>
  <c r="Z121" i="8"/>
  <c r="Z122" i="8" s="1"/>
  <c r="AA120" i="8"/>
  <c r="Z123" i="8"/>
  <c r="BE123" i="7"/>
  <c r="BF120" i="7"/>
  <c r="BE121" i="7"/>
  <c r="BE122" i="7" s="1"/>
  <c r="AX121" i="6"/>
  <c r="AX122" i="6" s="1"/>
  <c r="DG120" i="6"/>
  <c r="DF123" i="6"/>
  <c r="AY120" i="6"/>
  <c r="AY123" i="6" s="1"/>
  <c r="AX123" i="6"/>
  <c r="Q212" i="4"/>
  <c r="U212" i="4" s="1"/>
  <c r="P213" i="4"/>
  <c r="AA114" i="6"/>
  <c r="AU114" i="6"/>
  <c r="DF121" i="6"/>
  <c r="DF122" i="6" s="1"/>
  <c r="M62" i="6"/>
  <c r="N62" i="6" s="1"/>
  <c r="N50" i="6"/>
  <c r="N54" i="6" s="1"/>
  <c r="N58" i="6" s="1"/>
  <c r="M54" i="6"/>
  <c r="M58" i="6" s="1"/>
  <c r="CS120" i="6"/>
  <c r="CR121" i="6"/>
  <c r="CR122" i="6" s="1"/>
  <c r="CR123" i="6"/>
  <c r="I203" i="6"/>
  <c r="AJ121" i="6"/>
  <c r="AJ122" i="6" s="1"/>
  <c r="AJ123" i="6"/>
  <c r="AK120" i="6"/>
  <c r="O203" i="6"/>
  <c r="S203" i="6" s="1"/>
  <c r="L203" i="6"/>
  <c r="AR13" i="6"/>
  <c r="AQ13" i="6"/>
  <c r="AP13" i="6"/>
  <c r="BN123" i="6"/>
  <c r="BN121" i="6"/>
  <c r="BN122" i="6" s="1"/>
  <c r="BO120" i="6"/>
  <c r="E121" i="6"/>
  <c r="E122" i="6" s="1"/>
  <c r="F120" i="6"/>
  <c r="E123" i="6"/>
  <c r="CB123" i="6"/>
  <c r="CC120" i="6"/>
  <c r="CB121" i="6"/>
  <c r="CB122" i="6" s="1"/>
  <c r="AW113" i="6"/>
  <c r="U123" i="6"/>
  <c r="V120" i="6"/>
  <c r="U121" i="6"/>
  <c r="U122" i="6" s="1"/>
  <c r="AU115" i="6"/>
  <c r="AA115" i="6"/>
  <c r="AB113" i="6"/>
  <c r="FE36" i="1" l="1"/>
  <c r="FD36" i="1"/>
  <c r="FC36" i="1"/>
  <c r="FB36" i="1"/>
  <c r="FA36" i="1"/>
  <c r="EZ36" i="1"/>
  <c r="EY36" i="1"/>
  <c r="GA36" i="1"/>
  <c r="GK36" i="1"/>
  <c r="GJ36" i="1"/>
  <c r="FT36" i="1"/>
  <c r="FS36" i="1"/>
  <c r="FR36" i="1"/>
  <c r="FQ36" i="1"/>
  <c r="FV36" i="1"/>
  <c r="FU36" i="1"/>
  <c r="CL45" i="1"/>
  <c r="S47" i="1"/>
  <c r="GZ46" i="1"/>
  <c r="W51" i="1"/>
  <c r="EV47" i="1"/>
  <c r="EU47" i="1"/>
  <c r="ET47" i="1"/>
  <c r="BE121" i="8"/>
  <c r="BE122" i="8" s="1"/>
  <c r="BF120" i="8"/>
  <c r="CH45" i="1"/>
  <c r="CJ45" i="1"/>
  <c r="CG45" i="1"/>
  <c r="CI45" i="1"/>
  <c r="DP45" i="1"/>
  <c r="AC46" i="1"/>
  <c r="DP46" i="1" s="1"/>
  <c r="E46" i="1"/>
  <c r="AC24" i="1"/>
  <c r="DP24" i="1" s="1"/>
  <c r="BX24" i="1"/>
  <c r="CK45" i="1"/>
  <c r="CL23" i="1"/>
  <c r="CK23" i="1"/>
  <c r="CJ23" i="1"/>
  <c r="EN45" i="1"/>
  <c r="EM45" i="1"/>
  <c r="EL45" i="1"/>
  <c r="EK45" i="1"/>
  <c r="EJ45" i="1"/>
  <c r="DR25" i="1"/>
  <c r="EV25" i="1"/>
  <c r="EU25" i="1"/>
  <c r="ET25" i="1"/>
  <c r="M25" i="1" a="1"/>
  <c r="M25" i="1" s="1"/>
  <c r="Z46" i="1"/>
  <c r="M47" i="1"/>
  <c r="FY36" i="1"/>
  <c r="FX36" i="1" s="1"/>
  <c r="AE309" i="6"/>
  <c r="AF309" i="6" s="1"/>
  <c r="Y206" i="8"/>
  <c r="X211" i="4"/>
  <c r="Y211" i="4"/>
  <c r="Z211" i="4"/>
  <c r="Y213" i="4"/>
  <c r="Y214" i="4"/>
  <c r="Z213" i="4"/>
  <c r="Z212" i="4"/>
  <c r="Z214" i="4"/>
  <c r="K209" i="4"/>
  <c r="K208" i="4"/>
  <c r="M208" i="8"/>
  <c r="M209" i="8"/>
  <c r="N208" i="7"/>
  <c r="N209" i="7"/>
  <c r="Y212" i="4"/>
  <c r="K208" i="8"/>
  <c r="K209" i="8"/>
  <c r="K208" i="6"/>
  <c r="K209" i="6"/>
  <c r="L209" i="7"/>
  <c r="L208" i="7"/>
  <c r="L209" i="8"/>
  <c r="L208" i="8"/>
  <c r="K209" i="7"/>
  <c r="K208" i="7"/>
  <c r="M208" i="7"/>
  <c r="M209" i="7"/>
  <c r="N209" i="8"/>
  <c r="N208" i="8"/>
  <c r="L208" i="4"/>
  <c r="L209" i="4"/>
  <c r="T13" i="6"/>
  <c r="Q13" i="6"/>
  <c r="R13" i="6"/>
  <c r="O13" i="6"/>
  <c r="S13" i="6"/>
  <c r="P13" i="6"/>
  <c r="GI36" i="1"/>
  <c r="S214" i="4"/>
  <c r="T214" i="4"/>
  <c r="AK12" i="4"/>
  <c r="X206" i="7"/>
  <c r="S216" i="4"/>
  <c r="T212" i="4"/>
  <c r="T203" i="6"/>
  <c r="S206" i="6"/>
  <c r="S207" i="6"/>
  <c r="W203" i="6"/>
  <c r="T213" i="4"/>
  <c r="AJ12" i="4"/>
  <c r="X206" i="8"/>
  <c r="AK16" i="4"/>
  <c r="Z206" i="7"/>
  <c r="T203" i="4"/>
  <c r="S206" i="4"/>
  <c r="S207" i="4"/>
  <c r="W203" i="4"/>
  <c r="S215" i="4"/>
  <c r="S212" i="4"/>
  <c r="S213" i="4"/>
  <c r="Z206" i="8"/>
  <c r="CB35" i="1"/>
  <c r="CB36" i="1" s="1"/>
  <c r="BX37" i="1" s="1"/>
  <c r="AD37" i="1" s="1"/>
  <c r="FW36" i="1"/>
  <c r="B37" i="1"/>
  <c r="FZ36" i="1"/>
  <c r="GF36" i="1"/>
  <c r="FP36" i="1"/>
  <c r="GH36" i="1"/>
  <c r="GL36" i="1"/>
  <c r="GM36" i="1"/>
  <c r="GP36" i="1"/>
  <c r="CA36" i="1"/>
  <c r="GN36" i="1"/>
  <c r="GO36" i="1"/>
  <c r="AE309" i="4"/>
  <c r="AE313" i="4" s="1"/>
  <c r="N48" i="1"/>
  <c r="AE309" i="7"/>
  <c r="AF309" i="7" s="1"/>
  <c r="AF311" i="7" s="1"/>
  <c r="AY308" i="7"/>
  <c r="AE309" i="8"/>
  <c r="AF309" i="8" s="1"/>
  <c r="Z13" i="4"/>
  <c r="E206" i="6"/>
  <c r="AK13" i="4"/>
  <c r="AJ13" i="4"/>
  <c r="AL13" i="4"/>
  <c r="Y13" i="4"/>
  <c r="X13" i="4"/>
  <c r="Y308" i="8"/>
  <c r="U11" i="4"/>
  <c r="H207" i="7"/>
  <c r="T77" i="1"/>
  <c r="R77" i="1"/>
  <c r="Q322" i="4"/>
  <c r="S308" i="6"/>
  <c r="BH308" i="6" s="1"/>
  <c r="BO308" i="6" s="1"/>
  <c r="BV308" i="6" s="1"/>
  <c r="CC308" i="6" s="1"/>
  <c r="CJ308" i="6" s="1"/>
  <c r="X308" i="7"/>
  <c r="X308" i="8"/>
  <c r="F404" i="4"/>
  <c r="Q86" i="1"/>
  <c r="D323" i="4"/>
  <c r="C323" i="4" s="1"/>
  <c r="W308" i="8"/>
  <c r="P308" i="7"/>
  <c r="BF308" i="7" s="1"/>
  <c r="BF315" i="7" s="1"/>
  <c r="BE315" i="7" s="1"/>
  <c r="BF316" i="7" s="1"/>
  <c r="BF318" i="7" s="1"/>
  <c r="AZ308" i="6"/>
  <c r="A405" i="4"/>
  <c r="A406" i="4" s="1"/>
  <c r="D404" i="4"/>
  <c r="Q404" i="4" s="1"/>
  <c r="AL15" i="4"/>
  <c r="BB308" i="6"/>
  <c r="BB308" i="4"/>
  <c r="AK15" i="4"/>
  <c r="BB308" i="7"/>
  <c r="AJ15" i="4"/>
  <c r="BB308" i="8"/>
  <c r="AD309" i="8"/>
  <c r="AD313" i="8" s="1"/>
  <c r="W308" i="6"/>
  <c r="Z15" i="4"/>
  <c r="Z308" i="6"/>
  <c r="Z308" i="4"/>
  <c r="Y15" i="4"/>
  <c r="Z308" i="7"/>
  <c r="V13" i="4"/>
  <c r="Q308" i="7"/>
  <c r="AD309" i="4"/>
  <c r="U13" i="4"/>
  <c r="Q308" i="8"/>
  <c r="X15" i="4"/>
  <c r="Z308" i="8"/>
  <c r="X308" i="6"/>
  <c r="AZ308" i="8"/>
  <c r="AD309" i="6"/>
  <c r="AD311" i="6" s="1"/>
  <c r="W13" i="4"/>
  <c r="Q308" i="6"/>
  <c r="Q308" i="4"/>
  <c r="AY308" i="8"/>
  <c r="Y308" i="7"/>
  <c r="AD309" i="7"/>
  <c r="AD311" i="7" s="1"/>
  <c r="W308" i="7"/>
  <c r="AZ308" i="7"/>
  <c r="R308" i="7"/>
  <c r="BG308" i="7" s="1"/>
  <c r="AY308" i="6"/>
  <c r="R308" i="6"/>
  <c r="BG308" i="6" s="1"/>
  <c r="H207" i="8"/>
  <c r="R308" i="8"/>
  <c r="BG308" i="8" s="1"/>
  <c r="C206" i="7"/>
  <c r="F206" i="8"/>
  <c r="F206" i="7"/>
  <c r="BA308" i="7"/>
  <c r="F206" i="6"/>
  <c r="BA308" i="8"/>
  <c r="AE51" i="1"/>
  <c r="FG50" i="1"/>
  <c r="Y51" i="1"/>
  <c r="X51" i="1"/>
  <c r="P321" i="4"/>
  <c r="B321" i="4"/>
  <c r="G341" i="4"/>
  <c r="T341" i="4" s="1"/>
  <c r="D341" i="4"/>
  <c r="Q341" i="4" s="1"/>
  <c r="H341" i="4"/>
  <c r="U341" i="4" s="1"/>
  <c r="I341" i="4"/>
  <c r="V341" i="4" s="1"/>
  <c r="I324" i="4"/>
  <c r="V324" i="4" s="1"/>
  <c r="H324" i="4"/>
  <c r="U324" i="4" s="1"/>
  <c r="G324" i="4"/>
  <c r="T324" i="4" s="1"/>
  <c r="F324" i="4"/>
  <c r="S324" i="4" s="1"/>
  <c r="E324" i="4"/>
  <c r="R324" i="4" s="1"/>
  <c r="A325" i="4"/>
  <c r="R267" i="8"/>
  <c r="Q267" i="8"/>
  <c r="E266" i="8"/>
  <c r="F266" i="8"/>
  <c r="CC312" i="7"/>
  <c r="BA308" i="4"/>
  <c r="BA308" i="6"/>
  <c r="CG312" i="7"/>
  <c r="CE312" i="6"/>
  <c r="CC312" i="6"/>
  <c r="CD312" i="6"/>
  <c r="P308" i="4"/>
  <c r="BF308" i="4" s="1"/>
  <c r="P308" i="6"/>
  <c r="CF312" i="7"/>
  <c r="Y308" i="4"/>
  <c r="Y308" i="6"/>
  <c r="CG312" i="6"/>
  <c r="E207" i="7"/>
  <c r="S308" i="7"/>
  <c r="BH308" i="7" s="1"/>
  <c r="BO308" i="7" s="1"/>
  <c r="BV308" i="7" s="1"/>
  <c r="CC308" i="7" s="1"/>
  <c r="CJ308" i="7" s="1"/>
  <c r="CD312" i="7"/>
  <c r="CE312" i="7"/>
  <c r="CF312" i="6"/>
  <c r="P308" i="8"/>
  <c r="CC312" i="8"/>
  <c r="E207" i="8"/>
  <c r="S308" i="8"/>
  <c r="BH308" i="8" s="1"/>
  <c r="BO308" i="8" s="1"/>
  <c r="BV308" i="8" s="1"/>
  <c r="CC308" i="8" s="1"/>
  <c r="CJ308" i="8" s="1"/>
  <c r="CD312" i="8"/>
  <c r="CE312" i="8"/>
  <c r="CF312" i="8"/>
  <c r="CG312" i="8"/>
  <c r="E207" i="6"/>
  <c r="S308" i="4"/>
  <c r="BH308" i="4" s="1"/>
  <c r="BO308" i="4" s="1"/>
  <c r="BV308" i="4" s="1"/>
  <c r="CC308" i="4" s="1"/>
  <c r="CJ308" i="4" s="1"/>
  <c r="X308" i="4"/>
  <c r="H206" i="4"/>
  <c r="W308" i="4"/>
  <c r="R308" i="4"/>
  <c r="CE312" i="4"/>
  <c r="AZ308" i="4"/>
  <c r="AY308" i="4"/>
  <c r="E206" i="4"/>
  <c r="H207" i="6"/>
  <c r="Y207" i="8"/>
  <c r="Y207" i="7"/>
  <c r="Y208" i="7" s="1"/>
  <c r="H207" i="4"/>
  <c r="C206" i="4"/>
  <c r="C206" i="6"/>
  <c r="I207" i="8"/>
  <c r="I207" i="7"/>
  <c r="I207" i="4"/>
  <c r="E207" i="4"/>
  <c r="H206" i="6"/>
  <c r="I207" i="6"/>
  <c r="I206" i="8"/>
  <c r="I206" i="7"/>
  <c r="W207" i="8"/>
  <c r="J203" i="4"/>
  <c r="I206" i="4"/>
  <c r="G206" i="8"/>
  <c r="W207" i="7"/>
  <c r="C207" i="6"/>
  <c r="C207" i="4"/>
  <c r="D206" i="6"/>
  <c r="D206" i="4"/>
  <c r="G206" i="7"/>
  <c r="C207" i="7"/>
  <c r="D206" i="7"/>
  <c r="C207" i="8"/>
  <c r="D206" i="8"/>
  <c r="G206" i="6"/>
  <c r="G206" i="4"/>
  <c r="F207" i="4"/>
  <c r="F206" i="4"/>
  <c r="M13" i="6"/>
  <c r="J13" i="6"/>
  <c r="G13" i="6"/>
  <c r="D13" i="6"/>
  <c r="J206" i="8"/>
  <c r="G207" i="8"/>
  <c r="H206" i="8"/>
  <c r="J206" i="7"/>
  <c r="O207" i="6"/>
  <c r="O206" i="6"/>
  <c r="G207" i="7"/>
  <c r="H206" i="7"/>
  <c r="G207" i="6"/>
  <c r="G207" i="4"/>
  <c r="L207" i="6"/>
  <c r="L206" i="6"/>
  <c r="X207" i="8"/>
  <c r="D207" i="8"/>
  <c r="E206" i="8"/>
  <c r="N13" i="6"/>
  <c r="K13" i="6"/>
  <c r="H13" i="6"/>
  <c r="E13" i="6"/>
  <c r="X207" i="7"/>
  <c r="O206" i="4"/>
  <c r="O207" i="4"/>
  <c r="P203" i="4"/>
  <c r="L13" i="6"/>
  <c r="I13" i="6"/>
  <c r="F13" i="6"/>
  <c r="C13" i="6"/>
  <c r="I206" i="6"/>
  <c r="D207" i="7"/>
  <c r="E206" i="7"/>
  <c r="D207" i="6"/>
  <c r="D207" i="4"/>
  <c r="F207" i="8"/>
  <c r="N203" i="4"/>
  <c r="N207" i="4" s="1"/>
  <c r="M206" i="4"/>
  <c r="A342" i="4"/>
  <c r="M123" i="7"/>
  <c r="M121" i="7"/>
  <c r="M122" i="7" s="1"/>
  <c r="N120" i="7"/>
  <c r="CX123" i="8"/>
  <c r="CY120" i="8"/>
  <c r="CX121" i="8"/>
  <c r="CX122" i="8" s="1"/>
  <c r="CI121" i="8"/>
  <c r="CI122" i="8" s="1"/>
  <c r="CJ120" i="8"/>
  <c r="CI123" i="8"/>
  <c r="AP121" i="7"/>
  <c r="AP122" i="7" s="1"/>
  <c r="AP123" i="7"/>
  <c r="AQ120" i="7"/>
  <c r="AP121" i="8"/>
  <c r="AP122" i="8" s="1"/>
  <c r="AQ120" i="8"/>
  <c r="AP123" i="8"/>
  <c r="AA123" i="8"/>
  <c r="AA121" i="8"/>
  <c r="AA122" i="8" s="1"/>
  <c r="AB120" i="8"/>
  <c r="L121" i="8"/>
  <c r="L122" i="8" s="1"/>
  <c r="L123" i="8"/>
  <c r="M120" i="8"/>
  <c r="CJ121" i="7"/>
  <c r="CJ122" i="7" s="1"/>
  <c r="CK120" i="7"/>
  <c r="CJ123" i="7"/>
  <c r="BU120" i="8"/>
  <c r="BT123" i="8"/>
  <c r="BT121" i="8"/>
  <c r="BT122" i="8" s="1"/>
  <c r="AB121" i="7"/>
  <c r="AB122" i="7" s="1"/>
  <c r="AC120" i="7"/>
  <c r="AB123" i="7"/>
  <c r="CX121" i="7"/>
  <c r="CX122" i="7" s="1"/>
  <c r="CY120" i="7"/>
  <c r="CX123" i="7"/>
  <c r="BU120" i="7"/>
  <c r="BT123" i="7"/>
  <c r="BT121" i="7"/>
  <c r="BT122" i="7" s="1"/>
  <c r="BF123" i="8"/>
  <c r="BF121" i="8"/>
  <c r="BF122" i="8" s="1"/>
  <c r="BG120" i="8"/>
  <c r="DN123" i="7"/>
  <c r="DN121" i="7"/>
  <c r="DN122" i="7" s="1"/>
  <c r="DO120" i="7"/>
  <c r="DN121" i="8"/>
  <c r="DN122" i="8" s="1"/>
  <c r="DN123" i="8"/>
  <c r="DO120" i="8"/>
  <c r="BF123" i="7"/>
  <c r="BF121" i="7"/>
  <c r="BF122" i="7" s="1"/>
  <c r="BG120" i="7"/>
  <c r="AY121" i="6"/>
  <c r="AY122" i="6" s="1"/>
  <c r="DG121" i="6"/>
  <c r="DG122" i="6" s="1"/>
  <c r="DH120" i="6"/>
  <c r="DG123" i="6"/>
  <c r="AZ120" i="6"/>
  <c r="AZ123" i="6" s="1"/>
  <c r="AB114" i="6"/>
  <c r="AV114" i="6"/>
  <c r="J203" i="6"/>
  <c r="BO123" i="6"/>
  <c r="BO121" i="6"/>
  <c r="BO122" i="6" s="1"/>
  <c r="BP120" i="6"/>
  <c r="CD120" i="6"/>
  <c r="CC121" i="6"/>
  <c r="CC122" i="6" s="1"/>
  <c r="CC123" i="6"/>
  <c r="M203" i="6"/>
  <c r="M207" i="6" s="1"/>
  <c r="CT120" i="6"/>
  <c r="CS123" i="6"/>
  <c r="CS121" i="6"/>
  <c r="CS122" i="6" s="1"/>
  <c r="P203" i="6"/>
  <c r="F121" i="6"/>
  <c r="F122" i="6" s="1"/>
  <c r="G120" i="6"/>
  <c r="F123" i="6"/>
  <c r="AK121" i="6"/>
  <c r="AK122" i="6" s="1"/>
  <c r="AL120" i="6"/>
  <c r="AK123" i="6"/>
  <c r="V123" i="6"/>
  <c r="W120" i="6"/>
  <c r="V121" i="6"/>
  <c r="V122" i="6" s="1"/>
  <c r="AB115" i="6"/>
  <c r="AC113" i="6"/>
  <c r="AV115" i="6"/>
  <c r="AX113" i="6"/>
  <c r="A120" i="4"/>
  <c r="AU166" i="4"/>
  <c r="AU167" i="4" s="1"/>
  <c r="AU168" i="4" s="1"/>
  <c r="AT166" i="4"/>
  <c r="AT167" i="4" s="1"/>
  <c r="AT168" i="4" s="1"/>
  <c r="AS166" i="4"/>
  <c r="AS167" i="4" s="1"/>
  <c r="AS168" i="4" s="1"/>
  <c r="AR166" i="4"/>
  <c r="AR167" i="4" s="1"/>
  <c r="AR168" i="4" s="1"/>
  <c r="AQ166" i="4"/>
  <c r="AQ167" i="4" s="1"/>
  <c r="AQ168" i="4" s="1"/>
  <c r="AP166" i="4"/>
  <c r="AP167" i="4" s="1"/>
  <c r="AP168" i="4" s="1"/>
  <c r="AO166" i="4"/>
  <c r="AO167" i="4" s="1"/>
  <c r="AO168" i="4" s="1"/>
  <c r="AN166" i="4"/>
  <c r="AN167" i="4" s="1"/>
  <c r="AN168" i="4" s="1"/>
  <c r="AM166" i="4"/>
  <c r="AM167" i="4" s="1"/>
  <c r="AM168" i="4" s="1"/>
  <c r="AL166" i="4"/>
  <c r="AL167" i="4" s="1"/>
  <c r="AL168" i="4" s="1"/>
  <c r="AK166" i="4"/>
  <c r="AK167" i="4" s="1"/>
  <c r="AK168" i="4" s="1"/>
  <c r="AJ166" i="4"/>
  <c r="AJ167" i="4" s="1"/>
  <c r="AJ168" i="4" s="1"/>
  <c r="AI166" i="4"/>
  <c r="AI167" i="4" s="1"/>
  <c r="AI168" i="4" s="1"/>
  <c r="AH166" i="4"/>
  <c r="AH167" i="4" s="1"/>
  <c r="AH168" i="4" s="1"/>
  <c r="AG166" i="4"/>
  <c r="AG167" i="4" s="1"/>
  <c r="AG168" i="4" s="1"/>
  <c r="AF166" i="4"/>
  <c r="AE166" i="4"/>
  <c r="AD166" i="4"/>
  <c r="AC166" i="4"/>
  <c r="AB166" i="4"/>
  <c r="AA166" i="4"/>
  <c r="Z166" i="4"/>
  <c r="Y166" i="4"/>
  <c r="X166" i="4"/>
  <c r="W166" i="4"/>
  <c r="V166" i="4"/>
  <c r="U166" i="4"/>
  <c r="T166" i="4"/>
  <c r="S166" i="4"/>
  <c r="R166" i="4"/>
  <c r="Q166" i="4"/>
  <c r="Q167" i="4" s="1"/>
  <c r="Q168" i="4" s="1"/>
  <c r="P166" i="4"/>
  <c r="P167" i="4" s="1"/>
  <c r="P168" i="4" s="1"/>
  <c r="O166" i="4"/>
  <c r="O167" i="4" s="1"/>
  <c r="O168" i="4" s="1"/>
  <c r="N166" i="4"/>
  <c r="N167" i="4" s="1"/>
  <c r="N168" i="4" s="1"/>
  <c r="M166" i="4"/>
  <c r="M167" i="4" s="1"/>
  <c r="M168" i="4" s="1"/>
  <c r="L166" i="4"/>
  <c r="L167" i="4" s="1"/>
  <c r="L168" i="4" s="1"/>
  <c r="K166" i="4"/>
  <c r="K167" i="4" s="1"/>
  <c r="K168" i="4" s="1"/>
  <c r="J166" i="4"/>
  <c r="J167" i="4" s="1"/>
  <c r="J168" i="4" s="1"/>
  <c r="I166" i="4"/>
  <c r="I167" i="4" s="1"/>
  <c r="I168" i="4" s="1"/>
  <c r="H166" i="4"/>
  <c r="H167" i="4" s="1"/>
  <c r="H168" i="4" s="1"/>
  <c r="G166" i="4"/>
  <c r="G167" i="4" s="1"/>
  <c r="G168" i="4" s="1"/>
  <c r="F166" i="4"/>
  <c r="F167" i="4" s="1"/>
  <c r="F168" i="4" s="1"/>
  <c r="E166" i="4"/>
  <c r="E167" i="4" s="1"/>
  <c r="E168" i="4" s="1"/>
  <c r="D166" i="4"/>
  <c r="D167" i="4" s="1"/>
  <c r="D168" i="4" s="1"/>
  <c r="C166" i="4"/>
  <c r="C167" i="4" s="1"/>
  <c r="C168" i="4" s="1"/>
  <c r="AU161" i="4"/>
  <c r="AU162" i="4" s="1"/>
  <c r="AU163" i="4" s="1"/>
  <c r="AT161" i="4"/>
  <c r="AT162" i="4" s="1"/>
  <c r="AT163" i="4" s="1"/>
  <c r="AS161" i="4"/>
  <c r="AS162" i="4" s="1"/>
  <c r="AS163" i="4" s="1"/>
  <c r="AR161" i="4"/>
  <c r="AR162" i="4" s="1"/>
  <c r="AR163" i="4" s="1"/>
  <c r="AQ161" i="4"/>
  <c r="AQ162" i="4" s="1"/>
  <c r="AQ163" i="4" s="1"/>
  <c r="AP161" i="4"/>
  <c r="AP162" i="4" s="1"/>
  <c r="AP163" i="4" s="1"/>
  <c r="AO161" i="4"/>
  <c r="AO162" i="4" s="1"/>
  <c r="AO163" i="4" s="1"/>
  <c r="AN161" i="4"/>
  <c r="AN162" i="4" s="1"/>
  <c r="AN163" i="4" s="1"/>
  <c r="AM161" i="4"/>
  <c r="AM162" i="4" s="1"/>
  <c r="AM163" i="4" s="1"/>
  <c r="AL161" i="4"/>
  <c r="AL162" i="4" s="1"/>
  <c r="AL163" i="4" s="1"/>
  <c r="AK161" i="4"/>
  <c r="AK162" i="4" s="1"/>
  <c r="AK163" i="4" s="1"/>
  <c r="AJ161" i="4"/>
  <c r="AJ162" i="4" s="1"/>
  <c r="AJ163" i="4" s="1"/>
  <c r="AI161" i="4"/>
  <c r="AI162" i="4" s="1"/>
  <c r="AI163" i="4" s="1"/>
  <c r="AH161" i="4"/>
  <c r="AH162" i="4" s="1"/>
  <c r="AH163" i="4" s="1"/>
  <c r="AG161" i="4"/>
  <c r="AG162" i="4" s="1"/>
  <c r="AG163" i="4" s="1"/>
  <c r="AF161" i="4"/>
  <c r="AE161" i="4"/>
  <c r="AD161" i="4"/>
  <c r="AC161" i="4"/>
  <c r="AB161" i="4"/>
  <c r="AA161" i="4"/>
  <c r="Z161" i="4"/>
  <c r="Y161" i="4"/>
  <c r="X161" i="4"/>
  <c r="W161" i="4"/>
  <c r="V161" i="4"/>
  <c r="U161" i="4"/>
  <c r="T161" i="4"/>
  <c r="S161" i="4"/>
  <c r="R161" i="4"/>
  <c r="Q161" i="4"/>
  <c r="Q162" i="4" s="1"/>
  <c r="Q163" i="4" s="1"/>
  <c r="P161" i="4"/>
  <c r="P162" i="4" s="1"/>
  <c r="P163" i="4" s="1"/>
  <c r="O161" i="4"/>
  <c r="O162" i="4" s="1"/>
  <c r="O163" i="4" s="1"/>
  <c r="N161" i="4"/>
  <c r="N162" i="4" s="1"/>
  <c r="N163" i="4" s="1"/>
  <c r="M161" i="4"/>
  <c r="M162" i="4" s="1"/>
  <c r="M163" i="4" s="1"/>
  <c r="L161" i="4"/>
  <c r="L162" i="4" s="1"/>
  <c r="L163" i="4" s="1"/>
  <c r="K161" i="4"/>
  <c r="K162" i="4" s="1"/>
  <c r="K163" i="4" s="1"/>
  <c r="J161" i="4"/>
  <c r="J162" i="4" s="1"/>
  <c r="J163" i="4" s="1"/>
  <c r="I161" i="4"/>
  <c r="I162" i="4" s="1"/>
  <c r="I163" i="4" s="1"/>
  <c r="H161" i="4"/>
  <c r="H162" i="4" s="1"/>
  <c r="H163" i="4" s="1"/>
  <c r="G161" i="4"/>
  <c r="G162" i="4" s="1"/>
  <c r="G163" i="4" s="1"/>
  <c r="F161" i="4"/>
  <c r="F162" i="4" s="1"/>
  <c r="F163" i="4" s="1"/>
  <c r="E161" i="4"/>
  <c r="E162" i="4" s="1"/>
  <c r="E163" i="4" s="1"/>
  <c r="D161" i="4"/>
  <c r="D162" i="4" s="1"/>
  <c r="D163" i="4" s="1"/>
  <c r="C161" i="4"/>
  <c r="C162" i="4" s="1"/>
  <c r="C163" i="4" s="1"/>
  <c r="AU156" i="4"/>
  <c r="AU157" i="4" s="1"/>
  <c r="AU158" i="4" s="1"/>
  <c r="AT156" i="4"/>
  <c r="AT157" i="4" s="1"/>
  <c r="AT158" i="4" s="1"/>
  <c r="AS156" i="4"/>
  <c r="AS157" i="4" s="1"/>
  <c r="AS158" i="4" s="1"/>
  <c r="AR156" i="4"/>
  <c r="AR157" i="4" s="1"/>
  <c r="AR158" i="4" s="1"/>
  <c r="AQ156" i="4"/>
  <c r="AQ157" i="4" s="1"/>
  <c r="AQ158" i="4" s="1"/>
  <c r="AP156" i="4"/>
  <c r="AP157" i="4" s="1"/>
  <c r="AP158" i="4" s="1"/>
  <c r="AO156" i="4"/>
  <c r="AO157" i="4" s="1"/>
  <c r="AO158" i="4" s="1"/>
  <c r="AN156" i="4"/>
  <c r="AN157" i="4" s="1"/>
  <c r="AN158" i="4" s="1"/>
  <c r="AM156" i="4"/>
  <c r="AM157" i="4" s="1"/>
  <c r="AM158" i="4" s="1"/>
  <c r="AL156" i="4"/>
  <c r="AL157" i="4" s="1"/>
  <c r="AL158" i="4" s="1"/>
  <c r="AK156" i="4"/>
  <c r="AK157" i="4" s="1"/>
  <c r="AK158" i="4" s="1"/>
  <c r="AJ156" i="4"/>
  <c r="AJ157" i="4" s="1"/>
  <c r="AJ158" i="4" s="1"/>
  <c r="AI156" i="4"/>
  <c r="AI157" i="4" s="1"/>
  <c r="AI158" i="4" s="1"/>
  <c r="AH156" i="4"/>
  <c r="AH157" i="4" s="1"/>
  <c r="AH158" i="4" s="1"/>
  <c r="AG156" i="4"/>
  <c r="AG157" i="4" s="1"/>
  <c r="AG158" i="4" s="1"/>
  <c r="AF156" i="4"/>
  <c r="AE156" i="4"/>
  <c r="AD156" i="4"/>
  <c r="AC156" i="4"/>
  <c r="AB156" i="4"/>
  <c r="AA156" i="4"/>
  <c r="Z156" i="4"/>
  <c r="Y156" i="4"/>
  <c r="X156" i="4"/>
  <c r="W156" i="4"/>
  <c r="V156" i="4"/>
  <c r="U156" i="4"/>
  <c r="T156" i="4"/>
  <c r="S156" i="4"/>
  <c r="R156" i="4"/>
  <c r="Q156" i="4"/>
  <c r="Q157" i="4" s="1"/>
  <c r="Q158" i="4" s="1"/>
  <c r="P156" i="4"/>
  <c r="P157" i="4" s="1"/>
  <c r="P158" i="4" s="1"/>
  <c r="O156" i="4"/>
  <c r="O157" i="4" s="1"/>
  <c r="O158" i="4" s="1"/>
  <c r="N156" i="4"/>
  <c r="N157" i="4" s="1"/>
  <c r="N158" i="4" s="1"/>
  <c r="M156" i="4"/>
  <c r="M157" i="4" s="1"/>
  <c r="M158" i="4" s="1"/>
  <c r="L156" i="4"/>
  <c r="L157" i="4" s="1"/>
  <c r="L158" i="4" s="1"/>
  <c r="K156" i="4"/>
  <c r="K157" i="4" s="1"/>
  <c r="K158" i="4" s="1"/>
  <c r="J156" i="4"/>
  <c r="J157" i="4" s="1"/>
  <c r="J158" i="4" s="1"/>
  <c r="I156" i="4"/>
  <c r="I157" i="4" s="1"/>
  <c r="I158" i="4" s="1"/>
  <c r="H156" i="4"/>
  <c r="H157" i="4" s="1"/>
  <c r="H158" i="4" s="1"/>
  <c r="G156" i="4"/>
  <c r="G157" i="4" s="1"/>
  <c r="G158" i="4" s="1"/>
  <c r="F156" i="4"/>
  <c r="F157" i="4" s="1"/>
  <c r="F158" i="4" s="1"/>
  <c r="E156" i="4"/>
  <c r="E157" i="4" s="1"/>
  <c r="E158" i="4" s="1"/>
  <c r="D156" i="4"/>
  <c r="D157" i="4" s="1"/>
  <c r="D158" i="4" s="1"/>
  <c r="C156" i="4"/>
  <c r="C157" i="4" s="1"/>
  <c r="C158" i="4" s="1"/>
  <c r="AU151" i="4"/>
  <c r="AU152" i="4" s="1"/>
  <c r="AU153" i="4" s="1"/>
  <c r="AT151" i="4"/>
  <c r="AT152" i="4" s="1"/>
  <c r="AT153" i="4" s="1"/>
  <c r="AS151" i="4"/>
  <c r="AS152" i="4" s="1"/>
  <c r="AS153" i="4" s="1"/>
  <c r="AR151" i="4"/>
  <c r="AR152" i="4" s="1"/>
  <c r="AR153" i="4" s="1"/>
  <c r="AQ151" i="4"/>
  <c r="AQ152" i="4" s="1"/>
  <c r="AQ153" i="4" s="1"/>
  <c r="AP151" i="4"/>
  <c r="AP152" i="4" s="1"/>
  <c r="AP153" i="4" s="1"/>
  <c r="AO151" i="4"/>
  <c r="AO152" i="4" s="1"/>
  <c r="AO153" i="4" s="1"/>
  <c r="AN151" i="4"/>
  <c r="AN152" i="4" s="1"/>
  <c r="AN153" i="4" s="1"/>
  <c r="AM151" i="4"/>
  <c r="AM152" i="4" s="1"/>
  <c r="AM153" i="4" s="1"/>
  <c r="AL151" i="4"/>
  <c r="AL152" i="4" s="1"/>
  <c r="AL153" i="4" s="1"/>
  <c r="AK151" i="4"/>
  <c r="AK152" i="4" s="1"/>
  <c r="AK153" i="4" s="1"/>
  <c r="AJ151" i="4"/>
  <c r="AJ152" i="4" s="1"/>
  <c r="AJ153" i="4" s="1"/>
  <c r="AI151" i="4"/>
  <c r="AI152" i="4" s="1"/>
  <c r="AI153" i="4" s="1"/>
  <c r="AH151" i="4"/>
  <c r="AH152" i="4" s="1"/>
  <c r="AH153" i="4" s="1"/>
  <c r="AG151" i="4"/>
  <c r="AG152" i="4" s="1"/>
  <c r="AG153" i="4" s="1"/>
  <c r="Q151" i="4"/>
  <c r="Q152" i="4" s="1"/>
  <c r="Q153" i="4" s="1"/>
  <c r="P151" i="4"/>
  <c r="P152" i="4" s="1"/>
  <c r="P153" i="4" s="1"/>
  <c r="O151" i="4"/>
  <c r="O152" i="4" s="1"/>
  <c r="O153" i="4" s="1"/>
  <c r="N151" i="4"/>
  <c r="N152" i="4" s="1"/>
  <c r="N153" i="4" s="1"/>
  <c r="M151" i="4"/>
  <c r="M152" i="4" s="1"/>
  <c r="M153" i="4" s="1"/>
  <c r="L151" i="4"/>
  <c r="L152" i="4" s="1"/>
  <c r="L153" i="4" s="1"/>
  <c r="K151" i="4"/>
  <c r="J151" i="4"/>
  <c r="I151" i="4"/>
  <c r="H151" i="4"/>
  <c r="G151" i="4"/>
  <c r="F151" i="4"/>
  <c r="E151" i="4"/>
  <c r="D151" i="4"/>
  <c r="C151" i="4"/>
  <c r="AU146" i="4"/>
  <c r="AU147" i="4" s="1"/>
  <c r="AU148" i="4" s="1"/>
  <c r="AT146" i="4"/>
  <c r="AT147" i="4" s="1"/>
  <c r="AT148" i="4" s="1"/>
  <c r="AS146" i="4"/>
  <c r="AS147" i="4" s="1"/>
  <c r="AS148" i="4" s="1"/>
  <c r="AR146" i="4"/>
  <c r="AR147" i="4" s="1"/>
  <c r="AR148" i="4" s="1"/>
  <c r="AQ146" i="4"/>
  <c r="AQ147" i="4" s="1"/>
  <c r="AQ148" i="4" s="1"/>
  <c r="AP146" i="4"/>
  <c r="AP147" i="4" s="1"/>
  <c r="AP148" i="4" s="1"/>
  <c r="AO146" i="4"/>
  <c r="AO147" i="4" s="1"/>
  <c r="AO148" i="4" s="1"/>
  <c r="AN146" i="4"/>
  <c r="AN147" i="4" s="1"/>
  <c r="AN148" i="4" s="1"/>
  <c r="AM146" i="4"/>
  <c r="AM147" i="4" s="1"/>
  <c r="AM148" i="4" s="1"/>
  <c r="AL146" i="4"/>
  <c r="AL147" i="4" s="1"/>
  <c r="AL148" i="4" s="1"/>
  <c r="AK146" i="4"/>
  <c r="AK147" i="4" s="1"/>
  <c r="AK148" i="4" s="1"/>
  <c r="AJ146" i="4"/>
  <c r="AJ147" i="4" s="1"/>
  <c r="AJ148" i="4" s="1"/>
  <c r="AI146" i="4"/>
  <c r="AI147" i="4" s="1"/>
  <c r="AI148" i="4" s="1"/>
  <c r="AH146" i="4"/>
  <c r="AH147" i="4" s="1"/>
  <c r="AH148" i="4" s="1"/>
  <c r="AG146" i="4"/>
  <c r="AG147" i="4" s="1"/>
  <c r="AG148" i="4" s="1"/>
  <c r="Q146" i="4"/>
  <c r="Q147" i="4" s="1"/>
  <c r="Q148" i="4" s="1"/>
  <c r="P146" i="4"/>
  <c r="P147" i="4" s="1"/>
  <c r="P148" i="4" s="1"/>
  <c r="O146" i="4"/>
  <c r="O147" i="4" s="1"/>
  <c r="O148" i="4" s="1"/>
  <c r="N146" i="4"/>
  <c r="N147" i="4" s="1"/>
  <c r="N148" i="4" s="1"/>
  <c r="M146" i="4"/>
  <c r="M147" i="4" s="1"/>
  <c r="M148" i="4" s="1"/>
  <c r="L146" i="4"/>
  <c r="K146" i="4"/>
  <c r="J146" i="4"/>
  <c r="I146" i="4"/>
  <c r="H146" i="4"/>
  <c r="G146" i="4"/>
  <c r="F146" i="4"/>
  <c r="E146" i="4"/>
  <c r="D146" i="4"/>
  <c r="C146" i="4"/>
  <c r="AU141" i="4"/>
  <c r="AU142" i="4" s="1"/>
  <c r="AU143" i="4" s="1"/>
  <c r="AT141" i="4"/>
  <c r="AT142" i="4" s="1"/>
  <c r="AT143" i="4" s="1"/>
  <c r="AS141" i="4"/>
  <c r="AS142" i="4" s="1"/>
  <c r="AS143" i="4" s="1"/>
  <c r="AR141" i="4"/>
  <c r="AR142" i="4" s="1"/>
  <c r="AR143" i="4" s="1"/>
  <c r="AQ141" i="4"/>
  <c r="AQ142" i="4" s="1"/>
  <c r="AQ143" i="4" s="1"/>
  <c r="AP141" i="4"/>
  <c r="AP142" i="4" s="1"/>
  <c r="AP143" i="4" s="1"/>
  <c r="AO141" i="4"/>
  <c r="AO142" i="4" s="1"/>
  <c r="AO143" i="4" s="1"/>
  <c r="AN141" i="4"/>
  <c r="AN142" i="4" s="1"/>
  <c r="AN143" i="4" s="1"/>
  <c r="AM141" i="4"/>
  <c r="AM142" i="4" s="1"/>
  <c r="AM143" i="4" s="1"/>
  <c r="AL141" i="4"/>
  <c r="AL142" i="4" s="1"/>
  <c r="AL143" i="4" s="1"/>
  <c r="AK141" i="4"/>
  <c r="AK142" i="4" s="1"/>
  <c r="AK143" i="4" s="1"/>
  <c r="AJ141" i="4"/>
  <c r="AJ142" i="4" s="1"/>
  <c r="AJ143" i="4" s="1"/>
  <c r="AI141" i="4"/>
  <c r="AI142" i="4" s="1"/>
  <c r="AI143" i="4" s="1"/>
  <c r="AH141" i="4"/>
  <c r="AH142" i="4" s="1"/>
  <c r="AH143" i="4" s="1"/>
  <c r="AG141" i="4"/>
  <c r="AG142" i="4" s="1"/>
  <c r="AG143" i="4" s="1"/>
  <c r="Q141" i="4"/>
  <c r="Q142" i="4" s="1"/>
  <c r="Q143" i="4" s="1"/>
  <c r="P141" i="4"/>
  <c r="P142" i="4" s="1"/>
  <c r="P143" i="4" s="1"/>
  <c r="O141" i="4"/>
  <c r="O142" i="4" s="1"/>
  <c r="O143" i="4" s="1"/>
  <c r="N141" i="4"/>
  <c r="N142" i="4" s="1"/>
  <c r="N143" i="4" s="1"/>
  <c r="M141" i="4"/>
  <c r="M142" i="4" s="1"/>
  <c r="M143" i="4" s="1"/>
  <c r="L141" i="4"/>
  <c r="L142" i="4" s="1"/>
  <c r="L143" i="4" s="1"/>
  <c r="K141" i="4"/>
  <c r="J141" i="4"/>
  <c r="I141" i="4"/>
  <c r="H141" i="4"/>
  <c r="G141" i="4"/>
  <c r="F141" i="4"/>
  <c r="E141" i="4"/>
  <c r="D141" i="4"/>
  <c r="C141" i="4"/>
  <c r="AU136" i="4"/>
  <c r="AU137" i="4" s="1"/>
  <c r="AU138" i="4" s="1"/>
  <c r="AT136" i="4"/>
  <c r="AT137" i="4" s="1"/>
  <c r="AT138" i="4" s="1"/>
  <c r="AS136" i="4"/>
  <c r="AS137" i="4" s="1"/>
  <c r="AS138" i="4" s="1"/>
  <c r="AR136" i="4"/>
  <c r="AR137" i="4" s="1"/>
  <c r="AR138" i="4" s="1"/>
  <c r="AQ136" i="4"/>
  <c r="AQ137" i="4" s="1"/>
  <c r="AQ138" i="4" s="1"/>
  <c r="AP136" i="4"/>
  <c r="AP137" i="4" s="1"/>
  <c r="AP138" i="4" s="1"/>
  <c r="AO136" i="4"/>
  <c r="AO137" i="4" s="1"/>
  <c r="AO138" i="4" s="1"/>
  <c r="AN136" i="4"/>
  <c r="AN137" i="4" s="1"/>
  <c r="AN138" i="4" s="1"/>
  <c r="AM136" i="4"/>
  <c r="AM137" i="4" s="1"/>
  <c r="AM138" i="4" s="1"/>
  <c r="AL136" i="4"/>
  <c r="AL137" i="4" s="1"/>
  <c r="AL138" i="4" s="1"/>
  <c r="AK136" i="4"/>
  <c r="AK137" i="4" s="1"/>
  <c r="AK138" i="4" s="1"/>
  <c r="AJ136" i="4"/>
  <c r="AJ137" i="4" s="1"/>
  <c r="AJ138" i="4" s="1"/>
  <c r="AI136" i="4"/>
  <c r="AI137" i="4" s="1"/>
  <c r="AI138" i="4" s="1"/>
  <c r="AH136" i="4"/>
  <c r="AH137" i="4" s="1"/>
  <c r="AH138" i="4" s="1"/>
  <c r="AG136" i="4"/>
  <c r="AG137" i="4" s="1"/>
  <c r="AG138" i="4" s="1"/>
  <c r="Q136" i="4"/>
  <c r="Q137" i="4" s="1"/>
  <c r="Q138" i="4" s="1"/>
  <c r="P136" i="4"/>
  <c r="P137" i="4" s="1"/>
  <c r="P138" i="4" s="1"/>
  <c r="O136" i="4"/>
  <c r="O137" i="4" s="1"/>
  <c r="O138" i="4" s="1"/>
  <c r="N136" i="4"/>
  <c r="N137" i="4" s="1"/>
  <c r="N138" i="4" s="1"/>
  <c r="M136" i="4"/>
  <c r="M137" i="4" s="1"/>
  <c r="M138" i="4" s="1"/>
  <c r="L136" i="4"/>
  <c r="K136" i="4"/>
  <c r="J136" i="4"/>
  <c r="I136" i="4"/>
  <c r="H136" i="4"/>
  <c r="G136" i="4"/>
  <c r="F136" i="4"/>
  <c r="E136" i="4"/>
  <c r="D136" i="4"/>
  <c r="C136" i="4"/>
  <c r="AU131" i="4"/>
  <c r="AU132" i="4" s="1"/>
  <c r="AU133" i="4" s="1"/>
  <c r="AT131" i="4"/>
  <c r="AT132" i="4" s="1"/>
  <c r="AT133" i="4" s="1"/>
  <c r="AS131" i="4"/>
  <c r="AS132" i="4" s="1"/>
  <c r="AS133" i="4" s="1"/>
  <c r="AR131" i="4"/>
  <c r="AR132" i="4" s="1"/>
  <c r="AR133" i="4" s="1"/>
  <c r="AQ131" i="4"/>
  <c r="AQ132" i="4" s="1"/>
  <c r="AQ133" i="4" s="1"/>
  <c r="AP131" i="4"/>
  <c r="AP132" i="4" s="1"/>
  <c r="AP133" i="4" s="1"/>
  <c r="AO131" i="4"/>
  <c r="AO132" i="4" s="1"/>
  <c r="AO133" i="4" s="1"/>
  <c r="AN131" i="4"/>
  <c r="AN132" i="4" s="1"/>
  <c r="AN133" i="4" s="1"/>
  <c r="AM131" i="4"/>
  <c r="AM132" i="4" s="1"/>
  <c r="AM133" i="4" s="1"/>
  <c r="AL131" i="4"/>
  <c r="AL132" i="4" s="1"/>
  <c r="AL133" i="4" s="1"/>
  <c r="AK131" i="4"/>
  <c r="AK132" i="4" s="1"/>
  <c r="AK133" i="4" s="1"/>
  <c r="AJ131" i="4"/>
  <c r="AJ132" i="4" s="1"/>
  <c r="AJ133" i="4" s="1"/>
  <c r="AI131" i="4"/>
  <c r="AI132" i="4" s="1"/>
  <c r="AI133" i="4" s="1"/>
  <c r="AH131" i="4"/>
  <c r="AH132" i="4" s="1"/>
  <c r="AH133" i="4" s="1"/>
  <c r="AG131" i="4"/>
  <c r="AG132" i="4" s="1"/>
  <c r="AG133" i="4" s="1"/>
  <c r="Q131" i="4"/>
  <c r="Q132" i="4" s="1"/>
  <c r="Q133" i="4" s="1"/>
  <c r="P131" i="4"/>
  <c r="P132" i="4" s="1"/>
  <c r="P133" i="4" s="1"/>
  <c r="O131" i="4"/>
  <c r="O132" i="4" s="1"/>
  <c r="O133" i="4" s="1"/>
  <c r="N131" i="4"/>
  <c r="N132" i="4" s="1"/>
  <c r="N133" i="4" s="1"/>
  <c r="M131" i="4"/>
  <c r="M132" i="4" s="1"/>
  <c r="M133" i="4" s="1"/>
  <c r="L131" i="4"/>
  <c r="K131" i="4"/>
  <c r="J131" i="4"/>
  <c r="I131" i="4"/>
  <c r="H131" i="4"/>
  <c r="G131" i="4"/>
  <c r="F131" i="4"/>
  <c r="E131" i="4"/>
  <c r="D131" i="4"/>
  <c r="C131" i="4"/>
  <c r="DE120" i="4"/>
  <c r="CP120" i="4"/>
  <c r="CA120" i="4"/>
  <c r="BL120" i="4"/>
  <c r="AW120" i="4"/>
  <c r="AH120" i="4"/>
  <c r="S120" i="4"/>
  <c r="D120" i="4"/>
  <c r="CK46" i="1" l="1"/>
  <c r="FO36" i="1" a="1"/>
  <c r="FO36" i="1" s="1"/>
  <c r="FE37" i="1"/>
  <c r="FD37" i="1"/>
  <c r="FC37" i="1"/>
  <c r="FB37" i="1"/>
  <c r="FA37" i="1"/>
  <c r="EZ37" i="1"/>
  <c r="EY37" i="1"/>
  <c r="CL46" i="1"/>
  <c r="CG46" i="1"/>
  <c r="CH46" i="1"/>
  <c r="CI46" i="1"/>
  <c r="CJ46" i="1"/>
  <c r="GA37" i="1"/>
  <c r="GK37" i="1"/>
  <c r="GJ37" i="1"/>
  <c r="CL24" i="1"/>
  <c r="CI24" i="1"/>
  <c r="CJ24" i="1"/>
  <c r="CK24" i="1"/>
  <c r="CG24" i="1"/>
  <c r="CH24" i="1"/>
  <c r="W52" i="1"/>
  <c r="FV37" i="1"/>
  <c r="FU37" i="1"/>
  <c r="FT37" i="1"/>
  <c r="FS37" i="1"/>
  <c r="FR37" i="1"/>
  <c r="FQ37" i="1"/>
  <c r="DQ24" i="1"/>
  <c r="S48" i="1"/>
  <c r="GZ47" i="1"/>
  <c r="EV48" i="1"/>
  <c r="EU48" i="1"/>
  <c r="ET48" i="1"/>
  <c r="AC47" i="1"/>
  <c r="DQ47" i="1" s="1"/>
  <c r="E47" i="1"/>
  <c r="AC25" i="1"/>
  <c r="CI25" i="1" s="1"/>
  <c r="BX25" i="1"/>
  <c r="DQ46" i="1"/>
  <c r="EK46" i="1"/>
  <c r="EJ46" i="1"/>
  <c r="EL46" i="1"/>
  <c r="EM46" i="1"/>
  <c r="EN46" i="1"/>
  <c r="Y209" i="8"/>
  <c r="AE311" i="6"/>
  <c r="AE313" i="6"/>
  <c r="AB25" i="1"/>
  <c r="AA25" i="1"/>
  <c r="AA24" i="1"/>
  <c r="AB24" i="1"/>
  <c r="DW24" i="1"/>
  <c r="GR24" i="1"/>
  <c r="Z47" i="1"/>
  <c r="GB24" i="1"/>
  <c r="GC24" i="1"/>
  <c r="GD24" i="1"/>
  <c r="GE24" i="1"/>
  <c r="M48" i="1"/>
  <c r="FY37" i="1"/>
  <c r="FX37" i="1" s="1"/>
  <c r="CA37" i="1"/>
  <c r="FW37" i="1"/>
  <c r="GM37" i="1"/>
  <c r="GF37" i="1"/>
  <c r="FP37" i="1"/>
  <c r="GH37" i="1"/>
  <c r="GL37" i="1"/>
  <c r="GN37" i="1"/>
  <c r="FZ37" i="1"/>
  <c r="GO37" i="1"/>
  <c r="GP37" i="1"/>
  <c r="X212" i="4"/>
  <c r="W216" i="4"/>
  <c r="X214" i="4"/>
  <c r="W214" i="4"/>
  <c r="W213" i="4"/>
  <c r="W212" i="4"/>
  <c r="W215" i="4"/>
  <c r="BX36" i="1"/>
  <c r="AD36" i="1" s="1"/>
  <c r="O209" i="4"/>
  <c r="O208" i="4"/>
  <c r="G208" i="6"/>
  <c r="G209" i="6"/>
  <c r="F208" i="6"/>
  <c r="F209" i="6"/>
  <c r="D208" i="8"/>
  <c r="D209" i="8"/>
  <c r="E209" i="4"/>
  <c r="E208" i="4"/>
  <c r="X208" i="8"/>
  <c r="X209" i="8"/>
  <c r="F209" i="7"/>
  <c r="F208" i="7"/>
  <c r="D209" i="7"/>
  <c r="D208" i="7"/>
  <c r="F209" i="8"/>
  <c r="F208" i="8"/>
  <c r="X213" i="4"/>
  <c r="C209" i="7"/>
  <c r="C208" i="7"/>
  <c r="G208" i="7"/>
  <c r="G209" i="7"/>
  <c r="E208" i="8"/>
  <c r="E209" i="8"/>
  <c r="D209" i="4"/>
  <c r="D208" i="4"/>
  <c r="D208" i="6"/>
  <c r="D209" i="6"/>
  <c r="S208" i="6"/>
  <c r="S209" i="6"/>
  <c r="H209" i="4"/>
  <c r="H208" i="4"/>
  <c r="L208" i="6"/>
  <c r="L209" i="6"/>
  <c r="W208" i="7"/>
  <c r="W209" i="7"/>
  <c r="G209" i="8"/>
  <c r="G208" i="8"/>
  <c r="I209" i="4"/>
  <c r="I208" i="4"/>
  <c r="X208" i="7"/>
  <c r="X209" i="7"/>
  <c r="H209" i="7"/>
  <c r="H208" i="7"/>
  <c r="W208" i="8"/>
  <c r="W209" i="8"/>
  <c r="Y208" i="8"/>
  <c r="Y209" i="7"/>
  <c r="J208" i="7"/>
  <c r="J209" i="7"/>
  <c r="H208" i="6"/>
  <c r="H209" i="6"/>
  <c r="Z208" i="8"/>
  <c r="Z209" i="8"/>
  <c r="H208" i="8"/>
  <c r="H209" i="8"/>
  <c r="E209" i="7"/>
  <c r="E208" i="7"/>
  <c r="J209" i="8"/>
  <c r="J208" i="8"/>
  <c r="O209" i="6"/>
  <c r="O208" i="6"/>
  <c r="I209" i="6"/>
  <c r="I208" i="6"/>
  <c r="E209" i="6"/>
  <c r="E208" i="6"/>
  <c r="C209" i="6"/>
  <c r="C208" i="6"/>
  <c r="C208" i="4"/>
  <c r="C209" i="4"/>
  <c r="C208" i="8"/>
  <c r="C209" i="8"/>
  <c r="M209" i="4"/>
  <c r="M208" i="4"/>
  <c r="F209" i="4"/>
  <c r="F208" i="4"/>
  <c r="S209" i="4"/>
  <c r="S208" i="4"/>
  <c r="I208" i="7"/>
  <c r="I209" i="7"/>
  <c r="I208" i="8"/>
  <c r="I209" i="8"/>
  <c r="G209" i="4"/>
  <c r="G208" i="4"/>
  <c r="Z209" i="7"/>
  <c r="Z208" i="7"/>
  <c r="CB37" i="1"/>
  <c r="BX38" i="1" s="1"/>
  <c r="AD38" i="1" s="1"/>
  <c r="GI37" i="1"/>
  <c r="W206" i="4"/>
  <c r="X203" i="4"/>
  <c r="U203" i="4"/>
  <c r="T207" i="4"/>
  <c r="T206" i="4"/>
  <c r="W206" i="6"/>
  <c r="X203" i="6"/>
  <c r="U203" i="6"/>
  <c r="T207" i="6"/>
  <c r="T206" i="6"/>
  <c r="AG309" i="7"/>
  <c r="AH309" i="7" s="1"/>
  <c r="AF313" i="7"/>
  <c r="W309" i="8"/>
  <c r="W311" i="8" s="1"/>
  <c r="X309" i="8"/>
  <c r="Y309" i="8" s="1"/>
  <c r="AE311" i="7"/>
  <c r="AE313" i="8"/>
  <c r="AE313" i="7"/>
  <c r="AE311" i="8"/>
  <c r="BF126" i="7"/>
  <c r="AA124" i="8"/>
  <c r="AB126" i="7"/>
  <c r="L124" i="8"/>
  <c r="M126" i="7"/>
  <c r="N49" i="1"/>
  <c r="AP126" i="7"/>
  <c r="BT126" i="8"/>
  <c r="CA123" i="4"/>
  <c r="CO124" i="4"/>
  <c r="CP123" i="4"/>
  <c r="DD124" i="4"/>
  <c r="DE123" i="4"/>
  <c r="AD313" i="6"/>
  <c r="Q309" i="6"/>
  <c r="Q313" i="6" s="1"/>
  <c r="AZ309" i="6"/>
  <c r="BA309" i="6" s="1"/>
  <c r="AZ309" i="4"/>
  <c r="BA309" i="4" s="1"/>
  <c r="R78" i="1"/>
  <c r="T78" i="1"/>
  <c r="X309" i="4"/>
  <c r="Y309" i="4" s="1"/>
  <c r="AD313" i="7"/>
  <c r="AZ309" i="8"/>
  <c r="AZ313" i="8" s="1"/>
  <c r="X309" i="6"/>
  <c r="Y309" i="6" s="1"/>
  <c r="AZ309" i="7"/>
  <c r="AZ311" i="7" s="1"/>
  <c r="AD311" i="8"/>
  <c r="AH124" i="4"/>
  <c r="AH123" i="4"/>
  <c r="AW124" i="4"/>
  <c r="AW123" i="4"/>
  <c r="BL124" i="4"/>
  <c r="BL123" i="4"/>
  <c r="D124" i="4"/>
  <c r="D123" i="4"/>
  <c r="CP124" i="4"/>
  <c r="S123" i="4"/>
  <c r="S124" i="4"/>
  <c r="CO123" i="4"/>
  <c r="AV124" i="4"/>
  <c r="C124" i="4"/>
  <c r="R123" i="4"/>
  <c r="AV123" i="4"/>
  <c r="BZ123" i="4"/>
  <c r="AG124" i="4"/>
  <c r="DD123" i="4"/>
  <c r="BK124" i="4"/>
  <c r="C123" i="4"/>
  <c r="AG123" i="4"/>
  <c r="BK123" i="4"/>
  <c r="R124" i="4"/>
  <c r="DE124" i="4"/>
  <c r="BZ124" i="4"/>
  <c r="CA124" i="4"/>
  <c r="Q323" i="4"/>
  <c r="Q87" i="1"/>
  <c r="AA162" i="4"/>
  <c r="CX125" i="7" s="1"/>
  <c r="AB162" i="4"/>
  <c r="CY125" i="8" s="1"/>
  <c r="AC162" i="4"/>
  <c r="AD162" i="4"/>
  <c r="AE162" i="4"/>
  <c r="AF162" i="4"/>
  <c r="AB167" i="4"/>
  <c r="DN125" i="7" s="1"/>
  <c r="AC167" i="4"/>
  <c r="DO125" i="7" s="1"/>
  <c r="AD167" i="4"/>
  <c r="AE167" i="4"/>
  <c r="AF167" i="4"/>
  <c r="AB157" i="4"/>
  <c r="CJ125" i="7" s="1"/>
  <c r="AC157" i="4"/>
  <c r="CK125" i="7" s="1"/>
  <c r="AD157" i="4"/>
  <c r="AF157" i="4"/>
  <c r="AE157" i="4"/>
  <c r="D324" i="4"/>
  <c r="C324" i="4" s="1"/>
  <c r="X309" i="7"/>
  <c r="Y309" i="7" s="1"/>
  <c r="Z309" i="7" s="1"/>
  <c r="AY309" i="7"/>
  <c r="AY311" i="7" s="1"/>
  <c r="D405" i="4"/>
  <c r="Q405" i="4" s="1"/>
  <c r="E405" i="4"/>
  <c r="F405" i="4"/>
  <c r="AY309" i="6"/>
  <c r="AY313" i="6" s="1"/>
  <c r="AY309" i="8"/>
  <c r="AY313" i="8" s="1"/>
  <c r="W309" i="6"/>
  <c r="W311" i="6" s="1"/>
  <c r="P309" i="4"/>
  <c r="P313" i="4" s="1"/>
  <c r="P309" i="6"/>
  <c r="P309" i="8"/>
  <c r="W309" i="4"/>
  <c r="W313" i="4" s="1"/>
  <c r="W309" i="7"/>
  <c r="W311" i="7" s="1"/>
  <c r="AY309" i="4"/>
  <c r="AY311" i="4" s="1"/>
  <c r="P309" i="7"/>
  <c r="P311" i="7" s="1"/>
  <c r="BF125" i="8"/>
  <c r="BF126" i="8"/>
  <c r="BT125" i="7"/>
  <c r="BT126" i="7"/>
  <c r="DW38" i="1"/>
  <c r="GE38" i="1"/>
  <c r="GD38" i="1"/>
  <c r="AA38" i="1"/>
  <c r="GC38" i="1"/>
  <c r="GB38" i="1"/>
  <c r="AB38" i="1"/>
  <c r="Q309" i="7"/>
  <c r="R309" i="7" s="1"/>
  <c r="Y52" i="1"/>
  <c r="X52" i="1"/>
  <c r="W53" i="1" s="1"/>
  <c r="FG51" i="1"/>
  <c r="AE52" i="1"/>
  <c r="P322" i="4"/>
  <c r="B322" i="4"/>
  <c r="G325" i="4"/>
  <c r="T325" i="4" s="1"/>
  <c r="F325" i="4"/>
  <c r="S325" i="4" s="1"/>
  <c r="E325" i="4"/>
  <c r="R325" i="4" s="1"/>
  <c r="H325" i="4"/>
  <c r="U325" i="4" s="1"/>
  <c r="I325" i="4"/>
  <c r="V325" i="4" s="1"/>
  <c r="I342" i="4"/>
  <c r="V342" i="4" s="1"/>
  <c r="H342" i="4"/>
  <c r="U342" i="4" s="1"/>
  <c r="G342" i="4"/>
  <c r="T342" i="4" s="1"/>
  <c r="D342" i="4"/>
  <c r="Q342" i="4" s="1"/>
  <c r="F406" i="4"/>
  <c r="E406" i="4"/>
  <c r="D406" i="4"/>
  <c r="Q406" i="4" s="1"/>
  <c r="Q309" i="8"/>
  <c r="Q311" i="8" s="1"/>
  <c r="DQ4" i="1" s="1"/>
  <c r="A326" i="4"/>
  <c r="AE311" i="4"/>
  <c r="AF309" i="4"/>
  <c r="AF313" i="4" s="1"/>
  <c r="F267" i="8"/>
  <c r="E267" i="8"/>
  <c r="R268" i="8"/>
  <c r="Q268" i="8"/>
  <c r="BM308" i="7"/>
  <c r="BF309" i="7"/>
  <c r="BN308" i="7"/>
  <c r="BN309" i="7" s="1"/>
  <c r="BG309" i="7"/>
  <c r="CM312" i="6"/>
  <c r="CM312" i="7"/>
  <c r="CL312" i="7"/>
  <c r="BF308" i="6"/>
  <c r="BF315" i="6" s="1"/>
  <c r="BE315" i="6" s="1"/>
  <c r="BF316" i="6" s="1"/>
  <c r="BF318" i="6" s="1"/>
  <c r="CK312" i="6"/>
  <c r="CK312" i="7"/>
  <c r="CJ312" i="6"/>
  <c r="CL312" i="6"/>
  <c r="CN312" i="7"/>
  <c r="CN312" i="6"/>
  <c r="CJ312" i="7"/>
  <c r="BN308" i="6"/>
  <c r="BN309" i="6" s="1"/>
  <c r="BG309" i="6"/>
  <c r="AF311" i="6"/>
  <c r="AG309" i="6"/>
  <c r="AF313" i="6"/>
  <c r="AG309" i="8"/>
  <c r="AF311" i="8"/>
  <c r="AF313" i="8"/>
  <c r="CN312" i="8"/>
  <c r="CM312" i="8"/>
  <c r="CL312" i="8"/>
  <c r="CK312" i="8"/>
  <c r="CJ312" i="8"/>
  <c r="BF308" i="8"/>
  <c r="BF315" i="8" s="1"/>
  <c r="BE315" i="8" s="1"/>
  <c r="BF316" i="8" s="1"/>
  <c r="BF318" i="8" s="1"/>
  <c r="BN308" i="8"/>
  <c r="BN309" i="8" s="1"/>
  <c r="BG309" i="8"/>
  <c r="AD311" i="4"/>
  <c r="AD313" i="4"/>
  <c r="CL312" i="4"/>
  <c r="BG308" i="4"/>
  <c r="BF309" i="4" s="1"/>
  <c r="Q309" i="4"/>
  <c r="BM308" i="4"/>
  <c r="J206" i="6"/>
  <c r="J207" i="6"/>
  <c r="W207" i="6"/>
  <c r="W207" i="4"/>
  <c r="Q203" i="4"/>
  <c r="Q207" i="4" s="1"/>
  <c r="P206" i="4"/>
  <c r="P207" i="4"/>
  <c r="N206" i="4"/>
  <c r="J207" i="4"/>
  <c r="J206" i="4"/>
  <c r="P207" i="6"/>
  <c r="P206" i="6"/>
  <c r="M206" i="6"/>
  <c r="A407" i="4"/>
  <c r="A343" i="4"/>
  <c r="BF124" i="8"/>
  <c r="M125" i="7"/>
  <c r="E152" i="4"/>
  <c r="BM124" i="8"/>
  <c r="BM124" i="7"/>
  <c r="E147" i="4"/>
  <c r="AX124" i="8"/>
  <c r="AX124" i="7"/>
  <c r="D147" i="4"/>
  <c r="AW125" i="4" s="1"/>
  <c r="AW124" i="8"/>
  <c r="AW124" i="7"/>
  <c r="BT124" i="7"/>
  <c r="C147" i="4"/>
  <c r="AV125" i="4" s="1"/>
  <c r="AV124" i="8"/>
  <c r="AV124" i="7"/>
  <c r="F152" i="4"/>
  <c r="BN124" i="7"/>
  <c r="BN124" i="8"/>
  <c r="AP125" i="8"/>
  <c r="AP126" i="8"/>
  <c r="D152" i="4"/>
  <c r="BL125" i="4" s="1"/>
  <c r="BL124" i="8"/>
  <c r="BL124" i="7"/>
  <c r="D142" i="4"/>
  <c r="AH125" i="4" s="1"/>
  <c r="AH124" i="7"/>
  <c r="AH124" i="8"/>
  <c r="D132" i="4"/>
  <c r="D125" i="4" s="1"/>
  <c r="D124" i="8"/>
  <c r="D124" i="7"/>
  <c r="F137" i="4"/>
  <c r="U124" i="7"/>
  <c r="U124" i="8"/>
  <c r="G142" i="4"/>
  <c r="AK125" i="6" s="1"/>
  <c r="AK124" i="8"/>
  <c r="AK124" i="7"/>
  <c r="AB124" i="7"/>
  <c r="AP124" i="7"/>
  <c r="J152" i="4"/>
  <c r="BR124" i="7"/>
  <c r="BR124" i="8"/>
  <c r="I147" i="4"/>
  <c r="BB124" i="7"/>
  <c r="BB124" i="8"/>
  <c r="AP124" i="8"/>
  <c r="C142" i="4"/>
  <c r="AG125" i="4" s="1"/>
  <c r="AG124" i="8"/>
  <c r="AG124" i="7"/>
  <c r="D137" i="4"/>
  <c r="S125" i="4" s="1"/>
  <c r="S124" i="8"/>
  <c r="S124" i="7"/>
  <c r="E132" i="4"/>
  <c r="E124" i="7"/>
  <c r="E124" i="8"/>
  <c r="G137" i="4"/>
  <c r="V125" i="6" s="1"/>
  <c r="V124" i="7"/>
  <c r="V124" i="8"/>
  <c r="H132" i="4"/>
  <c r="H124" i="7"/>
  <c r="H124" i="8"/>
  <c r="AB125" i="7"/>
  <c r="E137" i="4"/>
  <c r="T124" i="7"/>
  <c r="T124" i="8"/>
  <c r="J147" i="4"/>
  <c r="BC124" i="8"/>
  <c r="BC124" i="7"/>
  <c r="L132" i="4"/>
  <c r="L124" i="7"/>
  <c r="BT125" i="8"/>
  <c r="H147" i="4"/>
  <c r="BA124" i="7"/>
  <c r="BA124" i="8"/>
  <c r="L137" i="4"/>
  <c r="AA124" i="7"/>
  <c r="J137" i="4"/>
  <c r="Y124" i="7"/>
  <c r="Y124" i="8"/>
  <c r="K137" i="4"/>
  <c r="Z124" i="7"/>
  <c r="Z124" i="8"/>
  <c r="AP125" i="7"/>
  <c r="H152" i="4"/>
  <c r="BP125" i="6" s="1"/>
  <c r="BP124" i="7"/>
  <c r="BP124" i="8"/>
  <c r="G132" i="4"/>
  <c r="G125" i="6" s="1"/>
  <c r="G124" i="7"/>
  <c r="G124" i="8"/>
  <c r="S124" i="6"/>
  <c r="C132" i="4"/>
  <c r="C125" i="4" s="1"/>
  <c r="C124" i="7"/>
  <c r="C124" i="8"/>
  <c r="BT124" i="8"/>
  <c r="F142" i="4"/>
  <c r="AJ124" i="8"/>
  <c r="AJ124" i="7"/>
  <c r="F132" i="4"/>
  <c r="F125" i="6" s="1"/>
  <c r="F124" i="7"/>
  <c r="F124" i="8"/>
  <c r="H137" i="4"/>
  <c r="W125" i="6" s="1"/>
  <c r="W124" i="7"/>
  <c r="W124" i="8"/>
  <c r="CI124" i="8"/>
  <c r="C137" i="4"/>
  <c r="R125" i="4" s="1"/>
  <c r="R124" i="8"/>
  <c r="R124" i="7"/>
  <c r="G147" i="4"/>
  <c r="AZ125" i="6" s="1"/>
  <c r="AZ124" i="8"/>
  <c r="AZ124" i="7"/>
  <c r="K152" i="4"/>
  <c r="BS124" i="8"/>
  <c r="BS124" i="7"/>
  <c r="I142" i="4"/>
  <c r="AM124" i="7"/>
  <c r="AM124" i="8"/>
  <c r="J142" i="4"/>
  <c r="AN124" i="7"/>
  <c r="AN124" i="8"/>
  <c r="I152" i="4"/>
  <c r="BQ124" i="7"/>
  <c r="BQ124" i="8"/>
  <c r="H142" i="4"/>
  <c r="AL125" i="6" s="1"/>
  <c r="AL124" i="8"/>
  <c r="AL124" i="7"/>
  <c r="I137" i="4"/>
  <c r="X124" i="7"/>
  <c r="X124" i="8"/>
  <c r="I132" i="4"/>
  <c r="I124" i="7"/>
  <c r="I124" i="8"/>
  <c r="L147" i="4"/>
  <c r="BE124" i="8"/>
  <c r="BE124" i="7"/>
  <c r="BF125" i="7"/>
  <c r="F147" i="4"/>
  <c r="AY125" i="6" s="1"/>
  <c r="AY124" i="7"/>
  <c r="AY124" i="8"/>
  <c r="K142" i="4"/>
  <c r="AO124" i="7"/>
  <c r="AO124" i="8"/>
  <c r="K132" i="4"/>
  <c r="K124" i="7"/>
  <c r="K124" i="8"/>
  <c r="BF124" i="7"/>
  <c r="M124" i="7"/>
  <c r="G152" i="4"/>
  <c r="BO125" i="6" s="1"/>
  <c r="BO124" i="7"/>
  <c r="BO124" i="8"/>
  <c r="K147" i="4"/>
  <c r="BD124" i="7"/>
  <c r="BD124" i="8"/>
  <c r="C152" i="4"/>
  <c r="BK125" i="4" s="1"/>
  <c r="BK124" i="8"/>
  <c r="BK124" i="7"/>
  <c r="E142" i="4"/>
  <c r="AI124" i="8"/>
  <c r="AI124" i="7"/>
  <c r="J132" i="4"/>
  <c r="J124" i="7"/>
  <c r="J124" i="8"/>
  <c r="DN124" i="7"/>
  <c r="DN124" i="8"/>
  <c r="CO124" i="8"/>
  <c r="CO124" i="7"/>
  <c r="CP124" i="8"/>
  <c r="CP124" i="7"/>
  <c r="CQ124" i="7"/>
  <c r="CQ124" i="8"/>
  <c r="CR124" i="7"/>
  <c r="CR124" i="8"/>
  <c r="V162" i="4"/>
  <c r="CS124" i="7"/>
  <c r="CS124" i="8"/>
  <c r="W162" i="4"/>
  <c r="CT124" i="7"/>
  <c r="CT124" i="8"/>
  <c r="X162" i="4"/>
  <c r="CU124" i="7"/>
  <c r="CU124" i="8"/>
  <c r="Y162" i="4"/>
  <c r="CV124" i="8"/>
  <c r="CV124" i="7"/>
  <c r="CJ124" i="7"/>
  <c r="DD124" i="7"/>
  <c r="DD124" i="8"/>
  <c r="DE124" i="7"/>
  <c r="DE124" i="8"/>
  <c r="DF124" i="8"/>
  <c r="DF124" i="7"/>
  <c r="U167" i="4"/>
  <c r="DG124" i="7"/>
  <c r="DG124" i="8"/>
  <c r="CX124" i="8"/>
  <c r="V167" i="4"/>
  <c r="DH124" i="8"/>
  <c r="DH124" i="7"/>
  <c r="W167" i="4"/>
  <c r="DI124" i="8"/>
  <c r="DI124" i="7"/>
  <c r="CA124" i="7"/>
  <c r="CA124" i="8"/>
  <c r="Y167" i="4"/>
  <c r="DK124" i="8"/>
  <c r="DK124" i="7"/>
  <c r="BZ124" i="7"/>
  <c r="BZ124" i="8"/>
  <c r="X167" i="4"/>
  <c r="DJ124" i="8"/>
  <c r="DJ124" i="7"/>
  <c r="CB124" i="7"/>
  <c r="CB124" i="8"/>
  <c r="Z167" i="4"/>
  <c r="DL124" i="8"/>
  <c r="DL124" i="7"/>
  <c r="U157" i="4"/>
  <c r="CC124" i="7"/>
  <c r="CC124" i="8"/>
  <c r="V157" i="4"/>
  <c r="CD124" i="7"/>
  <c r="CD124" i="8"/>
  <c r="W157" i="4"/>
  <c r="CE124" i="7"/>
  <c r="CE124" i="8"/>
  <c r="CX124" i="7"/>
  <c r="X157" i="4"/>
  <c r="CF124" i="7"/>
  <c r="CF124" i="8"/>
  <c r="Y157" i="4"/>
  <c r="CG124" i="7"/>
  <c r="CG124" i="8"/>
  <c r="Z162" i="4"/>
  <c r="CW124" i="8"/>
  <c r="CW124" i="7"/>
  <c r="AA157" i="4"/>
  <c r="CI124" i="7"/>
  <c r="AA167" i="4"/>
  <c r="DM124" i="8"/>
  <c r="DM124" i="7"/>
  <c r="Z157" i="4"/>
  <c r="CH124" i="7"/>
  <c r="CH124" i="8"/>
  <c r="DO123" i="7"/>
  <c r="DO121" i="7"/>
  <c r="DO122" i="7" s="1"/>
  <c r="DO124" i="7"/>
  <c r="DP120" i="7"/>
  <c r="BG125" i="7"/>
  <c r="BG121" i="7"/>
  <c r="BG122" i="7" s="1"/>
  <c r="BG124" i="7"/>
  <c r="BG123" i="7"/>
  <c r="BG126" i="7"/>
  <c r="BH120" i="7"/>
  <c r="AC125" i="7"/>
  <c r="AC121" i="7"/>
  <c r="AC122" i="7" s="1"/>
  <c r="AC124" i="7"/>
  <c r="AD120" i="7"/>
  <c r="AC123" i="7"/>
  <c r="AC126" i="7"/>
  <c r="AQ124" i="8"/>
  <c r="AQ125" i="8"/>
  <c r="AQ121" i="8"/>
  <c r="AQ122" i="8" s="1"/>
  <c r="AR120" i="8"/>
  <c r="AQ123" i="8"/>
  <c r="AQ126" i="8"/>
  <c r="AQ123" i="7"/>
  <c r="AQ126" i="7"/>
  <c r="AQ125" i="7"/>
  <c r="AQ121" i="7"/>
  <c r="AQ122" i="7" s="1"/>
  <c r="AR120" i="7"/>
  <c r="AQ124" i="7"/>
  <c r="BG126" i="8"/>
  <c r="BG123" i="8"/>
  <c r="BG125" i="8"/>
  <c r="BG124" i="8"/>
  <c r="BG121" i="8"/>
  <c r="BG122" i="8" s="1"/>
  <c r="BH120" i="8"/>
  <c r="BV120" i="8"/>
  <c r="BU124" i="8"/>
  <c r="BU123" i="8"/>
  <c r="BU126" i="8"/>
  <c r="BU121" i="8"/>
  <c r="BU122" i="8" s="1"/>
  <c r="BU125" i="8"/>
  <c r="CJ121" i="8"/>
  <c r="CJ122" i="8" s="1"/>
  <c r="CK120" i="8"/>
  <c r="CJ124" i="8"/>
  <c r="CJ123" i="8"/>
  <c r="DO121" i="8"/>
  <c r="DO122" i="8" s="1"/>
  <c r="DO124" i="8"/>
  <c r="DO123" i="8"/>
  <c r="DP120" i="8"/>
  <c r="CK123" i="7"/>
  <c r="CK121" i="7"/>
  <c r="CK122" i="7" s="1"/>
  <c r="CK124" i="7"/>
  <c r="CL120" i="7"/>
  <c r="M124" i="8"/>
  <c r="M125" i="8"/>
  <c r="M121" i="8"/>
  <c r="M122" i="8" s="1"/>
  <c r="M123" i="8"/>
  <c r="M126" i="8"/>
  <c r="N120" i="8"/>
  <c r="BU125" i="7"/>
  <c r="BU121" i="7"/>
  <c r="BU122" i="7" s="1"/>
  <c r="BU124" i="7"/>
  <c r="BV120" i="7"/>
  <c r="BU123" i="7"/>
  <c r="BU126" i="7"/>
  <c r="CY123" i="8"/>
  <c r="CZ120" i="8"/>
  <c r="CY124" i="8"/>
  <c r="CY121" i="8"/>
  <c r="CY122" i="8" s="1"/>
  <c r="N126" i="7"/>
  <c r="N125" i="7"/>
  <c r="N121" i="7"/>
  <c r="N122" i="7" s="1"/>
  <c r="O120" i="7"/>
  <c r="N124" i="7"/>
  <c r="N123" i="7"/>
  <c r="CY121" i="7"/>
  <c r="CY122" i="7" s="1"/>
  <c r="CY124" i="7"/>
  <c r="CZ120" i="7"/>
  <c r="CY123" i="7"/>
  <c r="AB126" i="8"/>
  <c r="AB123" i="8"/>
  <c r="AC120" i="8"/>
  <c r="AB121" i="8"/>
  <c r="AB122" i="8" s="1"/>
  <c r="AB125" i="8"/>
  <c r="AB124" i="8"/>
  <c r="D121" i="4"/>
  <c r="D122" i="4" s="1"/>
  <c r="CO121" i="4"/>
  <c r="CO122" i="4" s="1"/>
  <c r="C121" i="4"/>
  <c r="C122" i="4" s="1"/>
  <c r="AG121" i="4"/>
  <c r="AG122" i="4" s="1"/>
  <c r="BK121" i="4"/>
  <c r="BK122" i="4" s="1"/>
  <c r="DD121" i="4"/>
  <c r="DD122" i="4" s="1"/>
  <c r="BZ121" i="4"/>
  <c r="BZ122" i="4" s="1"/>
  <c r="R121" i="4"/>
  <c r="R122" i="4" s="1"/>
  <c r="AV121" i="4"/>
  <c r="AV122" i="4" s="1"/>
  <c r="BL121" i="4"/>
  <c r="BL122" i="4" s="1"/>
  <c r="CP121" i="4"/>
  <c r="CP122" i="4" s="1"/>
  <c r="DE121" i="4"/>
  <c r="DE122" i="4" s="1"/>
  <c r="AW121" i="4"/>
  <c r="AW122" i="4" s="1"/>
  <c r="S121" i="4"/>
  <c r="S122" i="4" s="1"/>
  <c r="AH121" i="4"/>
  <c r="AH122" i="4" s="1"/>
  <c r="CA121" i="4"/>
  <c r="CA122" i="4" s="1"/>
  <c r="E120" i="4"/>
  <c r="T120" i="4"/>
  <c r="AX120" i="4"/>
  <c r="BM120" i="4"/>
  <c r="AI120" i="4"/>
  <c r="CQ120" i="4"/>
  <c r="CQ123" i="4" s="1"/>
  <c r="DF120" i="4"/>
  <c r="DF123" i="4" s="1"/>
  <c r="CB120" i="4"/>
  <c r="CB124" i="4" s="1"/>
  <c r="DG124" i="6"/>
  <c r="CC124" i="6"/>
  <c r="R162" i="4"/>
  <c r="CO125" i="4" s="1"/>
  <c r="CO124" i="6"/>
  <c r="T124" i="6"/>
  <c r="S162" i="4"/>
  <c r="CP125" i="4" s="1"/>
  <c r="CP124" i="6"/>
  <c r="U162" i="4"/>
  <c r="CR124" i="6"/>
  <c r="BL124" i="6"/>
  <c r="V124" i="6"/>
  <c r="AY124" i="6"/>
  <c r="BN124" i="6"/>
  <c r="R124" i="6"/>
  <c r="BO124" i="6"/>
  <c r="S167" i="4"/>
  <c r="DE125" i="4" s="1"/>
  <c r="DE124" i="6"/>
  <c r="T167" i="4"/>
  <c r="DF124" i="6"/>
  <c r="CS124" i="6"/>
  <c r="DH124" i="6"/>
  <c r="T162" i="4"/>
  <c r="CQ124" i="6"/>
  <c r="R167" i="4"/>
  <c r="DD125" i="4" s="1"/>
  <c r="DD124" i="6"/>
  <c r="C124" i="6"/>
  <c r="BK124" i="6"/>
  <c r="AI124" i="6"/>
  <c r="AJ124" i="6"/>
  <c r="D124" i="6"/>
  <c r="R157" i="4"/>
  <c r="BZ125" i="4" s="1"/>
  <c r="BZ124" i="6"/>
  <c r="AK124" i="6"/>
  <c r="E124" i="6"/>
  <c r="S157" i="4"/>
  <c r="CA125" i="4" s="1"/>
  <c r="CA124" i="6"/>
  <c r="AG124" i="6"/>
  <c r="AH124" i="6"/>
  <c r="T157" i="4"/>
  <c r="CB124" i="6"/>
  <c r="F124" i="6"/>
  <c r="AX124" i="6"/>
  <c r="U124" i="6"/>
  <c r="BM124" i="6"/>
  <c r="AV124" i="6"/>
  <c r="AW124" i="6"/>
  <c r="DH121" i="6"/>
  <c r="DH122" i="6" s="1"/>
  <c r="DI120" i="6"/>
  <c r="DH123" i="6"/>
  <c r="AZ121" i="6"/>
  <c r="AZ122" i="6" s="1"/>
  <c r="BA120" i="6"/>
  <c r="AZ124" i="6"/>
  <c r="AC114" i="6"/>
  <c r="AW114" i="6"/>
  <c r="N203" i="6"/>
  <c r="N207" i="6" s="1"/>
  <c r="W123" i="6"/>
  <c r="X120" i="6"/>
  <c r="W124" i="6"/>
  <c r="W121" i="6"/>
  <c r="W122" i="6" s="1"/>
  <c r="AY113" i="6"/>
  <c r="CU120" i="6"/>
  <c r="CT124" i="6"/>
  <c r="CT123" i="6"/>
  <c r="CT121" i="6"/>
  <c r="CT122" i="6" s="1"/>
  <c r="CD121" i="6"/>
  <c r="CD122" i="6" s="1"/>
  <c r="CD123" i="6"/>
  <c r="CE120" i="6"/>
  <c r="CD124" i="6"/>
  <c r="AW115" i="6"/>
  <c r="Q203" i="6"/>
  <c r="Q207" i="6" s="1"/>
  <c r="AL121" i="6"/>
  <c r="AL122" i="6" s="1"/>
  <c r="AM120" i="6"/>
  <c r="AL124" i="6"/>
  <c r="AL123" i="6"/>
  <c r="G121" i="6"/>
  <c r="G122" i="6" s="1"/>
  <c r="G124" i="6"/>
  <c r="G123" i="6"/>
  <c r="H120" i="6"/>
  <c r="BP124" i="6"/>
  <c r="BP121" i="6"/>
  <c r="BP122" i="6" s="1"/>
  <c r="BP123" i="6"/>
  <c r="BQ120" i="6"/>
  <c r="AD113" i="6"/>
  <c r="AC115" i="6"/>
  <c r="FO37" i="1" l="1" a="1"/>
  <c r="FO37" i="1" s="1"/>
  <c r="EV49" i="1"/>
  <c r="EU49" i="1"/>
  <c r="ET49" i="1"/>
  <c r="CH25" i="1"/>
  <c r="CG47" i="1"/>
  <c r="CL47" i="1"/>
  <c r="S49" i="1"/>
  <c r="GZ48" i="1"/>
  <c r="DP25" i="1"/>
  <c r="DQ25" i="1"/>
  <c r="CJ25" i="1"/>
  <c r="CK25" i="1"/>
  <c r="CL25" i="1"/>
  <c r="CG25" i="1"/>
  <c r="CH47" i="1"/>
  <c r="CI47" i="1"/>
  <c r="DP47" i="1"/>
  <c r="CJ47" i="1"/>
  <c r="AC48" i="1"/>
  <c r="DQ48" i="1" s="1"/>
  <c r="E48" i="1"/>
  <c r="CK47" i="1"/>
  <c r="Z48" i="1"/>
  <c r="EL48" i="1" s="1"/>
  <c r="CX125" i="8"/>
  <c r="CY125" i="7"/>
  <c r="EN47" i="1"/>
  <c r="EM47" i="1"/>
  <c r="EL47" i="1"/>
  <c r="EK47" i="1"/>
  <c r="EJ47" i="1"/>
  <c r="GD25" i="1"/>
  <c r="M49" i="1"/>
  <c r="AG313" i="7"/>
  <c r="AG311" i="7"/>
  <c r="GE25" i="1"/>
  <c r="GM25" i="1"/>
  <c r="GQ25" i="1"/>
  <c r="GP25" i="1"/>
  <c r="GO25" i="1"/>
  <c r="DW25" i="1"/>
  <c r="GN25" i="1"/>
  <c r="GR25" i="1"/>
  <c r="GB25" i="1"/>
  <c r="GC25" i="1"/>
  <c r="DN125" i="8"/>
  <c r="J208" i="6"/>
  <c r="J209" i="6"/>
  <c r="W208" i="6"/>
  <c r="W209" i="6"/>
  <c r="W209" i="4"/>
  <c r="W208" i="4"/>
  <c r="T209" i="4"/>
  <c r="T208" i="4"/>
  <c r="M209" i="6"/>
  <c r="M208" i="6"/>
  <c r="P209" i="6"/>
  <c r="P208" i="6"/>
  <c r="J209" i="4"/>
  <c r="J208" i="4"/>
  <c r="N208" i="4"/>
  <c r="N209" i="4"/>
  <c r="P208" i="4"/>
  <c r="P209" i="4"/>
  <c r="T209" i="6"/>
  <c r="T208" i="6"/>
  <c r="X313" i="8"/>
  <c r="X311" i="8"/>
  <c r="V203" i="4"/>
  <c r="U207" i="4"/>
  <c r="U206" i="4"/>
  <c r="V203" i="6"/>
  <c r="U207" i="6"/>
  <c r="U206" i="6"/>
  <c r="Y203" i="6"/>
  <c r="Y207" i="6" s="1"/>
  <c r="X206" i="6"/>
  <c r="Y203" i="4"/>
  <c r="Y207" i="4" s="1"/>
  <c r="X206" i="4"/>
  <c r="R309" i="6"/>
  <c r="R313" i="6" s="1"/>
  <c r="Q311" i="6"/>
  <c r="W313" i="8"/>
  <c r="AZ311" i="6"/>
  <c r="AZ313" i="6"/>
  <c r="DO125" i="8"/>
  <c r="CJ125" i="8"/>
  <c r="CB125" i="4"/>
  <c r="N50" i="1"/>
  <c r="W313" i="6"/>
  <c r="P313" i="7"/>
  <c r="BA309" i="7"/>
  <c r="BB309" i="7" s="1"/>
  <c r="AZ311" i="8"/>
  <c r="X311" i="6"/>
  <c r="X313" i="6"/>
  <c r="AZ313" i="7"/>
  <c r="BA309" i="8"/>
  <c r="BB309" i="8" s="1"/>
  <c r="BB311" i="8" s="1"/>
  <c r="X313" i="7"/>
  <c r="AY311" i="6"/>
  <c r="T79" i="1"/>
  <c r="R79" i="1"/>
  <c r="Y313" i="7"/>
  <c r="Y311" i="7"/>
  <c r="DF125" i="4"/>
  <c r="AY311" i="8"/>
  <c r="AY313" i="7"/>
  <c r="X311" i="7"/>
  <c r="CQ125" i="4"/>
  <c r="DF124" i="4"/>
  <c r="W313" i="7"/>
  <c r="CQ124" i="4"/>
  <c r="AI121" i="4"/>
  <c r="AI122" i="4" s="1"/>
  <c r="AI124" i="4"/>
  <c r="AI125" i="4"/>
  <c r="AI123" i="4"/>
  <c r="AX124" i="4"/>
  <c r="AX125" i="4"/>
  <c r="AX123" i="4"/>
  <c r="T121" i="4"/>
  <c r="T122" i="4" s="1"/>
  <c r="T123" i="4"/>
  <c r="T124" i="4"/>
  <c r="T125" i="4"/>
  <c r="E121" i="4"/>
  <c r="E122" i="4" s="1"/>
  <c r="E124" i="4"/>
  <c r="E125" i="4"/>
  <c r="E123" i="4"/>
  <c r="BM121" i="4"/>
  <c r="BM122" i="4" s="1"/>
  <c r="BM124" i="4"/>
  <c r="BM125" i="4"/>
  <c r="BM123" i="4"/>
  <c r="CB121" i="4"/>
  <c r="CB122" i="4" s="1"/>
  <c r="CB123" i="4"/>
  <c r="Q324" i="4"/>
  <c r="Q88" i="1"/>
  <c r="AD158" i="4"/>
  <c r="CL126" i="7" s="1"/>
  <c r="AF158" i="4"/>
  <c r="AC158" i="4"/>
  <c r="CK126" i="8" s="1"/>
  <c r="CD125" i="6"/>
  <c r="AB158" i="4"/>
  <c r="CC125" i="6"/>
  <c r="AF168" i="4"/>
  <c r="AE158" i="4"/>
  <c r="AE168" i="4"/>
  <c r="AD168" i="4"/>
  <c r="DP126" i="8" s="1"/>
  <c r="AC168" i="4"/>
  <c r="AB168" i="4"/>
  <c r="AF163" i="4"/>
  <c r="DH125" i="6"/>
  <c r="AE163" i="4"/>
  <c r="CT125" i="6"/>
  <c r="AD163" i="4"/>
  <c r="CS125" i="6"/>
  <c r="AC163" i="4"/>
  <c r="CZ126" i="8" s="1"/>
  <c r="AB163" i="4"/>
  <c r="AA163" i="4"/>
  <c r="D325" i="4"/>
  <c r="C325" i="4" s="1"/>
  <c r="Q313" i="7"/>
  <c r="Q311" i="7"/>
  <c r="BM315" i="7"/>
  <c r="BL315" i="7" s="1"/>
  <c r="BM316" i="7" s="1"/>
  <c r="BM318" i="7" s="1"/>
  <c r="BM309" i="7"/>
  <c r="GS38" i="1"/>
  <c r="DW39" i="1"/>
  <c r="GE39" i="1"/>
  <c r="GD39" i="1"/>
  <c r="GC39" i="1"/>
  <c r="GB39" i="1"/>
  <c r="AB39" i="1"/>
  <c r="AA39" i="1"/>
  <c r="P311" i="4"/>
  <c r="R309" i="8"/>
  <c r="S309" i="8" s="1"/>
  <c r="Q313" i="8"/>
  <c r="X311" i="4"/>
  <c r="X313" i="4"/>
  <c r="FG52" i="1"/>
  <c r="Y53" i="1"/>
  <c r="X53" i="1"/>
  <c r="W54" i="1" s="1"/>
  <c r="AE53" i="1"/>
  <c r="P323" i="4"/>
  <c r="B323" i="4"/>
  <c r="I343" i="4"/>
  <c r="V343" i="4" s="1"/>
  <c r="H343" i="4"/>
  <c r="U343" i="4" s="1"/>
  <c r="G343" i="4"/>
  <c r="T343" i="4" s="1"/>
  <c r="D343" i="4"/>
  <c r="Q343" i="4" s="1"/>
  <c r="F407" i="4"/>
  <c r="E407" i="4"/>
  <c r="D407" i="4"/>
  <c r="Q407" i="4" s="1"/>
  <c r="I326" i="4"/>
  <c r="V326" i="4" s="1"/>
  <c r="H326" i="4"/>
  <c r="U326" i="4" s="1"/>
  <c r="G326" i="4"/>
  <c r="T326" i="4" s="1"/>
  <c r="F326" i="4"/>
  <c r="S326" i="4" s="1"/>
  <c r="E326" i="4"/>
  <c r="R326" i="4" s="1"/>
  <c r="AZ313" i="4"/>
  <c r="AZ311" i="4"/>
  <c r="AG309" i="4"/>
  <c r="AH309" i="4" s="1"/>
  <c r="A327" i="4"/>
  <c r="AY313" i="4"/>
  <c r="AF311" i="4"/>
  <c r="R269" i="8"/>
  <c r="Q269" i="8"/>
  <c r="F268" i="8"/>
  <c r="E268" i="8"/>
  <c r="AH309" i="6"/>
  <c r="AG311" i="6"/>
  <c r="AG313" i="6"/>
  <c r="BH309" i="6"/>
  <c r="BG311" i="6"/>
  <c r="BG313" i="6"/>
  <c r="AI309" i="7"/>
  <c r="AH311" i="7"/>
  <c r="AH313" i="7"/>
  <c r="BU308" i="6"/>
  <c r="BU309" i="6" s="1"/>
  <c r="P311" i="6"/>
  <c r="P313" i="6"/>
  <c r="BM308" i="6"/>
  <c r="BF309" i="6"/>
  <c r="AA309" i="7"/>
  <c r="Z311" i="7"/>
  <c r="Z313" i="7"/>
  <c r="BH309" i="7"/>
  <c r="BG311" i="7"/>
  <c r="BG313" i="7"/>
  <c r="BU308" i="7"/>
  <c r="BU309" i="7" s="1"/>
  <c r="W311" i="4"/>
  <c r="BB309" i="6"/>
  <c r="BA311" i="6"/>
  <c r="BA313" i="6"/>
  <c r="R311" i="7"/>
  <c r="S309" i="7"/>
  <c r="R313" i="7"/>
  <c r="BF311" i="7"/>
  <c r="BF313" i="7"/>
  <c r="BT308" i="7"/>
  <c r="Z309" i="6"/>
  <c r="Y311" i="6"/>
  <c r="Y313" i="6"/>
  <c r="BH309" i="8"/>
  <c r="BG311" i="8"/>
  <c r="BG313" i="8"/>
  <c r="BU308" i="8"/>
  <c r="BU309" i="8" s="1"/>
  <c r="P313" i="8"/>
  <c r="P311" i="8"/>
  <c r="BM308" i="8"/>
  <c r="BF309" i="8"/>
  <c r="AH309" i="8"/>
  <c r="AG311" i="8"/>
  <c r="AG313" i="8"/>
  <c r="Z309" i="8"/>
  <c r="Y311" i="8"/>
  <c r="Y313" i="8"/>
  <c r="Z309" i="4"/>
  <c r="Y311" i="4"/>
  <c r="Y313" i="4"/>
  <c r="BF313" i="4"/>
  <c r="BF311" i="4"/>
  <c r="BT308" i="4"/>
  <c r="R309" i="4"/>
  <c r="Q313" i="4"/>
  <c r="Q311" i="4"/>
  <c r="BN308" i="4"/>
  <c r="BN309" i="4" s="1"/>
  <c r="BG309" i="4"/>
  <c r="BB309" i="4"/>
  <c r="BA313" i="4"/>
  <c r="BA311" i="4"/>
  <c r="X207" i="6"/>
  <c r="Q206" i="6"/>
  <c r="R203" i="4"/>
  <c r="Q206" i="4"/>
  <c r="X207" i="4"/>
  <c r="N206" i="6"/>
  <c r="DR38" i="1"/>
  <c r="A408" i="4"/>
  <c r="A344" i="4"/>
  <c r="J148" i="4"/>
  <c r="BC125" i="8"/>
  <c r="BC125" i="7"/>
  <c r="J133" i="4"/>
  <c r="J125" i="7"/>
  <c r="J125" i="8"/>
  <c r="I138" i="4"/>
  <c r="X126" i="6" s="1"/>
  <c r="X125" i="7"/>
  <c r="X125" i="8"/>
  <c r="F143" i="4"/>
  <c r="AJ125" i="8"/>
  <c r="AJ125" i="7"/>
  <c r="F138" i="4"/>
  <c r="U125" i="7"/>
  <c r="U125" i="8"/>
  <c r="E138" i="4"/>
  <c r="T126" i="4" s="1"/>
  <c r="T125" i="7"/>
  <c r="T125" i="8"/>
  <c r="E143" i="4"/>
  <c r="AI126" i="4" s="1"/>
  <c r="AI125" i="8"/>
  <c r="AI125" i="7"/>
  <c r="H143" i="4"/>
  <c r="AL125" i="8"/>
  <c r="AL125" i="7"/>
  <c r="D133" i="4"/>
  <c r="D126" i="4" s="1"/>
  <c r="D125" i="8"/>
  <c r="D125" i="7"/>
  <c r="C153" i="4"/>
  <c r="BK126" i="4" s="1"/>
  <c r="BK125" i="8"/>
  <c r="BK125" i="7"/>
  <c r="C133" i="4"/>
  <c r="C126" i="4" s="1"/>
  <c r="C125" i="7"/>
  <c r="C125" i="8"/>
  <c r="H133" i="4"/>
  <c r="H126" i="6" s="1"/>
  <c r="H125" i="7"/>
  <c r="H125" i="8"/>
  <c r="I153" i="4"/>
  <c r="BQ126" i="6" s="1"/>
  <c r="BQ125" i="7"/>
  <c r="BQ125" i="8"/>
  <c r="D143" i="4"/>
  <c r="AH126" i="4" s="1"/>
  <c r="AH125" i="7"/>
  <c r="AH125" i="8"/>
  <c r="K148" i="4"/>
  <c r="BD125" i="8"/>
  <c r="BD125" i="7"/>
  <c r="G138" i="4"/>
  <c r="V125" i="7"/>
  <c r="V125" i="8"/>
  <c r="J143" i="4"/>
  <c r="AN125" i="8"/>
  <c r="AN125" i="7"/>
  <c r="G133" i="4"/>
  <c r="G125" i="7"/>
  <c r="G125" i="8"/>
  <c r="D153" i="4"/>
  <c r="BL125" i="8"/>
  <c r="BL125" i="7"/>
  <c r="G153" i="4"/>
  <c r="BO125" i="8"/>
  <c r="BO125" i="7"/>
  <c r="E133" i="4"/>
  <c r="E126" i="4" s="1"/>
  <c r="E125" i="7"/>
  <c r="E125" i="8"/>
  <c r="I143" i="4"/>
  <c r="AM125" i="7"/>
  <c r="AM125" i="8"/>
  <c r="H153" i="4"/>
  <c r="BP125" i="8"/>
  <c r="BP125" i="7"/>
  <c r="D138" i="4"/>
  <c r="S126" i="4" s="1"/>
  <c r="S125" i="8"/>
  <c r="S125" i="7"/>
  <c r="F153" i="4"/>
  <c r="BN125" i="7"/>
  <c r="BN125" i="8"/>
  <c r="K153" i="4"/>
  <c r="BS125" i="8"/>
  <c r="BS125" i="7"/>
  <c r="K133" i="4"/>
  <c r="K125" i="7"/>
  <c r="K125" i="8"/>
  <c r="K138" i="4"/>
  <c r="Z125" i="7"/>
  <c r="Z125" i="8"/>
  <c r="C143" i="4"/>
  <c r="AG125" i="7"/>
  <c r="AG125" i="8"/>
  <c r="C148" i="4"/>
  <c r="AV125" i="8"/>
  <c r="AV125" i="7"/>
  <c r="G148" i="4"/>
  <c r="AZ125" i="8"/>
  <c r="AZ125" i="7"/>
  <c r="K143" i="4"/>
  <c r="AO125" i="8"/>
  <c r="AO125" i="7"/>
  <c r="J138" i="4"/>
  <c r="Y125" i="7"/>
  <c r="Y125" i="8"/>
  <c r="L138" i="4"/>
  <c r="AA125" i="7"/>
  <c r="AA125" i="8"/>
  <c r="I148" i="4"/>
  <c r="BB125" i="7"/>
  <c r="BB125" i="8"/>
  <c r="D148" i="4"/>
  <c r="AW126" i="4" s="1"/>
  <c r="AW125" i="8"/>
  <c r="AW125" i="7"/>
  <c r="F148" i="4"/>
  <c r="AY125" i="8"/>
  <c r="AY125" i="7"/>
  <c r="C138" i="4"/>
  <c r="R125" i="8"/>
  <c r="R125" i="7"/>
  <c r="H148" i="4"/>
  <c r="BA125" i="7"/>
  <c r="BA125" i="8"/>
  <c r="J153" i="4"/>
  <c r="BR125" i="7"/>
  <c r="BR125" i="8"/>
  <c r="E148" i="4"/>
  <c r="AX126" i="4" s="1"/>
  <c r="AX125" i="8"/>
  <c r="AX125" i="7"/>
  <c r="L148" i="4"/>
  <c r="BE125" i="7"/>
  <c r="BE125" i="8"/>
  <c r="H138" i="4"/>
  <c r="W125" i="7"/>
  <c r="W125" i="8"/>
  <c r="L133" i="4"/>
  <c r="L125" i="7"/>
  <c r="L125" i="8"/>
  <c r="E153" i="4"/>
  <c r="BM126" i="4" s="1"/>
  <c r="BM125" i="7"/>
  <c r="BM125" i="8"/>
  <c r="I133" i="4"/>
  <c r="I125" i="7"/>
  <c r="I125" i="8"/>
  <c r="F133" i="4"/>
  <c r="F125" i="7"/>
  <c r="F125" i="8"/>
  <c r="G143" i="4"/>
  <c r="AK125" i="8"/>
  <c r="AK125" i="7"/>
  <c r="V158" i="4"/>
  <c r="CD125" i="7"/>
  <c r="CD125" i="8"/>
  <c r="DF125" i="8"/>
  <c r="DF125" i="7"/>
  <c r="CB125" i="7"/>
  <c r="CB125" i="8"/>
  <c r="U158" i="4"/>
  <c r="CC125" i="7"/>
  <c r="CC125" i="8"/>
  <c r="U168" i="4"/>
  <c r="DG125" i="7"/>
  <c r="DG125" i="8"/>
  <c r="Z168" i="4"/>
  <c r="DL125" i="8"/>
  <c r="DL125" i="7"/>
  <c r="CA125" i="7"/>
  <c r="CA125" i="8"/>
  <c r="Z158" i="4"/>
  <c r="CH125" i="7"/>
  <c r="CH125" i="8"/>
  <c r="Y163" i="4"/>
  <c r="CV125" i="8"/>
  <c r="CV125" i="7"/>
  <c r="CR125" i="7"/>
  <c r="CR125" i="8"/>
  <c r="X168" i="4"/>
  <c r="DJ125" i="8"/>
  <c r="DJ125" i="7"/>
  <c r="BZ125" i="8"/>
  <c r="BZ125" i="7"/>
  <c r="CP125" i="8"/>
  <c r="CP125" i="7"/>
  <c r="AA168" i="4"/>
  <c r="DM125" i="7"/>
  <c r="DM125" i="8"/>
  <c r="X163" i="4"/>
  <c r="CU125" i="7"/>
  <c r="CU125" i="8"/>
  <c r="AA158" i="4"/>
  <c r="CI125" i="7"/>
  <c r="CI125" i="8"/>
  <c r="CO125" i="8"/>
  <c r="CO125" i="7"/>
  <c r="Y168" i="4"/>
  <c r="DK125" i="8"/>
  <c r="DK125" i="7"/>
  <c r="W163" i="4"/>
  <c r="CT125" i="7"/>
  <c r="CT125" i="8"/>
  <c r="DG125" i="6"/>
  <c r="Z163" i="4"/>
  <c r="CW125" i="7"/>
  <c r="CW125" i="8"/>
  <c r="V163" i="4"/>
  <c r="CS125" i="7"/>
  <c r="CS125" i="8"/>
  <c r="DE125" i="8"/>
  <c r="DE125" i="7"/>
  <c r="Y158" i="4"/>
  <c r="CG125" i="7"/>
  <c r="CG125" i="8"/>
  <c r="W168" i="4"/>
  <c r="DI125" i="8"/>
  <c r="DI125" i="7"/>
  <c r="DD125" i="7"/>
  <c r="DD125" i="8"/>
  <c r="X158" i="4"/>
  <c r="CF125" i="7"/>
  <c r="CF125" i="8"/>
  <c r="V168" i="4"/>
  <c r="DH125" i="8"/>
  <c r="DH125" i="7"/>
  <c r="CQ125" i="7"/>
  <c r="CQ125" i="8"/>
  <c r="W158" i="4"/>
  <c r="CE125" i="7"/>
  <c r="CE125" i="8"/>
  <c r="AR123" i="7"/>
  <c r="AR126" i="7"/>
  <c r="AR125" i="7"/>
  <c r="AR121" i="7"/>
  <c r="AR122" i="7" s="1"/>
  <c r="AS120" i="7"/>
  <c r="AR124" i="7"/>
  <c r="CL123" i="7"/>
  <c r="CL124" i="7"/>
  <c r="CL125" i="7"/>
  <c r="CM120" i="7"/>
  <c r="CL121" i="7"/>
  <c r="CL122" i="7" s="1"/>
  <c r="CZ121" i="7"/>
  <c r="CZ122" i="7" s="1"/>
  <c r="CZ124" i="7"/>
  <c r="DA120" i="7"/>
  <c r="CZ123" i="7"/>
  <c r="CZ125" i="7"/>
  <c r="DP124" i="8"/>
  <c r="DP123" i="8"/>
  <c r="DP121" i="8"/>
  <c r="DP122" i="8" s="1"/>
  <c r="DP125" i="8"/>
  <c r="DQ120" i="8"/>
  <c r="AR124" i="8"/>
  <c r="AR125" i="8"/>
  <c r="AR121" i="8"/>
  <c r="AR122" i="8" s="1"/>
  <c r="AS120" i="8"/>
  <c r="AR123" i="8"/>
  <c r="AR126" i="8"/>
  <c r="AC126" i="8"/>
  <c r="AC123" i="8"/>
  <c r="AD120" i="8"/>
  <c r="AC121" i="8"/>
  <c r="AC122" i="8" s="1"/>
  <c r="AC125" i="8"/>
  <c r="AC124" i="8"/>
  <c r="O126" i="7"/>
  <c r="O125" i="7"/>
  <c r="O121" i="7"/>
  <c r="O122" i="7" s="1"/>
  <c r="P120" i="7"/>
  <c r="O124" i="7"/>
  <c r="O123" i="7"/>
  <c r="AD124" i="7"/>
  <c r="AD121" i="7"/>
  <c r="AD122" i="7" s="1"/>
  <c r="AE120" i="7"/>
  <c r="AD123" i="7"/>
  <c r="AD126" i="7"/>
  <c r="AD125" i="7"/>
  <c r="CK121" i="8"/>
  <c r="CK122" i="8" s="1"/>
  <c r="CL120" i="8"/>
  <c r="CK125" i="8"/>
  <c r="CK124" i="8"/>
  <c r="CK123" i="8"/>
  <c r="BI120" i="7"/>
  <c r="BH125" i="7"/>
  <c r="BH121" i="7"/>
  <c r="BH122" i="7" s="1"/>
  <c r="BH124" i="7"/>
  <c r="BH123" i="7"/>
  <c r="BH126" i="7"/>
  <c r="DA120" i="8"/>
  <c r="CZ124" i="8"/>
  <c r="CZ125" i="8"/>
  <c r="CZ123" i="8"/>
  <c r="CZ121" i="8"/>
  <c r="CZ122" i="8" s="1"/>
  <c r="BV125" i="7"/>
  <c r="BV121" i="7"/>
  <c r="BV122" i="7" s="1"/>
  <c r="BV126" i="7"/>
  <c r="BV124" i="7"/>
  <c r="BW120" i="7"/>
  <c r="BV123" i="7"/>
  <c r="DP123" i="7"/>
  <c r="DP125" i="7"/>
  <c r="DP121" i="7"/>
  <c r="DP122" i="7" s="1"/>
  <c r="DP124" i="7"/>
  <c r="DQ120" i="7"/>
  <c r="BW120" i="8"/>
  <c r="BV124" i="8"/>
  <c r="BV123" i="8"/>
  <c r="BV126" i="8"/>
  <c r="BV121" i="8"/>
  <c r="BV122" i="8" s="1"/>
  <c r="BV125" i="8"/>
  <c r="BH126" i="8"/>
  <c r="BH123" i="8"/>
  <c r="BH124" i="8"/>
  <c r="BH121" i="8"/>
  <c r="BH122" i="8" s="1"/>
  <c r="BI120" i="8"/>
  <c r="BH125" i="8"/>
  <c r="N124" i="8"/>
  <c r="N125" i="8"/>
  <c r="N121" i="8"/>
  <c r="N122" i="8" s="1"/>
  <c r="N123" i="8"/>
  <c r="N126" i="8"/>
  <c r="O120" i="8"/>
  <c r="DF121" i="4"/>
  <c r="DF122" i="4" s="1"/>
  <c r="CQ121" i="4"/>
  <c r="CQ122" i="4" s="1"/>
  <c r="AX121" i="4"/>
  <c r="AX122" i="4" s="1"/>
  <c r="DJ120" i="6"/>
  <c r="DK120" i="6" s="1"/>
  <c r="DI123" i="6"/>
  <c r="DI121" i="6"/>
  <c r="DI122" i="6" s="1"/>
  <c r="CC120" i="4"/>
  <c r="F120" i="4"/>
  <c r="DG120" i="4"/>
  <c r="CR120" i="4"/>
  <c r="CR125" i="4" s="1"/>
  <c r="AJ120" i="4"/>
  <c r="BN120" i="4"/>
  <c r="AY120" i="4"/>
  <c r="U120" i="4"/>
  <c r="DI125" i="6"/>
  <c r="DI124" i="6"/>
  <c r="AV125" i="6"/>
  <c r="C125" i="6"/>
  <c r="BM125" i="6"/>
  <c r="R168" i="4"/>
  <c r="DD126" i="4" s="1"/>
  <c r="DD125" i="6"/>
  <c r="U125" i="6"/>
  <c r="T163" i="4"/>
  <c r="CQ126" i="4" s="1"/>
  <c r="CQ125" i="6"/>
  <c r="AX125" i="6"/>
  <c r="T168" i="4"/>
  <c r="DF126" i="4" s="1"/>
  <c r="DF125" i="6"/>
  <c r="T158" i="4"/>
  <c r="CB126" i="4" s="1"/>
  <c r="CB125" i="6"/>
  <c r="S168" i="4"/>
  <c r="DE126" i="4" s="1"/>
  <c r="DE125" i="6"/>
  <c r="AH125" i="6"/>
  <c r="S125" i="6"/>
  <c r="AG125" i="6"/>
  <c r="R125" i="6"/>
  <c r="S158" i="4"/>
  <c r="CA126" i="4" s="1"/>
  <c r="CA125" i="6"/>
  <c r="BN125" i="6"/>
  <c r="E125" i="6"/>
  <c r="R158" i="4"/>
  <c r="BZ126" i="4" s="1"/>
  <c r="BZ125" i="6"/>
  <c r="BL125" i="6"/>
  <c r="D125" i="6"/>
  <c r="U163" i="4"/>
  <c r="CR125" i="6"/>
  <c r="AJ125" i="6"/>
  <c r="S163" i="4"/>
  <c r="CP126" i="4" s="1"/>
  <c r="CP125" i="6"/>
  <c r="AI125" i="6"/>
  <c r="T125" i="6"/>
  <c r="AW125" i="6"/>
  <c r="BK125" i="6"/>
  <c r="R163" i="4"/>
  <c r="CO126" i="4" s="1"/>
  <c r="CO125" i="6"/>
  <c r="BA121" i="6"/>
  <c r="BA122" i="6" s="1"/>
  <c r="BA125" i="6"/>
  <c r="BA124" i="6"/>
  <c r="BB120" i="6"/>
  <c r="BB123" i="6" s="1"/>
  <c r="BA123" i="6"/>
  <c r="AD114" i="6"/>
  <c r="AY114" i="6" s="1"/>
  <c r="AX114" i="6"/>
  <c r="H125" i="6"/>
  <c r="H121" i="6"/>
  <c r="H122" i="6" s="1"/>
  <c r="I120" i="6"/>
  <c r="H124" i="6"/>
  <c r="H123" i="6"/>
  <c r="AM125" i="6"/>
  <c r="AM121" i="6"/>
  <c r="AM122" i="6" s="1"/>
  <c r="AM124" i="6"/>
  <c r="AM123" i="6"/>
  <c r="AN120" i="6"/>
  <c r="R203" i="6"/>
  <c r="AX115" i="6"/>
  <c r="X123" i="6"/>
  <c r="Y120" i="6"/>
  <c r="X124" i="6"/>
  <c r="X125" i="6"/>
  <c r="X121" i="6"/>
  <c r="X122" i="6" s="1"/>
  <c r="AD115" i="6"/>
  <c r="CE125" i="6"/>
  <c r="CE121" i="6"/>
  <c r="CE122" i="6" s="1"/>
  <c r="CE123" i="6"/>
  <c r="CF120" i="6"/>
  <c r="CE124" i="6"/>
  <c r="BQ124" i="6"/>
  <c r="BQ125" i="6"/>
  <c r="BQ121" i="6"/>
  <c r="BQ122" i="6" s="1"/>
  <c r="BR120" i="6"/>
  <c r="BQ123" i="6"/>
  <c r="CV120" i="6"/>
  <c r="CU124" i="6"/>
  <c r="CU123" i="6"/>
  <c r="CU125" i="6"/>
  <c r="CU121" i="6"/>
  <c r="CU122" i="6" s="1"/>
  <c r="CK48" i="1" l="1"/>
  <c r="EV50" i="1"/>
  <c r="EU50" i="1"/>
  <c r="ET50" i="1"/>
  <c r="S50" i="1"/>
  <c r="GZ49" i="1"/>
  <c r="CH48" i="1"/>
  <c r="DP48" i="1"/>
  <c r="CG48" i="1"/>
  <c r="DP126" i="7"/>
  <c r="CI48" i="1"/>
  <c r="AC49" i="1"/>
  <c r="DQ49" i="1" s="1"/>
  <c r="E49" i="1"/>
  <c r="CL48" i="1"/>
  <c r="CJ48" i="1"/>
  <c r="EM48" i="1"/>
  <c r="EN48" i="1"/>
  <c r="EJ48" i="1"/>
  <c r="EK48" i="1"/>
  <c r="S309" i="6"/>
  <c r="R311" i="6"/>
  <c r="Z49" i="1"/>
  <c r="M50" i="1"/>
  <c r="Q208" i="4"/>
  <c r="Q209" i="4"/>
  <c r="U208" i="6"/>
  <c r="U209" i="6"/>
  <c r="U208" i="4"/>
  <c r="U209" i="4"/>
  <c r="N208" i="6"/>
  <c r="N209" i="6"/>
  <c r="Q209" i="6"/>
  <c r="Q208" i="6"/>
  <c r="X208" i="4"/>
  <c r="X209" i="4"/>
  <c r="X209" i="6"/>
  <c r="X208" i="6"/>
  <c r="BA311" i="7"/>
  <c r="BA313" i="7"/>
  <c r="Z203" i="4"/>
  <c r="Z206" i="4" s="1"/>
  <c r="Y206" i="4"/>
  <c r="Z203" i="6"/>
  <c r="Z206" i="6" s="1"/>
  <c r="Y206" i="6"/>
  <c r="V207" i="6"/>
  <c r="V206" i="6"/>
  <c r="V207" i="4"/>
  <c r="V206" i="4"/>
  <c r="DT36" i="1"/>
  <c r="BB313" i="8"/>
  <c r="BC309" i="8"/>
  <c r="BD309" i="8" s="1"/>
  <c r="BL126" i="4"/>
  <c r="AG126" i="4"/>
  <c r="AV126" i="4"/>
  <c r="R126" i="4"/>
  <c r="BA311" i="8"/>
  <c r="BA313" i="8"/>
  <c r="N51" i="1"/>
  <c r="DT33" i="1"/>
  <c r="DT34" i="1"/>
  <c r="DT37" i="1"/>
  <c r="CZ126" i="7"/>
  <c r="T80" i="1"/>
  <c r="R80" i="1"/>
  <c r="CR126" i="4"/>
  <c r="U121" i="4"/>
  <c r="U122" i="4" s="1"/>
  <c r="U123" i="4"/>
  <c r="U124" i="4"/>
  <c r="U125" i="4"/>
  <c r="U126" i="4"/>
  <c r="AY121" i="4"/>
  <c r="AY122" i="4" s="1"/>
  <c r="AY125" i="4"/>
  <c r="AY123" i="4"/>
  <c r="AY126" i="4"/>
  <c r="AY124" i="4"/>
  <c r="BN121" i="4"/>
  <c r="BN122" i="4" s="1"/>
  <c r="BN126" i="4"/>
  <c r="BN124" i="4"/>
  <c r="BN125" i="4"/>
  <c r="BN123" i="4"/>
  <c r="AJ121" i="4"/>
  <c r="AJ122" i="4" s="1"/>
  <c r="AJ126" i="4"/>
  <c r="AJ124" i="4"/>
  <c r="AJ125" i="4"/>
  <c r="AJ123" i="4"/>
  <c r="CR121" i="4"/>
  <c r="CR122" i="4" s="1"/>
  <c r="CR123" i="4"/>
  <c r="CR124" i="4"/>
  <c r="DG121" i="4"/>
  <c r="DG122" i="4" s="1"/>
  <c r="DG123" i="4"/>
  <c r="DG124" i="4"/>
  <c r="F121" i="4"/>
  <c r="F122" i="4" s="1"/>
  <c r="F125" i="4"/>
  <c r="F123" i="4"/>
  <c r="F124" i="4"/>
  <c r="F126" i="4"/>
  <c r="DG126" i="4"/>
  <c r="CC121" i="4"/>
  <c r="CC122" i="4" s="1"/>
  <c r="CC123" i="4"/>
  <c r="CC124" i="4"/>
  <c r="CC126" i="4"/>
  <c r="CC125" i="4"/>
  <c r="DG125" i="4"/>
  <c r="Q325" i="4"/>
  <c r="Q89" i="1"/>
  <c r="DN126" i="7"/>
  <c r="DN126" i="8"/>
  <c r="DO126" i="8"/>
  <c r="DO126" i="7"/>
  <c r="DI126" i="6"/>
  <c r="CE126" i="6"/>
  <c r="CX126" i="8"/>
  <c r="CX126" i="7"/>
  <c r="CJ126" i="7"/>
  <c r="CJ126" i="8"/>
  <c r="CY126" i="7"/>
  <c r="CY126" i="8"/>
  <c r="CK126" i="7"/>
  <c r="CU126" i="6"/>
  <c r="D326" i="4"/>
  <c r="C326" i="4" s="1"/>
  <c r="BM315" i="6"/>
  <c r="BL315" i="6" s="1"/>
  <c r="BM316" i="6" s="1"/>
  <c r="BM318" i="6" s="1"/>
  <c r="BM309" i="6"/>
  <c r="BM315" i="8"/>
  <c r="BL315" i="8" s="1"/>
  <c r="BM316" i="8" s="1"/>
  <c r="BM318" i="8" s="1"/>
  <c r="BM309" i="8"/>
  <c r="BT315" i="7"/>
  <c r="BS315" i="7" s="1"/>
  <c r="BT316" i="7" s="1"/>
  <c r="BT318" i="7" s="1"/>
  <c r="BT309" i="7"/>
  <c r="BM309" i="4"/>
  <c r="BM313" i="4" s="1"/>
  <c r="BX52" i="1"/>
  <c r="AD52" i="1" s="1"/>
  <c r="GS39" i="1"/>
  <c r="R313" i="8"/>
  <c r="R311" i="8"/>
  <c r="DW40" i="1"/>
  <c r="GD40" i="1"/>
  <c r="GC40" i="1"/>
  <c r="GB40" i="1"/>
  <c r="DT41" i="1"/>
  <c r="GE40" i="1"/>
  <c r="AB40" i="1"/>
  <c r="AA40" i="1"/>
  <c r="DT29" i="1"/>
  <c r="AG311" i="4"/>
  <c r="DT40" i="1"/>
  <c r="DU40" i="1"/>
  <c r="AE54" i="1"/>
  <c r="BX53" i="1"/>
  <c r="AD53" i="1" s="1"/>
  <c r="BX40" i="1"/>
  <c r="AD40" i="1" s="1"/>
  <c r="BX41" i="1"/>
  <c r="AD41" i="1" s="1"/>
  <c r="BX42" i="1"/>
  <c r="AD42" i="1" s="1"/>
  <c r="BX43" i="1"/>
  <c r="AD43" i="1" s="1"/>
  <c r="BX44" i="1"/>
  <c r="AD44" i="1" s="1"/>
  <c r="BX45" i="1"/>
  <c r="AD45" i="1" s="1"/>
  <c r="BX46" i="1"/>
  <c r="AD46" i="1" s="1"/>
  <c r="BX47" i="1"/>
  <c r="AD47" i="1" s="1"/>
  <c r="BX48" i="1"/>
  <c r="AD48" i="1" s="1"/>
  <c r="BX49" i="1"/>
  <c r="AD49" i="1" s="1"/>
  <c r="BX50" i="1"/>
  <c r="AD50" i="1" s="1"/>
  <c r="BX51" i="1"/>
  <c r="AD51" i="1" s="1"/>
  <c r="Y54" i="1"/>
  <c r="X54" i="1"/>
  <c r="W55" i="1" s="1"/>
  <c r="FG53" i="1"/>
  <c r="P324" i="4"/>
  <c r="B324" i="4"/>
  <c r="I327" i="4"/>
  <c r="V327" i="4" s="1"/>
  <c r="H327" i="4"/>
  <c r="U327" i="4" s="1"/>
  <c r="G327" i="4"/>
  <c r="T327" i="4" s="1"/>
  <c r="F327" i="4"/>
  <c r="S327" i="4" s="1"/>
  <c r="E327" i="4"/>
  <c r="R327" i="4" s="1"/>
  <c r="I344" i="4"/>
  <c r="V344" i="4" s="1"/>
  <c r="H344" i="4"/>
  <c r="U344" i="4" s="1"/>
  <c r="G344" i="4"/>
  <c r="T344" i="4" s="1"/>
  <c r="D344" i="4"/>
  <c r="Q344" i="4" s="1"/>
  <c r="F408" i="4"/>
  <c r="E408" i="4"/>
  <c r="D408" i="4"/>
  <c r="Q408" i="4" s="1"/>
  <c r="DP4" i="1"/>
  <c r="AG313" i="4"/>
  <c r="A328" i="4"/>
  <c r="E269" i="8"/>
  <c r="F269" i="8"/>
  <c r="R270" i="8"/>
  <c r="Q270" i="8"/>
  <c r="BI309" i="7"/>
  <c r="BH311" i="7"/>
  <c r="BH313" i="7"/>
  <c r="AB309" i="7"/>
  <c r="AA311" i="7"/>
  <c r="AA313" i="7"/>
  <c r="BF313" i="6"/>
  <c r="BF311" i="6"/>
  <c r="BT308" i="6"/>
  <c r="S311" i="6"/>
  <c r="T309" i="6"/>
  <c r="S313" i="6"/>
  <c r="AA309" i="6"/>
  <c r="Z311" i="6"/>
  <c r="Z313" i="6"/>
  <c r="BO309" i="6"/>
  <c r="BN313" i="6"/>
  <c r="BN311" i="6"/>
  <c r="BM311" i="7"/>
  <c r="BM313" i="7"/>
  <c r="CB308" i="6"/>
  <c r="CB309" i="6" s="1"/>
  <c r="CA308" i="7"/>
  <c r="AJ309" i="7"/>
  <c r="AI311" i="7"/>
  <c r="AI313" i="7"/>
  <c r="S311" i="7"/>
  <c r="T309" i="7"/>
  <c r="S313" i="7"/>
  <c r="BI309" i="6"/>
  <c r="BH311" i="6"/>
  <c r="BH313" i="6"/>
  <c r="BC309" i="7"/>
  <c r="BB311" i="7"/>
  <c r="BB313" i="7"/>
  <c r="BC309" i="6"/>
  <c r="BB311" i="6"/>
  <c r="BB313" i="6"/>
  <c r="BO309" i="7"/>
  <c r="BN311" i="7"/>
  <c r="BN313" i="7"/>
  <c r="CB308" i="7"/>
  <c r="CB309" i="7" s="1"/>
  <c r="AI309" i="6"/>
  <c r="AH311" i="6"/>
  <c r="AH313" i="6"/>
  <c r="AA309" i="8"/>
  <c r="Z311" i="8"/>
  <c r="Z313" i="8"/>
  <c r="AI309" i="8"/>
  <c r="AH311" i="8"/>
  <c r="AH313" i="8"/>
  <c r="BF311" i="8"/>
  <c r="BF313" i="8"/>
  <c r="BT308" i="8"/>
  <c r="T309" i="8"/>
  <c r="S311" i="8"/>
  <c r="S313" i="8"/>
  <c r="BO309" i="8"/>
  <c r="BN311" i="8"/>
  <c r="BN313" i="8"/>
  <c r="CB308" i="8"/>
  <c r="CB309" i="8" s="1"/>
  <c r="BI309" i="8"/>
  <c r="BH311" i="8"/>
  <c r="BH313" i="8"/>
  <c r="AI309" i="4"/>
  <c r="AH311" i="4"/>
  <c r="AH313" i="4"/>
  <c r="BC309" i="4"/>
  <c r="BB313" i="4"/>
  <c r="BB311" i="4"/>
  <c r="BH309" i="4"/>
  <c r="BG313" i="4"/>
  <c r="BG311" i="4"/>
  <c r="BU308" i="4"/>
  <c r="BU309" i="4" s="1"/>
  <c r="S309" i="4"/>
  <c r="R313" i="4"/>
  <c r="R311" i="4"/>
  <c r="CA308" i="4"/>
  <c r="AA309" i="4"/>
  <c r="Z313" i="4"/>
  <c r="Z311" i="4"/>
  <c r="R207" i="6"/>
  <c r="R206" i="6"/>
  <c r="R206" i="4"/>
  <c r="R207" i="4"/>
  <c r="BX39" i="1"/>
  <c r="AD39" i="1" s="1"/>
  <c r="DR39" i="1"/>
  <c r="A345" i="4"/>
  <c r="A409" i="4"/>
  <c r="DT32" i="1"/>
  <c r="DT31" i="1"/>
  <c r="DT38" i="1"/>
  <c r="DT35" i="1"/>
  <c r="DT39" i="1"/>
  <c r="DT30" i="1"/>
  <c r="DU29" i="1"/>
  <c r="DU32" i="1"/>
  <c r="DU39" i="1"/>
  <c r="DU38" i="1"/>
  <c r="DU31" i="1"/>
  <c r="DU35" i="1"/>
  <c r="DU30" i="1"/>
  <c r="DJ126" i="6"/>
  <c r="DJ121" i="6"/>
  <c r="DJ122" i="6" s="1"/>
  <c r="DJ125" i="6"/>
  <c r="AM126" i="7"/>
  <c r="AM126" i="8"/>
  <c r="W126" i="7"/>
  <c r="W126" i="8"/>
  <c r="W126" i="6"/>
  <c r="C126" i="8"/>
  <c r="C126" i="7"/>
  <c r="AO126" i="7"/>
  <c r="AO126" i="8"/>
  <c r="E126" i="7"/>
  <c r="E126" i="8"/>
  <c r="BE126" i="7"/>
  <c r="BE126" i="8"/>
  <c r="BK126" i="7"/>
  <c r="BK126" i="8"/>
  <c r="AZ126" i="8"/>
  <c r="AZ126" i="7"/>
  <c r="BO126" i="7"/>
  <c r="BO126" i="8"/>
  <c r="BO126" i="6"/>
  <c r="AX126" i="8"/>
  <c r="AX126" i="7"/>
  <c r="D126" i="7"/>
  <c r="D126" i="8"/>
  <c r="AV126" i="8"/>
  <c r="AV126" i="7"/>
  <c r="BL126" i="8"/>
  <c r="BL126" i="7"/>
  <c r="BR126" i="7"/>
  <c r="BR126" i="8"/>
  <c r="AL126" i="8"/>
  <c r="AL126" i="7"/>
  <c r="AL126" i="6"/>
  <c r="AG126" i="7"/>
  <c r="AG126" i="8"/>
  <c r="G126" i="7"/>
  <c r="G126" i="8"/>
  <c r="G126" i="6"/>
  <c r="BA126" i="7"/>
  <c r="BA126" i="8"/>
  <c r="AI126" i="8"/>
  <c r="AI126" i="7"/>
  <c r="Z126" i="7"/>
  <c r="Z126" i="8"/>
  <c r="AN126" i="8"/>
  <c r="AN126" i="7"/>
  <c r="R126" i="8"/>
  <c r="R126" i="7"/>
  <c r="T126" i="7"/>
  <c r="T126" i="8"/>
  <c r="K126" i="7"/>
  <c r="K126" i="8"/>
  <c r="AK126" i="8"/>
  <c r="AK126" i="7"/>
  <c r="AK126" i="6"/>
  <c r="V126" i="7"/>
  <c r="V126" i="8"/>
  <c r="V126" i="6"/>
  <c r="AY126" i="8"/>
  <c r="AY126" i="7"/>
  <c r="U126" i="7"/>
  <c r="U126" i="8"/>
  <c r="BS126" i="8"/>
  <c r="BS126" i="7"/>
  <c r="F126" i="7"/>
  <c r="F126" i="8"/>
  <c r="F126" i="6"/>
  <c r="BD126" i="7"/>
  <c r="BD126" i="8"/>
  <c r="AW126" i="8"/>
  <c r="AW126" i="7"/>
  <c r="AJ126" i="8"/>
  <c r="AJ126" i="7"/>
  <c r="BN126" i="7"/>
  <c r="BN126" i="8"/>
  <c r="I126" i="7"/>
  <c r="I126" i="8"/>
  <c r="AH126" i="7"/>
  <c r="AH126" i="8"/>
  <c r="BB126" i="7"/>
  <c r="BB126" i="8"/>
  <c r="X126" i="7"/>
  <c r="X126" i="8"/>
  <c r="S126" i="7"/>
  <c r="S126" i="8"/>
  <c r="BM126" i="8"/>
  <c r="BM126" i="7"/>
  <c r="BQ126" i="7"/>
  <c r="BQ126" i="8"/>
  <c r="AM126" i="6"/>
  <c r="AA126" i="7"/>
  <c r="AA126" i="8"/>
  <c r="J126" i="7"/>
  <c r="J126" i="8"/>
  <c r="BP126" i="8"/>
  <c r="BP126" i="7"/>
  <c r="BP126" i="6"/>
  <c r="L126" i="7"/>
  <c r="L126" i="8"/>
  <c r="H126" i="7"/>
  <c r="H126" i="8"/>
  <c r="Y126" i="7"/>
  <c r="Y126" i="8"/>
  <c r="BC126" i="8"/>
  <c r="BC126" i="7"/>
  <c r="DU25" i="1"/>
  <c r="E25" i="1" s="1"/>
  <c r="DJ123" i="6"/>
  <c r="DE126" i="8"/>
  <c r="DE126" i="7"/>
  <c r="CO126" i="7"/>
  <c r="CO126" i="8"/>
  <c r="CS126" i="6"/>
  <c r="CS126" i="7"/>
  <c r="CS126" i="8"/>
  <c r="DJ126" i="7"/>
  <c r="DJ126" i="8"/>
  <c r="CW126" i="7"/>
  <c r="CW126" i="8"/>
  <c r="CV126" i="8"/>
  <c r="CV126" i="7"/>
  <c r="CP126" i="7"/>
  <c r="CP126" i="8"/>
  <c r="CQ126" i="7"/>
  <c r="CQ126" i="8"/>
  <c r="CT126" i="7"/>
  <c r="CT126" i="8"/>
  <c r="CT126" i="6"/>
  <c r="CH126" i="7"/>
  <c r="CH126" i="8"/>
  <c r="CR126" i="8"/>
  <c r="CR126" i="7"/>
  <c r="DD126" i="8"/>
  <c r="DD126" i="7"/>
  <c r="CE126" i="7"/>
  <c r="CE126" i="8"/>
  <c r="DK126" i="8"/>
  <c r="DK126" i="7"/>
  <c r="CB126" i="7"/>
  <c r="CB126" i="8"/>
  <c r="DH126" i="8"/>
  <c r="DH126" i="7"/>
  <c r="DH126" i="6"/>
  <c r="DL126" i="8"/>
  <c r="DL126" i="7"/>
  <c r="BZ126" i="8"/>
  <c r="BZ126" i="7"/>
  <c r="CF126" i="7"/>
  <c r="CF126" i="8"/>
  <c r="CI126" i="7"/>
  <c r="CI126" i="8"/>
  <c r="DG126" i="6"/>
  <c r="DG126" i="7"/>
  <c r="DG126" i="8"/>
  <c r="DF126" i="7"/>
  <c r="DF126" i="8"/>
  <c r="CA126" i="8"/>
  <c r="CA126" i="7"/>
  <c r="CU126" i="7"/>
  <c r="CU126" i="8"/>
  <c r="CC126" i="6"/>
  <c r="CC126" i="7"/>
  <c r="CC126" i="8"/>
  <c r="DI126" i="8"/>
  <c r="DI126" i="7"/>
  <c r="DM126" i="7"/>
  <c r="DM126" i="8"/>
  <c r="CG126" i="7"/>
  <c r="CG126" i="8"/>
  <c r="CD126" i="7"/>
  <c r="CD126" i="8"/>
  <c r="CD126" i="6"/>
  <c r="O124" i="8"/>
  <c r="O125" i="8"/>
  <c r="O121" i="8"/>
  <c r="O122" i="8" s="1"/>
  <c r="O123" i="8"/>
  <c r="O126" i="8"/>
  <c r="P120" i="8"/>
  <c r="DB120" i="8"/>
  <c r="DA124" i="8"/>
  <c r="DA123" i="8"/>
  <c r="DA126" i="8"/>
  <c r="DA121" i="8"/>
  <c r="DA122" i="8" s="1"/>
  <c r="DA125" i="8"/>
  <c r="AS124" i="8"/>
  <c r="AS125" i="8"/>
  <c r="AS121" i="8"/>
  <c r="AS122" i="8" s="1"/>
  <c r="AT120" i="8"/>
  <c r="AS123" i="8"/>
  <c r="AS126" i="8"/>
  <c r="DQ126" i="8"/>
  <c r="DQ124" i="8"/>
  <c r="DQ123" i="8"/>
  <c r="DQ121" i="8"/>
  <c r="DQ122" i="8" s="1"/>
  <c r="DQ125" i="8"/>
  <c r="DR120" i="8"/>
  <c r="BJ120" i="7"/>
  <c r="BI125" i="7"/>
  <c r="BI121" i="7"/>
  <c r="BI122" i="7" s="1"/>
  <c r="BI124" i="7"/>
  <c r="BI123" i="7"/>
  <c r="BI126" i="7"/>
  <c r="CL126" i="8"/>
  <c r="CL121" i="8"/>
  <c r="CL122" i="8" s="1"/>
  <c r="CM120" i="8"/>
  <c r="CL125" i="8"/>
  <c r="CL124" i="8"/>
  <c r="CL123" i="8"/>
  <c r="BX120" i="8"/>
  <c r="BW124" i="8"/>
  <c r="BW125" i="8"/>
  <c r="BW121" i="8"/>
  <c r="BW122" i="8" s="1"/>
  <c r="BW123" i="8"/>
  <c r="BW126" i="8"/>
  <c r="DA125" i="7"/>
  <c r="DA121" i="7"/>
  <c r="DA122" i="7" s="1"/>
  <c r="DA124" i="7"/>
  <c r="DB120" i="7"/>
  <c r="DA123" i="7"/>
  <c r="DA126" i="7"/>
  <c r="AE121" i="7"/>
  <c r="AE122" i="7" s="1"/>
  <c r="AF120" i="7"/>
  <c r="AE124" i="7"/>
  <c r="AE123" i="7"/>
  <c r="AE126" i="7"/>
  <c r="AE125" i="7"/>
  <c r="CN120" i="7"/>
  <c r="CM126" i="7"/>
  <c r="CM125" i="7"/>
  <c r="CM121" i="7"/>
  <c r="CM122" i="7" s="1"/>
  <c r="CM124" i="7"/>
  <c r="CM123" i="7"/>
  <c r="BI126" i="8"/>
  <c r="BI123" i="8"/>
  <c r="BI124" i="8"/>
  <c r="BI121" i="8"/>
  <c r="BI122" i="8" s="1"/>
  <c r="BJ120" i="8"/>
  <c r="BI125" i="8"/>
  <c r="DQ123" i="7"/>
  <c r="DR120" i="7"/>
  <c r="DQ126" i="7"/>
  <c r="DQ125" i="7"/>
  <c r="DQ121" i="7"/>
  <c r="DQ122" i="7" s="1"/>
  <c r="DQ124" i="7"/>
  <c r="P126" i="7"/>
  <c r="P125" i="7"/>
  <c r="P121" i="7"/>
  <c r="P122" i="7" s="1"/>
  <c r="Q120" i="7"/>
  <c r="P124" i="7"/>
  <c r="P123" i="7"/>
  <c r="BW124" i="7"/>
  <c r="BX120" i="7"/>
  <c r="BW123" i="7"/>
  <c r="BW126" i="7"/>
  <c r="BW125" i="7"/>
  <c r="BW121" i="7"/>
  <c r="BW122" i="7" s="1"/>
  <c r="AS123" i="7"/>
  <c r="AS126" i="7"/>
  <c r="AS125" i="7"/>
  <c r="AS121" i="7"/>
  <c r="AS122" i="7" s="1"/>
  <c r="AT120" i="7"/>
  <c r="AS124" i="7"/>
  <c r="AD126" i="8"/>
  <c r="AD123" i="8"/>
  <c r="AE120" i="8"/>
  <c r="AD121" i="8"/>
  <c r="AD122" i="8" s="1"/>
  <c r="AD125" i="8"/>
  <c r="AD124" i="8"/>
  <c r="DT25" i="1"/>
  <c r="DJ124" i="6"/>
  <c r="BO120" i="4"/>
  <c r="AZ120" i="4"/>
  <c r="AK120" i="4"/>
  <c r="CS120" i="4"/>
  <c r="DH120" i="4"/>
  <c r="DH126" i="4" s="1"/>
  <c r="BA126" i="6"/>
  <c r="G120" i="4"/>
  <c r="V120" i="4"/>
  <c r="CD120" i="4"/>
  <c r="AY126" i="6"/>
  <c r="AZ126" i="6"/>
  <c r="BB121" i="6"/>
  <c r="BB122" i="6" s="1"/>
  <c r="BB126" i="6"/>
  <c r="BB125" i="6"/>
  <c r="BB124" i="6"/>
  <c r="BC120" i="6"/>
  <c r="BC123" i="6" s="1"/>
  <c r="BN126" i="6"/>
  <c r="CA126" i="6"/>
  <c r="R126" i="6"/>
  <c r="AG126" i="6"/>
  <c r="CO126" i="6"/>
  <c r="S126" i="6"/>
  <c r="BK126" i="6"/>
  <c r="AH126" i="6"/>
  <c r="AW126" i="6"/>
  <c r="DE126" i="6"/>
  <c r="T126" i="6"/>
  <c r="CB126" i="6"/>
  <c r="AI126" i="6"/>
  <c r="DF126" i="6"/>
  <c r="CP126" i="6"/>
  <c r="AX126" i="6"/>
  <c r="AJ126" i="6"/>
  <c r="CQ126" i="6"/>
  <c r="CR126" i="6"/>
  <c r="U126" i="6"/>
  <c r="D126" i="6"/>
  <c r="DD126" i="6"/>
  <c r="BL126" i="6"/>
  <c r="BM126" i="6"/>
  <c r="BZ126" i="6"/>
  <c r="C126" i="6"/>
  <c r="E126" i="6"/>
  <c r="AV126" i="6"/>
  <c r="Y123" i="6"/>
  <c r="Z120" i="6"/>
  <c r="Y126" i="6"/>
  <c r="Y124" i="6"/>
  <c r="Y125" i="6"/>
  <c r="Y121" i="6"/>
  <c r="Y122" i="6" s="1"/>
  <c r="DK126" i="6"/>
  <c r="DL120" i="6"/>
  <c r="DK125" i="6"/>
  <c r="DK121" i="6"/>
  <c r="DK122" i="6" s="1"/>
  <c r="DK123" i="6"/>
  <c r="DK124" i="6"/>
  <c r="AN125" i="6"/>
  <c r="AN121" i="6"/>
  <c r="AN122" i="6" s="1"/>
  <c r="AN124" i="6"/>
  <c r="AN123" i="6"/>
  <c r="AO120" i="6"/>
  <c r="AN126" i="6"/>
  <c r="BR125" i="6"/>
  <c r="BR121" i="6"/>
  <c r="BR122" i="6" s="1"/>
  <c r="BS120" i="6"/>
  <c r="BR126" i="6"/>
  <c r="BR124" i="6"/>
  <c r="BR123" i="6"/>
  <c r="I125" i="6"/>
  <c r="I121" i="6"/>
  <c r="I122" i="6" s="1"/>
  <c r="I124" i="6"/>
  <c r="I126" i="6"/>
  <c r="J120" i="6"/>
  <c r="I123" i="6"/>
  <c r="CF126" i="6"/>
  <c r="CF123" i="6"/>
  <c r="CF124" i="6"/>
  <c r="CF125" i="6"/>
  <c r="CF121" i="6"/>
  <c r="CF122" i="6" s="1"/>
  <c r="CG120" i="6"/>
  <c r="AY115" i="6"/>
  <c r="CV124" i="6"/>
  <c r="CV125" i="6"/>
  <c r="CV121" i="6"/>
  <c r="CV122" i="6" s="1"/>
  <c r="CV126" i="6"/>
  <c r="CV123" i="6"/>
  <c r="CW120" i="6"/>
  <c r="AS114" i="4"/>
  <c r="AT116" i="4"/>
  <c r="AU116" i="4" s="1"/>
  <c r="AT113" i="4"/>
  <c r="AU113" i="4" s="1"/>
  <c r="AV113" i="4" s="1"/>
  <c r="AW113" i="4" s="1"/>
  <c r="AX113" i="4" s="1"/>
  <c r="AY113" i="4" s="1"/>
  <c r="Y116" i="4"/>
  <c r="Z116" i="4" s="1"/>
  <c r="AA116" i="4" s="1"/>
  <c r="AB116" i="4" s="1"/>
  <c r="AC116" i="4" s="1"/>
  <c r="AD116" i="4" s="1"/>
  <c r="X115" i="4"/>
  <c r="Y113" i="4"/>
  <c r="Z113" i="4" s="1"/>
  <c r="AA113" i="4" s="1"/>
  <c r="AB113" i="4" s="1"/>
  <c r="AC113" i="4" s="1"/>
  <c r="AD113" i="4" s="1"/>
  <c r="AD115" i="4" s="1"/>
  <c r="AY115" i="4" s="1"/>
  <c r="Y114" i="4"/>
  <c r="Z114" i="4" s="1"/>
  <c r="AA114" i="4" s="1"/>
  <c r="AB114" i="4" s="1"/>
  <c r="AC114" i="4" s="1"/>
  <c r="AD114" i="4" s="1"/>
  <c r="AY114" i="4" s="1"/>
  <c r="S51" i="1" l="1"/>
  <c r="GZ50" i="1"/>
  <c r="EV51" i="1"/>
  <c r="EU51" i="1"/>
  <c r="ET51" i="1"/>
  <c r="CJ49" i="1"/>
  <c r="CH49" i="1"/>
  <c r="AC50" i="1"/>
  <c r="CL50" i="1" s="1"/>
  <c r="E50" i="1"/>
  <c r="DP49" i="1"/>
  <c r="CL49" i="1"/>
  <c r="CG49" i="1"/>
  <c r="CI49" i="1"/>
  <c r="CK49" i="1"/>
  <c r="EN49" i="1"/>
  <c r="EJ49" i="1"/>
  <c r="EK49" i="1"/>
  <c r="EM49" i="1"/>
  <c r="EL49" i="1"/>
  <c r="Z207" i="6"/>
  <c r="Z208" i="6" s="1"/>
  <c r="M51" i="1"/>
  <c r="Z50" i="1"/>
  <c r="BC313" i="8"/>
  <c r="BC311" i="8"/>
  <c r="V208" i="6"/>
  <c r="V209" i="6"/>
  <c r="Y208" i="6"/>
  <c r="Y209" i="6"/>
  <c r="Y209" i="4"/>
  <c r="Y208" i="4"/>
  <c r="R209" i="4"/>
  <c r="R208" i="4"/>
  <c r="R208" i="6"/>
  <c r="R209" i="6"/>
  <c r="V209" i="4"/>
  <c r="V208" i="4"/>
  <c r="N52" i="1"/>
  <c r="R81" i="1"/>
  <c r="T81" i="1"/>
  <c r="Q326" i="4"/>
  <c r="BM311" i="4"/>
  <c r="AK121" i="4"/>
  <c r="AK122" i="4" s="1"/>
  <c r="AK126" i="4"/>
  <c r="AK124" i="4"/>
  <c r="AK125" i="4"/>
  <c r="AK123" i="4"/>
  <c r="CS121" i="4"/>
  <c r="CS122" i="4" s="1"/>
  <c r="CS123" i="4"/>
  <c r="CS124" i="4"/>
  <c r="CS125" i="4"/>
  <c r="CS126" i="4"/>
  <c r="CD121" i="4"/>
  <c r="CD122" i="4" s="1"/>
  <c r="CD123" i="4"/>
  <c r="CD124" i="4"/>
  <c r="CD125" i="4"/>
  <c r="V121" i="4"/>
  <c r="V122" i="4" s="1"/>
  <c r="V123" i="4"/>
  <c r="V124" i="4"/>
  <c r="V125" i="4"/>
  <c r="V126" i="4"/>
  <c r="G121" i="4"/>
  <c r="G122" i="4" s="1"/>
  <c r="G125" i="4"/>
  <c r="G126" i="4"/>
  <c r="G123" i="4"/>
  <c r="G124" i="4"/>
  <c r="CD126" i="4"/>
  <c r="BO121" i="4"/>
  <c r="BO122" i="4" s="1"/>
  <c r="BO126" i="4"/>
  <c r="BO124" i="4"/>
  <c r="BO125" i="4"/>
  <c r="BO123" i="4"/>
  <c r="DH121" i="4"/>
  <c r="DH122" i="4" s="1"/>
  <c r="DH123" i="4"/>
  <c r="DH124" i="4"/>
  <c r="DH125" i="4"/>
  <c r="AZ125" i="4"/>
  <c r="AZ123" i="4"/>
  <c r="AZ126" i="4"/>
  <c r="AZ124" i="4"/>
  <c r="Q90" i="1"/>
  <c r="D327" i="4"/>
  <c r="C327" i="4" s="1"/>
  <c r="CA315" i="7"/>
  <c r="BZ315" i="7" s="1"/>
  <c r="CA316" i="7" s="1"/>
  <c r="CA318" i="7" s="1"/>
  <c r="CA309" i="7"/>
  <c r="BT315" i="8"/>
  <c r="BS315" i="8" s="1"/>
  <c r="BT316" i="8" s="1"/>
  <c r="BT318" i="8" s="1"/>
  <c r="BT309" i="8"/>
  <c r="BT309" i="4"/>
  <c r="BT311" i="4" s="1"/>
  <c r="BT315" i="6"/>
  <c r="BS315" i="6" s="1"/>
  <c r="BT316" i="6" s="1"/>
  <c r="BT318" i="6" s="1"/>
  <c r="BT309" i="6"/>
  <c r="G38" i="1"/>
  <c r="G39" i="1"/>
  <c r="GS40" i="1"/>
  <c r="DU41" i="1"/>
  <c r="DW41" i="1"/>
  <c r="GE41" i="1"/>
  <c r="GD41" i="1"/>
  <c r="GC41" i="1"/>
  <c r="GB41" i="1"/>
  <c r="AB41" i="1"/>
  <c r="AA41" i="1"/>
  <c r="DR40" i="1"/>
  <c r="FG54" i="1"/>
  <c r="Y55" i="1"/>
  <c r="X55" i="1"/>
  <c r="W56" i="1" s="1"/>
  <c r="BX54" i="1"/>
  <c r="AD54" i="1" s="1"/>
  <c r="AE55" i="1"/>
  <c r="P325" i="4"/>
  <c r="B325" i="4"/>
  <c r="F409" i="4"/>
  <c r="E409" i="4"/>
  <c r="D409" i="4"/>
  <c r="Q409" i="4" s="1"/>
  <c r="I345" i="4"/>
  <c r="V345" i="4" s="1"/>
  <c r="H345" i="4"/>
  <c r="U345" i="4" s="1"/>
  <c r="G345" i="4"/>
  <c r="T345" i="4" s="1"/>
  <c r="D345" i="4"/>
  <c r="Q345" i="4" s="1"/>
  <c r="I328" i="4"/>
  <c r="V328" i="4" s="1"/>
  <c r="H328" i="4"/>
  <c r="U328" i="4" s="1"/>
  <c r="G328" i="4"/>
  <c r="T328" i="4" s="1"/>
  <c r="F328" i="4"/>
  <c r="S328" i="4" s="1"/>
  <c r="E328" i="4"/>
  <c r="R328" i="4" s="1"/>
  <c r="A329" i="4"/>
  <c r="R271" i="8"/>
  <c r="Q271" i="8"/>
  <c r="F270" i="8"/>
  <c r="E270" i="8"/>
  <c r="T311" i="7"/>
  <c r="U309" i="7"/>
  <c r="T313" i="7"/>
  <c r="AJ311" i="7"/>
  <c r="AJ313" i="7"/>
  <c r="BT311" i="7"/>
  <c r="BT313" i="7"/>
  <c r="CH308" i="7"/>
  <c r="BV309" i="6"/>
  <c r="BU311" i="6"/>
  <c r="BU313" i="6"/>
  <c r="CI308" i="6"/>
  <c r="CI309" i="6" s="1"/>
  <c r="BP309" i="6"/>
  <c r="BO311" i="6"/>
  <c r="BO313" i="6"/>
  <c r="AJ309" i="6"/>
  <c r="AI311" i="6"/>
  <c r="AI313" i="6"/>
  <c r="AB309" i="6"/>
  <c r="AA311" i="6"/>
  <c r="AA313" i="6"/>
  <c r="BV309" i="7"/>
  <c r="BU311" i="7"/>
  <c r="BU313" i="7"/>
  <c r="CI308" i="7"/>
  <c r="CI309" i="7" s="1"/>
  <c r="T311" i="6"/>
  <c r="U309" i="6"/>
  <c r="T313" i="6"/>
  <c r="BP309" i="7"/>
  <c r="BO311" i="7"/>
  <c r="BO313" i="7"/>
  <c r="BM311" i="6"/>
  <c r="BM313" i="6"/>
  <c r="CA308" i="6"/>
  <c r="BD309" i="6"/>
  <c r="BC311" i="6"/>
  <c r="BC313" i="6"/>
  <c r="BD309" i="7"/>
  <c r="BC311" i="7"/>
  <c r="BC313" i="7"/>
  <c r="AC309" i="7"/>
  <c r="AB311" i="7"/>
  <c r="AB313" i="7"/>
  <c r="BJ309" i="6"/>
  <c r="BI311" i="6"/>
  <c r="BI313" i="6"/>
  <c r="BJ309" i="7"/>
  <c r="BI311" i="7"/>
  <c r="BI313" i="7"/>
  <c r="BJ309" i="8"/>
  <c r="BI311" i="8"/>
  <c r="BI313" i="8"/>
  <c r="BV309" i="8"/>
  <c r="BU311" i="8"/>
  <c r="BU313" i="8"/>
  <c r="CI308" i="8"/>
  <c r="CI309" i="8" s="1"/>
  <c r="BP309" i="8"/>
  <c r="BO311" i="8"/>
  <c r="BO313" i="8"/>
  <c r="U309" i="8"/>
  <c r="T311" i="8"/>
  <c r="T313" i="8"/>
  <c r="BE309" i="8"/>
  <c r="BD311" i="8"/>
  <c r="BD313" i="8"/>
  <c r="BM313" i="8"/>
  <c r="BM311" i="8"/>
  <c r="CA308" i="8"/>
  <c r="AJ309" i="8"/>
  <c r="AI311" i="8"/>
  <c r="AI313" i="8"/>
  <c r="AB309" i="8"/>
  <c r="AA311" i="8"/>
  <c r="AA313" i="8"/>
  <c r="AB309" i="4"/>
  <c r="AA311" i="4"/>
  <c r="AA313" i="4"/>
  <c r="CH308" i="4"/>
  <c r="S311" i="4"/>
  <c r="T309" i="4"/>
  <c r="S313" i="4"/>
  <c r="BO309" i="4"/>
  <c r="BN313" i="4"/>
  <c r="BN311" i="4"/>
  <c r="CB308" i="4"/>
  <c r="CB309" i="4" s="1"/>
  <c r="BI309" i="4"/>
  <c r="BH313" i="4"/>
  <c r="BH311" i="4"/>
  <c r="BD309" i="4"/>
  <c r="BC311" i="4"/>
  <c r="BC313" i="4"/>
  <c r="AJ309" i="4"/>
  <c r="AI311" i="4"/>
  <c r="AI313" i="4"/>
  <c r="Z207" i="4"/>
  <c r="Z208" i="4" s="1"/>
  <c r="A410" i="4"/>
  <c r="A346" i="4"/>
  <c r="AE126" i="8"/>
  <c r="AE123" i="8"/>
  <c r="AF120" i="8"/>
  <c r="AE121" i="8"/>
  <c r="AE122" i="8" s="1"/>
  <c r="AE125" i="8"/>
  <c r="AE124" i="8"/>
  <c r="AT126" i="7"/>
  <c r="AT123" i="7"/>
  <c r="AT125" i="7"/>
  <c r="AT121" i="7"/>
  <c r="AT122" i="7" s="1"/>
  <c r="AU120" i="7"/>
  <c r="AT124" i="7"/>
  <c r="BJ124" i="7"/>
  <c r="BJ125" i="7"/>
  <c r="BJ121" i="7"/>
  <c r="BJ122" i="7" s="1"/>
  <c r="BJ123" i="7"/>
  <c r="BJ126" i="7"/>
  <c r="DR126" i="8"/>
  <c r="DR123" i="8"/>
  <c r="DR121" i="8"/>
  <c r="DR122" i="8" s="1"/>
  <c r="DR125" i="8"/>
  <c r="DR124" i="8"/>
  <c r="CN126" i="7"/>
  <c r="CN125" i="7"/>
  <c r="CN121" i="7"/>
  <c r="CN122" i="7" s="1"/>
  <c r="CN124" i="7"/>
  <c r="CN123" i="7"/>
  <c r="AF121" i="7"/>
  <c r="AF122" i="7" s="1"/>
  <c r="AF124" i="7"/>
  <c r="AF123" i="7"/>
  <c r="AF126" i="7"/>
  <c r="AF125" i="7"/>
  <c r="BX124" i="7"/>
  <c r="BY120" i="7"/>
  <c r="BX123" i="7"/>
  <c r="BX126" i="7"/>
  <c r="BX125" i="7"/>
  <c r="BX121" i="7"/>
  <c r="BX122" i="7" s="1"/>
  <c r="AT124" i="8"/>
  <c r="AT125" i="8"/>
  <c r="AT121" i="8"/>
  <c r="AT122" i="8" s="1"/>
  <c r="AU120" i="8"/>
  <c r="AT123" i="8"/>
  <c r="AT126" i="8"/>
  <c r="DB125" i="7"/>
  <c r="DB121" i="7"/>
  <c r="DB122" i="7" s="1"/>
  <c r="DB126" i="7"/>
  <c r="DB124" i="7"/>
  <c r="DC120" i="7"/>
  <c r="DB123" i="7"/>
  <c r="Q126" i="7"/>
  <c r="Q125" i="7"/>
  <c r="Q121" i="7"/>
  <c r="Q122" i="7" s="1"/>
  <c r="Q124" i="7"/>
  <c r="Q123" i="7"/>
  <c r="DC120" i="8"/>
  <c r="DB124" i="8"/>
  <c r="DB123" i="8"/>
  <c r="DB126" i="8"/>
  <c r="DB121" i="8"/>
  <c r="DB122" i="8" s="1"/>
  <c r="DB125" i="8"/>
  <c r="P125" i="8"/>
  <c r="P121" i="8"/>
  <c r="P122" i="8" s="1"/>
  <c r="P124" i="8"/>
  <c r="P123" i="8"/>
  <c r="P126" i="8"/>
  <c r="Q120" i="8"/>
  <c r="BX124" i="8"/>
  <c r="BX125" i="8"/>
  <c r="BX121" i="8"/>
  <c r="BX122" i="8" s="1"/>
  <c r="BX123" i="8"/>
  <c r="BX126" i="8"/>
  <c r="BY120" i="8"/>
  <c r="DR123" i="7"/>
  <c r="DR124" i="7"/>
  <c r="DR126" i="7"/>
  <c r="DR125" i="7"/>
  <c r="DR121" i="7"/>
  <c r="DR122" i="7" s="1"/>
  <c r="BJ126" i="8"/>
  <c r="BJ123" i="8"/>
  <c r="BJ124" i="8"/>
  <c r="BJ121" i="8"/>
  <c r="BJ122" i="8" s="1"/>
  <c r="BJ125" i="8"/>
  <c r="CM126" i="8"/>
  <c r="CM123" i="8"/>
  <c r="CM121" i="8"/>
  <c r="CM122" i="8" s="1"/>
  <c r="CN120" i="8"/>
  <c r="CM125" i="8"/>
  <c r="CM124" i="8"/>
  <c r="BC124" i="6"/>
  <c r="BD120" i="6"/>
  <c r="BD123" i="6" s="1"/>
  <c r="AZ121" i="4"/>
  <c r="AZ122" i="4" s="1"/>
  <c r="DI120" i="4"/>
  <c r="CT120" i="4"/>
  <c r="CE120" i="4"/>
  <c r="W120" i="4"/>
  <c r="AL120" i="4"/>
  <c r="H120" i="4"/>
  <c r="BA120" i="4"/>
  <c r="BP120" i="4"/>
  <c r="BC121" i="6"/>
  <c r="BC122" i="6" s="1"/>
  <c r="BC125" i="6"/>
  <c r="BC126" i="6"/>
  <c r="BS125" i="6"/>
  <c r="BS121" i="6"/>
  <c r="BS122" i="6" s="1"/>
  <c r="BT120" i="6"/>
  <c r="BS126" i="6"/>
  <c r="BS124" i="6"/>
  <c r="BS123" i="6"/>
  <c r="CW124" i="6"/>
  <c r="CW125" i="6"/>
  <c r="CW121" i="6"/>
  <c r="CW122" i="6" s="1"/>
  <c r="CW126" i="6"/>
  <c r="CX120" i="6"/>
  <c r="CW123" i="6"/>
  <c r="AO125" i="6"/>
  <c r="AO121" i="6"/>
  <c r="AO122" i="6" s="1"/>
  <c r="AO124" i="6"/>
  <c r="AO123" i="6"/>
  <c r="AP120" i="6"/>
  <c r="AO126" i="6"/>
  <c r="CG126" i="6"/>
  <c r="CG123" i="6"/>
  <c r="CH120" i="6"/>
  <c r="CG124" i="6"/>
  <c r="CG125" i="6"/>
  <c r="CG121" i="6"/>
  <c r="CG122" i="6" s="1"/>
  <c r="DL126" i="6"/>
  <c r="DL123" i="6"/>
  <c r="DL124" i="6"/>
  <c r="DL125" i="6"/>
  <c r="DL121" i="6"/>
  <c r="DL122" i="6" s="1"/>
  <c r="DM120" i="6"/>
  <c r="Z123" i="6"/>
  <c r="AA120" i="6"/>
  <c r="Z126" i="6"/>
  <c r="Z124" i="6"/>
  <c r="Z125" i="6"/>
  <c r="Z121" i="6"/>
  <c r="Z122" i="6" s="1"/>
  <c r="J125" i="6"/>
  <c r="J121" i="6"/>
  <c r="J122" i="6" s="1"/>
  <c r="J124" i="6"/>
  <c r="J126" i="6"/>
  <c r="K120" i="6"/>
  <c r="J123" i="6"/>
  <c r="AS115" i="4"/>
  <c r="AT114" i="4"/>
  <c r="AU114" i="4"/>
  <c r="AV114" i="4"/>
  <c r="AW114" i="4"/>
  <c r="Y115" i="4"/>
  <c r="AT115" i="4" s="1"/>
  <c r="AA115" i="4"/>
  <c r="AV115" i="4" s="1"/>
  <c r="AC115" i="4"/>
  <c r="AX115" i="4" s="1"/>
  <c r="Z115" i="4"/>
  <c r="AU115" i="4" s="1"/>
  <c r="AB115" i="4"/>
  <c r="AW115" i="4" s="1"/>
  <c r="AX114" i="4"/>
  <c r="AV116" i="4"/>
  <c r="AW116" i="4" s="1"/>
  <c r="AX116" i="4" s="1"/>
  <c r="HA24" i="1"/>
  <c r="GZ24" i="1"/>
  <c r="GY24" i="1"/>
  <c r="A24" i="1"/>
  <c r="D54" i="3"/>
  <c r="D53" i="3"/>
  <c r="D52" i="3"/>
  <c r="D38" i="3"/>
  <c r="D37" i="3"/>
  <c r="D36" i="3"/>
  <c r="D34" i="3"/>
  <c r="A18" i="1"/>
  <c r="DQ50" i="1" l="1"/>
  <c r="DP50" i="1"/>
  <c r="S52" i="1"/>
  <c r="GZ51" i="1"/>
  <c r="EV52" i="1"/>
  <c r="EU52" i="1"/>
  <c r="ET52" i="1"/>
  <c r="CG50" i="1"/>
  <c r="CH50" i="1"/>
  <c r="AC51" i="1"/>
  <c r="CK51" i="1" s="1"/>
  <c r="E51" i="1"/>
  <c r="CI50" i="1"/>
  <c r="CJ50" i="1"/>
  <c r="CK50" i="1"/>
  <c r="EN50" i="1"/>
  <c r="EM50" i="1"/>
  <c r="EL50" i="1"/>
  <c r="EK50" i="1"/>
  <c r="EJ50" i="1"/>
  <c r="Z209" i="6"/>
  <c r="M52" i="1"/>
  <c r="Z51" i="1"/>
  <c r="Z209" i="4"/>
  <c r="N53" i="1"/>
  <c r="T82" i="1"/>
  <c r="R82" i="1"/>
  <c r="BT313" i="4"/>
  <c r="AL121" i="4"/>
  <c r="AL122" i="4" s="1"/>
  <c r="AL126" i="4"/>
  <c r="AL124" i="4"/>
  <c r="AL125" i="4"/>
  <c r="AL123" i="4"/>
  <c r="BA121" i="4"/>
  <c r="BA122" i="4" s="1"/>
  <c r="BA125" i="4"/>
  <c r="BA123" i="4"/>
  <c r="BA126" i="4"/>
  <c r="BA124" i="4"/>
  <c r="CE121" i="4"/>
  <c r="CE122" i="4" s="1"/>
  <c r="CE123" i="4"/>
  <c r="CE124" i="4"/>
  <c r="CE125" i="4"/>
  <c r="CE126" i="4"/>
  <c r="BP121" i="4"/>
  <c r="BP122" i="4" s="1"/>
  <c r="BP126" i="4"/>
  <c r="BP124" i="4"/>
  <c r="BP125" i="4"/>
  <c r="BP123" i="4"/>
  <c r="W121" i="4"/>
  <c r="W122" i="4" s="1"/>
  <c r="W123" i="4"/>
  <c r="W124" i="4"/>
  <c r="W126" i="4"/>
  <c r="W125" i="4"/>
  <c r="CT121" i="4"/>
  <c r="CT122" i="4" s="1"/>
  <c r="CT123" i="4"/>
  <c r="CT124" i="4"/>
  <c r="CT125" i="4"/>
  <c r="CT126" i="4"/>
  <c r="H121" i="4"/>
  <c r="H122" i="4" s="1"/>
  <c r="H123" i="4"/>
  <c r="H124" i="4"/>
  <c r="H125" i="4"/>
  <c r="H126" i="4"/>
  <c r="DI121" i="4"/>
  <c r="DI122" i="4" s="1"/>
  <c r="DI123" i="4"/>
  <c r="DI124" i="4"/>
  <c r="DI125" i="4"/>
  <c r="DI126" i="4"/>
  <c r="G40" i="1"/>
  <c r="Q91" i="1"/>
  <c r="D328" i="4"/>
  <c r="C328" i="4" s="1"/>
  <c r="CH315" i="7"/>
  <c r="CG315" i="7" s="1"/>
  <c r="CH316" i="7" s="1"/>
  <c r="CH318" i="7" s="1"/>
  <c r="CH309" i="7"/>
  <c r="CA315" i="8"/>
  <c r="BZ315" i="8" s="1"/>
  <c r="CA316" i="8" s="1"/>
  <c r="CA318" i="8" s="1"/>
  <c r="CA309" i="8"/>
  <c r="CA315" i="6"/>
  <c r="BZ315" i="6" s="1"/>
  <c r="CA316" i="6" s="1"/>
  <c r="CA318" i="6" s="1"/>
  <c r="CA309" i="6"/>
  <c r="CA309" i="4"/>
  <c r="GS41" i="1"/>
  <c r="DW42" i="1"/>
  <c r="GC42" i="1"/>
  <c r="GB42" i="1"/>
  <c r="GE42" i="1"/>
  <c r="GD42" i="1"/>
  <c r="AB42" i="1"/>
  <c r="AA42" i="1"/>
  <c r="DT42" i="1"/>
  <c r="DU42" i="1"/>
  <c r="DR41" i="1"/>
  <c r="Y56" i="1"/>
  <c r="X56" i="1"/>
  <c r="W57" i="1" s="1"/>
  <c r="FG55" i="1"/>
  <c r="AE56" i="1"/>
  <c r="BX55" i="1"/>
  <c r="AD55" i="1" s="1"/>
  <c r="P326" i="4"/>
  <c r="B326" i="4"/>
  <c r="Q327" i="4"/>
  <c r="I329" i="4"/>
  <c r="V329" i="4" s="1"/>
  <c r="H329" i="4"/>
  <c r="U329" i="4" s="1"/>
  <c r="G329" i="4"/>
  <c r="T329" i="4" s="1"/>
  <c r="F329" i="4"/>
  <c r="S329" i="4" s="1"/>
  <c r="E329" i="4"/>
  <c r="R329" i="4" s="1"/>
  <c r="I346" i="4"/>
  <c r="V346" i="4" s="1"/>
  <c r="H346" i="4"/>
  <c r="U346" i="4" s="1"/>
  <c r="G346" i="4"/>
  <c r="T346" i="4" s="1"/>
  <c r="D346" i="4"/>
  <c r="Q346" i="4" s="1"/>
  <c r="F410" i="4"/>
  <c r="E410" i="4"/>
  <c r="D410" i="4"/>
  <c r="Q410" i="4" s="1"/>
  <c r="A330" i="4"/>
  <c r="E271" i="8"/>
  <c r="F271" i="8"/>
  <c r="Q272" i="8"/>
  <c r="R272" i="8"/>
  <c r="BQ309" i="7"/>
  <c r="BP311" i="7"/>
  <c r="BP313" i="7"/>
  <c r="U311" i="6"/>
  <c r="V309" i="6"/>
  <c r="U313" i="6"/>
  <c r="CC309" i="7"/>
  <c r="CB311" i="7"/>
  <c r="CB313" i="7"/>
  <c r="CJ309" i="7"/>
  <c r="CI311" i="7"/>
  <c r="CI313" i="7"/>
  <c r="BW309" i="7"/>
  <c r="BV311" i="7"/>
  <c r="BV313" i="7"/>
  <c r="AC309" i="6"/>
  <c r="AB311" i="6"/>
  <c r="AB313" i="6"/>
  <c r="BK309" i="7"/>
  <c r="BJ311" i="7"/>
  <c r="BJ313" i="7"/>
  <c r="AJ311" i="6"/>
  <c r="AJ313" i="6"/>
  <c r="BK309" i="6"/>
  <c r="BJ311" i="6"/>
  <c r="BJ313" i="6"/>
  <c r="BQ309" i="6"/>
  <c r="BP311" i="6"/>
  <c r="BP313" i="6"/>
  <c r="CC309" i="6"/>
  <c r="CB311" i="6"/>
  <c r="CB313" i="6"/>
  <c r="AC311" i="7"/>
  <c r="AC313" i="7"/>
  <c r="CJ309" i="6"/>
  <c r="CI313" i="6"/>
  <c r="CI311" i="6"/>
  <c r="BE309" i="7"/>
  <c r="BD311" i="7"/>
  <c r="BD313" i="7"/>
  <c r="BW309" i="6"/>
  <c r="BV311" i="6"/>
  <c r="BV313" i="6"/>
  <c r="CA311" i="7"/>
  <c r="CA313" i="7"/>
  <c r="BE309" i="6"/>
  <c r="BD311" i="6"/>
  <c r="BD313" i="6"/>
  <c r="BT313" i="6"/>
  <c r="BT311" i="6"/>
  <c r="CH308" i="6"/>
  <c r="CH309" i="6" s="1"/>
  <c r="U311" i="7"/>
  <c r="V309" i="7"/>
  <c r="U313" i="7"/>
  <c r="AC309" i="8"/>
  <c r="AB311" i="8"/>
  <c r="AB313" i="8"/>
  <c r="AJ311" i="8"/>
  <c r="AJ313" i="8"/>
  <c r="BT311" i="8"/>
  <c r="BT313" i="8"/>
  <c r="CH308" i="8"/>
  <c r="CH309" i="8" s="1"/>
  <c r="BE311" i="8"/>
  <c r="BE313" i="8"/>
  <c r="V309" i="8"/>
  <c r="U311" i="8"/>
  <c r="U313" i="8"/>
  <c r="BQ309" i="8"/>
  <c r="BP311" i="8"/>
  <c r="BP313" i="8"/>
  <c r="CC309" i="8"/>
  <c r="CB311" i="8"/>
  <c r="CB313" i="8"/>
  <c r="CJ309" i="8"/>
  <c r="CI311" i="8"/>
  <c r="CI313" i="8"/>
  <c r="BW309" i="8"/>
  <c r="BV311" i="8"/>
  <c r="BV313" i="8"/>
  <c r="BK309" i="8"/>
  <c r="BJ311" i="8"/>
  <c r="BJ313" i="8"/>
  <c r="AJ313" i="4"/>
  <c r="AJ311" i="4"/>
  <c r="BE309" i="4"/>
  <c r="BD311" i="4"/>
  <c r="BD313" i="4"/>
  <c r="BJ309" i="4"/>
  <c r="BI313" i="4"/>
  <c r="BI311" i="4"/>
  <c r="BV309" i="4"/>
  <c r="BU313" i="4"/>
  <c r="BU311" i="4"/>
  <c r="CI308" i="4"/>
  <c r="CI309" i="4" s="1"/>
  <c r="BP309" i="4"/>
  <c r="BO313" i="4"/>
  <c r="BO311" i="4"/>
  <c r="T313" i="4"/>
  <c r="T311" i="4"/>
  <c r="U309" i="4"/>
  <c r="AC309" i="4"/>
  <c r="AB311" i="4"/>
  <c r="AB313" i="4"/>
  <c r="A347" i="4"/>
  <c r="A411" i="4"/>
  <c r="DC124" i="8"/>
  <c r="DC125" i="8"/>
  <c r="DC121" i="8"/>
  <c r="DC122" i="8" s="1"/>
  <c r="DC123" i="8"/>
  <c r="DC126" i="8"/>
  <c r="CN126" i="8"/>
  <c r="CN123" i="8"/>
  <c r="CN121" i="8"/>
  <c r="CN122" i="8" s="1"/>
  <c r="CN125" i="8"/>
  <c r="CN124" i="8"/>
  <c r="DC121" i="7"/>
  <c r="DC122" i="7" s="1"/>
  <c r="DC124" i="7"/>
  <c r="DC123" i="7"/>
  <c r="DC126" i="7"/>
  <c r="DC125" i="7"/>
  <c r="AU123" i="7"/>
  <c r="AU126" i="7"/>
  <c r="AU125" i="7"/>
  <c r="AU121" i="7"/>
  <c r="AU122" i="7" s="1"/>
  <c r="AU124" i="7"/>
  <c r="AU124" i="8"/>
  <c r="AU125" i="8"/>
  <c r="AU121" i="8"/>
  <c r="AU122" i="8" s="1"/>
  <c r="AU123" i="8"/>
  <c r="AU126" i="8"/>
  <c r="BY124" i="8"/>
  <c r="BY125" i="8"/>
  <c r="BY121" i="8"/>
  <c r="BY122" i="8" s="1"/>
  <c r="BY123" i="8"/>
  <c r="BY126" i="8"/>
  <c r="Q125" i="8"/>
  <c r="Q121" i="8"/>
  <c r="Q122" i="8" s="1"/>
  <c r="Q124" i="8"/>
  <c r="Q123" i="8"/>
  <c r="Q126" i="8"/>
  <c r="AF123" i="8"/>
  <c r="AF126" i="8"/>
  <c r="AF121" i="8"/>
  <c r="AF122" i="8" s="1"/>
  <c r="AF125" i="8"/>
  <c r="AF124" i="8"/>
  <c r="BY124" i="7"/>
  <c r="BY123" i="7"/>
  <c r="BY126" i="7"/>
  <c r="BY125" i="7"/>
  <c r="BY121" i="7"/>
  <c r="BY122" i="7" s="1"/>
  <c r="BD121" i="6"/>
  <c r="BD122" i="6" s="1"/>
  <c r="BD125" i="6"/>
  <c r="BD126" i="6"/>
  <c r="BE120" i="6"/>
  <c r="BE125" i="6" s="1"/>
  <c r="BD124" i="6"/>
  <c r="X120" i="4"/>
  <c r="CF120" i="4"/>
  <c r="BQ120" i="4"/>
  <c r="CU120" i="4"/>
  <c r="AM120" i="4"/>
  <c r="BB120" i="4"/>
  <c r="I120" i="4"/>
  <c r="DJ120" i="4"/>
  <c r="CH123" i="6"/>
  <c r="CI120" i="6"/>
  <c r="CH124" i="6"/>
  <c r="CH126" i="6"/>
  <c r="CH125" i="6"/>
  <c r="CH121" i="6"/>
  <c r="CH122" i="6" s="1"/>
  <c r="AP125" i="6"/>
  <c r="AP121" i="6"/>
  <c r="AP122" i="6" s="1"/>
  <c r="AP124" i="6"/>
  <c r="AP126" i="6"/>
  <c r="AP123" i="6"/>
  <c r="AQ120" i="6"/>
  <c r="K125" i="6"/>
  <c r="K121" i="6"/>
  <c r="K122" i="6" s="1"/>
  <c r="K124" i="6"/>
  <c r="K126" i="6"/>
  <c r="L120" i="6"/>
  <c r="K123" i="6"/>
  <c r="CX125" i="6"/>
  <c r="CX121" i="6"/>
  <c r="CX122" i="6" s="1"/>
  <c r="CX124" i="6"/>
  <c r="CX123" i="6"/>
  <c r="CX126" i="6"/>
  <c r="CY120" i="6"/>
  <c r="AA123" i="6"/>
  <c r="AB120" i="6"/>
  <c r="AA126" i="6"/>
  <c r="AA124" i="6"/>
  <c r="AA125" i="6"/>
  <c r="AA121" i="6"/>
  <c r="AA122" i="6" s="1"/>
  <c r="DM126" i="6"/>
  <c r="DM123" i="6"/>
  <c r="DN120" i="6"/>
  <c r="DM124" i="6"/>
  <c r="DM125" i="6"/>
  <c r="DM121" i="6"/>
  <c r="DM122" i="6" s="1"/>
  <c r="BT125" i="6"/>
  <c r="BT121" i="6"/>
  <c r="BT122" i="6" s="1"/>
  <c r="BU120" i="6"/>
  <c r="BT126" i="6"/>
  <c r="BT124" i="6"/>
  <c r="BT123" i="6"/>
  <c r="AY116" i="4"/>
  <c r="DR5" i="1"/>
  <c r="DR100" i="1" s="1"/>
  <c r="DP51" i="1" l="1"/>
  <c r="DQ51" i="1"/>
  <c r="EV53" i="1"/>
  <c r="EU53" i="1"/>
  <c r="ET53" i="1"/>
  <c r="S53" i="1"/>
  <c r="GZ52" i="1"/>
  <c r="CG51" i="1"/>
  <c r="CI51" i="1"/>
  <c r="CL51" i="1"/>
  <c r="CH51" i="1"/>
  <c r="CJ51" i="1"/>
  <c r="AC52" i="1"/>
  <c r="DQ52" i="1" s="1"/>
  <c r="E52" i="1"/>
  <c r="EN51" i="1"/>
  <c r="EM51" i="1"/>
  <c r="EL51" i="1"/>
  <c r="EK51" i="1"/>
  <c r="EJ51" i="1"/>
  <c r="M53" i="1"/>
  <c r="Z52" i="1"/>
  <c r="N54" i="1"/>
  <c r="T83" i="1"/>
  <c r="R83" i="1"/>
  <c r="BB121" i="4"/>
  <c r="BB122" i="4" s="1"/>
  <c r="BB125" i="4"/>
  <c r="BB123" i="4"/>
  <c r="BB126" i="4"/>
  <c r="BB124" i="4"/>
  <c r="I121" i="4"/>
  <c r="I122" i="4" s="1"/>
  <c r="I123" i="4"/>
  <c r="I124" i="4"/>
  <c r="I125" i="4"/>
  <c r="I126" i="4"/>
  <c r="AM121" i="4"/>
  <c r="AM122" i="4" s="1"/>
  <c r="AM126" i="4"/>
  <c r="AM124" i="4"/>
  <c r="AM125" i="4"/>
  <c r="AM123" i="4"/>
  <c r="CU121" i="4"/>
  <c r="CU122" i="4" s="1"/>
  <c r="CU123" i="4"/>
  <c r="CU124" i="4"/>
  <c r="CU125" i="4"/>
  <c r="CU126" i="4"/>
  <c r="DJ121" i="4"/>
  <c r="DJ122" i="4" s="1"/>
  <c r="DJ123" i="4"/>
  <c r="DJ124" i="4"/>
  <c r="DJ125" i="4"/>
  <c r="DJ126" i="4"/>
  <c r="BQ121" i="4"/>
  <c r="BQ122" i="4" s="1"/>
  <c r="BQ126" i="4"/>
  <c r="BQ124" i="4"/>
  <c r="BQ125" i="4"/>
  <c r="BQ123" i="4"/>
  <c r="CF121" i="4"/>
  <c r="CF122" i="4" s="1"/>
  <c r="CF123" i="4"/>
  <c r="CF124" i="4"/>
  <c r="CF125" i="4"/>
  <c r="CF126" i="4"/>
  <c r="X121" i="4"/>
  <c r="X122" i="4" s="1"/>
  <c r="X123" i="4"/>
  <c r="X126" i="4"/>
  <c r="X124" i="4"/>
  <c r="X125" i="4"/>
  <c r="Q328" i="4"/>
  <c r="G41" i="1"/>
  <c r="D329" i="4"/>
  <c r="Q329" i="4" s="1"/>
  <c r="CH309" i="4"/>
  <c r="CH313" i="4" s="1"/>
  <c r="CH315" i="6"/>
  <c r="CG315" i="6" s="1"/>
  <c r="CH316" i="6" s="1"/>
  <c r="CH318" i="6" s="1"/>
  <c r="CH315" i="8"/>
  <c r="CG315" i="8" s="1"/>
  <c r="CH316" i="8" s="1"/>
  <c r="CH318" i="8" s="1"/>
  <c r="GS42" i="1"/>
  <c r="DW43" i="1"/>
  <c r="AB43" i="1"/>
  <c r="AA43" i="1"/>
  <c r="GE43" i="1"/>
  <c r="GD43" i="1"/>
  <c r="GC43" i="1"/>
  <c r="GB43" i="1"/>
  <c r="DT43" i="1"/>
  <c r="DU43" i="1"/>
  <c r="DR42" i="1"/>
  <c r="FG56" i="1"/>
  <c r="Y57" i="1"/>
  <c r="X57" i="1"/>
  <c r="W58" i="1" s="1"/>
  <c r="AE57" i="1"/>
  <c r="BX56" i="1"/>
  <c r="AD56" i="1" s="1"/>
  <c r="C331" i="4"/>
  <c r="P327" i="4"/>
  <c r="B327" i="4"/>
  <c r="I330" i="4"/>
  <c r="V330" i="4" s="1"/>
  <c r="H330" i="4"/>
  <c r="U330" i="4" s="1"/>
  <c r="G330" i="4"/>
  <c r="T330" i="4" s="1"/>
  <c r="F330" i="4"/>
  <c r="S330" i="4" s="1"/>
  <c r="E330" i="4"/>
  <c r="R330" i="4" s="1"/>
  <c r="F331" i="4"/>
  <c r="F332" i="4" s="1"/>
  <c r="F333" i="4" s="1"/>
  <c r="F334" i="4" s="1"/>
  <c r="F335" i="4" s="1"/>
  <c r="F336" i="4" s="1"/>
  <c r="F337" i="4" s="1"/>
  <c r="F338" i="4" s="1"/>
  <c r="F339" i="4" s="1"/>
  <c r="F340" i="4" s="1"/>
  <c r="F341" i="4" s="1"/>
  <c r="F342" i="4" s="1"/>
  <c r="F343" i="4" s="1"/>
  <c r="F344" i="4" s="1"/>
  <c r="F345" i="4" s="1"/>
  <c r="F346" i="4" s="1"/>
  <c r="E331" i="4"/>
  <c r="D411" i="4"/>
  <c r="Q411" i="4" s="1"/>
  <c r="F411" i="4"/>
  <c r="E411" i="4"/>
  <c r="D347" i="4"/>
  <c r="Q347" i="4" s="1"/>
  <c r="I347" i="4"/>
  <c r="V347" i="4" s="1"/>
  <c r="H347" i="4"/>
  <c r="U347" i="4" s="1"/>
  <c r="G347" i="4"/>
  <c r="T347" i="4" s="1"/>
  <c r="R273" i="8"/>
  <c r="Q273" i="8"/>
  <c r="E272" i="8"/>
  <c r="F272" i="8"/>
  <c r="CD309" i="6"/>
  <c r="CC311" i="6"/>
  <c r="CC313" i="6"/>
  <c r="BR309" i="6"/>
  <c r="BQ311" i="6"/>
  <c r="BQ313" i="6"/>
  <c r="BL309" i="6"/>
  <c r="BK311" i="6"/>
  <c r="BK313" i="6"/>
  <c r="V311" i="7"/>
  <c r="V313" i="7"/>
  <c r="CA311" i="6"/>
  <c r="CA313" i="6"/>
  <c r="CH313" i="6"/>
  <c r="CH311" i="6"/>
  <c r="BL309" i="7"/>
  <c r="BK311" i="7"/>
  <c r="BK313" i="7"/>
  <c r="AC311" i="6"/>
  <c r="AC313" i="6"/>
  <c r="BE311" i="6"/>
  <c r="BE313" i="6"/>
  <c r="CH311" i="7"/>
  <c r="CH313" i="7"/>
  <c r="BX309" i="7"/>
  <c r="BW311" i="7"/>
  <c r="BW313" i="7"/>
  <c r="CK309" i="7"/>
  <c r="CJ311" i="7"/>
  <c r="CJ313" i="7"/>
  <c r="BX309" i="6"/>
  <c r="BW311" i="6"/>
  <c r="BW313" i="6"/>
  <c r="CD309" i="7"/>
  <c r="CC311" i="7"/>
  <c r="CC313" i="7"/>
  <c r="BE311" i="7"/>
  <c r="BE313" i="7"/>
  <c r="V311" i="6"/>
  <c r="V313" i="6"/>
  <c r="CK309" i="6"/>
  <c r="CJ311" i="6"/>
  <c r="CJ313" i="6"/>
  <c r="BR309" i="7"/>
  <c r="BQ311" i="7"/>
  <c r="BQ313" i="7"/>
  <c r="BL309" i="8"/>
  <c r="BK311" i="8"/>
  <c r="BK313" i="8"/>
  <c r="BX309" i="8"/>
  <c r="BW311" i="8"/>
  <c r="BW313" i="8"/>
  <c r="CK309" i="8"/>
  <c r="CJ311" i="8"/>
  <c r="CJ313" i="8"/>
  <c r="CD309" i="8"/>
  <c r="CC311" i="8"/>
  <c r="CC313" i="8"/>
  <c r="BR309" i="8"/>
  <c r="BQ311" i="8"/>
  <c r="BQ313" i="8"/>
  <c r="V311" i="8"/>
  <c r="V313" i="8"/>
  <c r="CA313" i="8"/>
  <c r="CA311" i="8"/>
  <c r="CH311" i="8"/>
  <c r="CH313" i="8"/>
  <c r="AC311" i="8"/>
  <c r="AC313" i="8"/>
  <c r="AC311" i="4"/>
  <c r="AC313" i="4"/>
  <c r="CA313" i="4"/>
  <c r="CA311" i="4"/>
  <c r="V309" i="4"/>
  <c r="U313" i="4"/>
  <c r="U311" i="4"/>
  <c r="BQ309" i="4"/>
  <c r="BP313" i="4"/>
  <c r="BP311" i="4"/>
  <c r="CC309" i="4"/>
  <c r="CB313" i="4"/>
  <c r="CB311" i="4"/>
  <c r="CJ309" i="4"/>
  <c r="CI313" i="4"/>
  <c r="CI311" i="4"/>
  <c r="BW309" i="4"/>
  <c r="BV313" i="4"/>
  <c r="BV311" i="4"/>
  <c r="BK309" i="4"/>
  <c r="BJ311" i="4"/>
  <c r="BJ313" i="4"/>
  <c r="BE313" i="4"/>
  <c r="BE311" i="4"/>
  <c r="BE126" i="6"/>
  <c r="BE123" i="6"/>
  <c r="BF120" i="6"/>
  <c r="BF126" i="6" s="1"/>
  <c r="BE121" i="6"/>
  <c r="BE122" i="6" s="1"/>
  <c r="BE124" i="6"/>
  <c r="A412" i="4"/>
  <c r="A348" i="4"/>
  <c r="DK120" i="4"/>
  <c r="AN120" i="4"/>
  <c r="CG120" i="4"/>
  <c r="J120" i="4"/>
  <c r="CV120" i="4"/>
  <c r="BC120" i="4"/>
  <c r="BR120" i="4"/>
  <c r="Y120" i="4"/>
  <c r="AB123" i="6"/>
  <c r="AC120" i="6"/>
  <c r="AB124" i="6"/>
  <c r="AB125" i="6"/>
  <c r="AB121" i="6"/>
  <c r="AB122" i="6" s="1"/>
  <c r="AB126" i="6"/>
  <c r="CY125" i="6"/>
  <c r="CY121" i="6"/>
  <c r="CY122" i="6" s="1"/>
  <c r="CZ120" i="6"/>
  <c r="CY124" i="6"/>
  <c r="CY123" i="6"/>
  <c r="CY126" i="6"/>
  <c r="AQ125" i="6"/>
  <c r="AQ121" i="6"/>
  <c r="AQ122" i="6" s="1"/>
  <c r="AQ124" i="6"/>
  <c r="AQ126" i="6"/>
  <c r="AQ123" i="6"/>
  <c r="AR120" i="6"/>
  <c r="L125" i="6"/>
  <c r="L121" i="6"/>
  <c r="L122" i="6" s="1"/>
  <c r="L126" i="6"/>
  <c r="L123" i="6"/>
  <c r="M120" i="6"/>
  <c r="L124" i="6"/>
  <c r="DN123" i="6"/>
  <c r="DO120" i="6"/>
  <c r="DN124" i="6"/>
  <c r="DN126" i="6"/>
  <c r="DN125" i="6"/>
  <c r="DN121" i="6"/>
  <c r="DN122" i="6" s="1"/>
  <c r="BU125" i="6"/>
  <c r="BU121" i="6"/>
  <c r="BU122" i="6" s="1"/>
  <c r="BU124" i="6"/>
  <c r="BU126" i="6"/>
  <c r="BU123" i="6"/>
  <c r="BV120" i="6"/>
  <c r="CI123" i="6"/>
  <c r="CJ120" i="6"/>
  <c r="CI124" i="6"/>
  <c r="CI126" i="6"/>
  <c r="CI125" i="6"/>
  <c r="CI121" i="6"/>
  <c r="CI122" i="6" s="1"/>
  <c r="DR13" i="1"/>
  <c r="DR16" i="1" s="1"/>
  <c r="EV54" i="1" l="1"/>
  <c r="EU54" i="1"/>
  <c r="ET54" i="1"/>
  <c r="CJ52" i="1"/>
  <c r="CL52" i="1"/>
  <c r="S54" i="1"/>
  <c r="GZ53" i="1"/>
  <c r="DP52" i="1"/>
  <c r="CK52" i="1"/>
  <c r="CG52" i="1"/>
  <c r="CH52" i="1"/>
  <c r="CI52" i="1"/>
  <c r="AC53" i="1"/>
  <c r="DQ53" i="1" s="1"/>
  <c r="E53" i="1"/>
  <c r="EM52" i="1"/>
  <c r="EN52" i="1"/>
  <c r="EL52" i="1"/>
  <c r="EK52" i="1"/>
  <c r="EJ52" i="1"/>
  <c r="M54" i="1"/>
  <c r="Z53" i="1"/>
  <c r="N55" i="1"/>
  <c r="R84" i="1"/>
  <c r="T84" i="1"/>
  <c r="CG121" i="4"/>
  <c r="CG122" i="4" s="1"/>
  <c r="CG123" i="4"/>
  <c r="CG124" i="4"/>
  <c r="CG125" i="4"/>
  <c r="CG126" i="4"/>
  <c r="AN121" i="4"/>
  <c r="AN122" i="4" s="1"/>
  <c r="AN126" i="4"/>
  <c r="AN124" i="4"/>
  <c r="AN125" i="4"/>
  <c r="AN123" i="4"/>
  <c r="DK121" i="4"/>
  <c r="DK122" i="4" s="1"/>
  <c r="DK123" i="4"/>
  <c r="DK124" i="4"/>
  <c r="DK125" i="4"/>
  <c r="DK126" i="4"/>
  <c r="Y121" i="4"/>
  <c r="Y122" i="4" s="1"/>
  <c r="Y123" i="4"/>
  <c r="Y126" i="4"/>
  <c r="Y124" i="4"/>
  <c r="Y125" i="4"/>
  <c r="BR121" i="4"/>
  <c r="BR122" i="4" s="1"/>
  <c r="BR126" i="4"/>
  <c r="BR124" i="4"/>
  <c r="BR125" i="4"/>
  <c r="BR123" i="4"/>
  <c r="BC121" i="4"/>
  <c r="BC122" i="4" s="1"/>
  <c r="BC125" i="4"/>
  <c r="BC123" i="4"/>
  <c r="BC126" i="4"/>
  <c r="BC124" i="4"/>
  <c r="CV121" i="4"/>
  <c r="CV122" i="4" s="1"/>
  <c r="CV123" i="4"/>
  <c r="CV124" i="4"/>
  <c r="CV125" i="4"/>
  <c r="CV126" i="4"/>
  <c r="J121" i="4"/>
  <c r="J122" i="4" s="1"/>
  <c r="J123" i="4"/>
  <c r="J124" i="4"/>
  <c r="J126" i="4"/>
  <c r="J125" i="4"/>
  <c r="G42" i="1"/>
  <c r="D330" i="4"/>
  <c r="Q330" i="4" s="1"/>
  <c r="C329" i="4"/>
  <c r="GS43" i="1"/>
  <c r="DW44" i="1"/>
  <c r="GB44" i="1"/>
  <c r="GC44" i="1"/>
  <c r="AB44" i="1"/>
  <c r="AA44" i="1"/>
  <c r="GE44" i="1"/>
  <c r="GD44" i="1"/>
  <c r="DT44" i="1"/>
  <c r="DU44" i="1"/>
  <c r="DR43" i="1"/>
  <c r="CH311" i="4"/>
  <c r="F347" i="4"/>
  <c r="Y58" i="1"/>
  <c r="X58" i="1"/>
  <c r="W59" i="1" s="1"/>
  <c r="FG57" i="1"/>
  <c r="BX57" i="1"/>
  <c r="AD57" i="1" s="1"/>
  <c r="AE58" i="1"/>
  <c r="P328" i="4"/>
  <c r="B328" i="4"/>
  <c r="P331" i="4"/>
  <c r="F412" i="4"/>
  <c r="E412" i="4"/>
  <c r="D412" i="4"/>
  <c r="Q412" i="4" s="1"/>
  <c r="I348" i="4"/>
  <c r="V348" i="4" s="1"/>
  <c r="H348" i="4"/>
  <c r="U348" i="4" s="1"/>
  <c r="G348" i="4"/>
  <c r="D348" i="4"/>
  <c r="Q348" i="4" s="1"/>
  <c r="E332" i="4"/>
  <c r="E333" i="4" s="1"/>
  <c r="E334" i="4" s="1"/>
  <c r="E335" i="4" s="1"/>
  <c r="E336" i="4" s="1"/>
  <c r="E337" i="4" s="1"/>
  <c r="E338" i="4" s="1"/>
  <c r="E339" i="4" s="1"/>
  <c r="E340" i="4" s="1"/>
  <c r="E341" i="4" s="1"/>
  <c r="E342" i="4" s="1"/>
  <c r="E343" i="4" s="1"/>
  <c r="E344" i="4" s="1"/>
  <c r="E345" i="4" s="1"/>
  <c r="E346" i="4" s="1"/>
  <c r="R331" i="4"/>
  <c r="B331" i="4"/>
  <c r="S331" i="4"/>
  <c r="Q331" i="4"/>
  <c r="F273" i="8"/>
  <c r="E273" i="8"/>
  <c r="R274" i="8"/>
  <c r="Q274" i="8"/>
  <c r="CL309" i="7"/>
  <c r="CK311" i="7"/>
  <c r="CK313" i="7"/>
  <c r="BY309" i="7"/>
  <c r="BX311" i="7"/>
  <c r="BX313" i="7"/>
  <c r="BL311" i="7"/>
  <c r="BL313" i="7"/>
  <c r="BS309" i="7"/>
  <c r="BR311" i="7"/>
  <c r="BR313" i="7"/>
  <c r="BY309" i="6"/>
  <c r="BX311" i="6"/>
  <c r="BX313" i="6"/>
  <c r="CL309" i="6"/>
  <c r="CK311" i="6"/>
  <c r="CK313" i="6"/>
  <c r="BL311" i="6"/>
  <c r="BL313" i="6"/>
  <c r="BS309" i="6"/>
  <c r="BR311" i="6"/>
  <c r="BR313" i="6"/>
  <c r="CE309" i="7"/>
  <c r="CD311" i="7"/>
  <c r="CD313" i="7"/>
  <c r="CE309" i="6"/>
  <c r="CD311" i="6"/>
  <c r="CD313" i="6"/>
  <c r="BS309" i="8"/>
  <c r="BR311" i="8"/>
  <c r="BR313" i="8"/>
  <c r="CE309" i="8"/>
  <c r="CD311" i="8"/>
  <c r="CD313" i="8"/>
  <c r="CL309" i="8"/>
  <c r="CK311" i="8"/>
  <c r="CK313" i="8"/>
  <c r="BY309" i="8"/>
  <c r="BX311" i="8"/>
  <c r="BX313" i="8"/>
  <c r="BL311" i="8"/>
  <c r="BL313" i="8"/>
  <c r="BL309" i="4"/>
  <c r="BK311" i="4"/>
  <c r="BK313" i="4"/>
  <c r="BX309" i="4"/>
  <c r="BW311" i="4"/>
  <c r="BW313" i="4"/>
  <c r="CK309" i="4"/>
  <c r="CJ313" i="4"/>
  <c r="CJ311" i="4"/>
  <c r="CD309" i="4"/>
  <c r="CC313" i="4"/>
  <c r="CC311" i="4"/>
  <c r="BR309" i="4"/>
  <c r="BQ311" i="4"/>
  <c r="BQ313" i="4"/>
  <c r="V313" i="4"/>
  <c r="V311" i="4"/>
  <c r="BF121" i="6"/>
  <c r="BF122" i="6" s="1"/>
  <c r="BF125" i="6"/>
  <c r="BG120" i="6"/>
  <c r="BH120" i="6" s="1"/>
  <c r="BF123" i="6"/>
  <c r="BF124" i="6"/>
  <c r="A349" i="4"/>
  <c r="A413" i="4"/>
  <c r="CW120" i="4"/>
  <c r="AO120" i="4"/>
  <c r="BS120" i="4"/>
  <c r="BD120" i="4"/>
  <c r="K120" i="4"/>
  <c r="DL120" i="4"/>
  <c r="Z120" i="4"/>
  <c r="CH120" i="4"/>
  <c r="AR125" i="6"/>
  <c r="AR121" i="6"/>
  <c r="AR122" i="6" s="1"/>
  <c r="AR126" i="6"/>
  <c r="AR123" i="6"/>
  <c r="AR124" i="6"/>
  <c r="AS120" i="6"/>
  <c r="CJ123" i="6"/>
  <c r="CK120" i="6"/>
  <c r="CJ124" i="6"/>
  <c r="CJ126" i="6"/>
  <c r="CJ125" i="6"/>
  <c r="CJ121" i="6"/>
  <c r="CJ122" i="6" s="1"/>
  <c r="DO123" i="6"/>
  <c r="DP120" i="6"/>
  <c r="DO124" i="6"/>
  <c r="DO126" i="6"/>
  <c r="DO125" i="6"/>
  <c r="DO121" i="6"/>
  <c r="DO122" i="6" s="1"/>
  <c r="CZ125" i="6"/>
  <c r="CZ121" i="6"/>
  <c r="CZ122" i="6" s="1"/>
  <c r="DA120" i="6"/>
  <c r="CZ126" i="6"/>
  <c r="CZ123" i="6"/>
  <c r="CZ124" i="6"/>
  <c r="M125" i="6"/>
  <c r="M121" i="6"/>
  <c r="M122" i="6" s="1"/>
  <c r="M126" i="6"/>
  <c r="N120" i="6"/>
  <c r="M123" i="6"/>
  <c r="M124" i="6"/>
  <c r="AC123" i="6"/>
  <c r="AD120" i="6"/>
  <c r="AC124" i="6"/>
  <c r="AC125" i="6"/>
  <c r="AC121" i="6"/>
  <c r="AC122" i="6" s="1"/>
  <c r="AC126" i="6"/>
  <c r="BV125" i="6"/>
  <c r="BV121" i="6"/>
  <c r="BV122" i="6" s="1"/>
  <c r="BV124" i="6"/>
  <c r="BV126" i="6"/>
  <c r="BV123" i="6"/>
  <c r="BW120" i="6"/>
  <c r="G107" i="4"/>
  <c r="F107" i="4"/>
  <c r="E107" i="4"/>
  <c r="G106" i="4"/>
  <c r="F106" i="4"/>
  <c r="E106" i="4"/>
  <c r="G105" i="4"/>
  <c r="EI53" i="1" s="1"/>
  <c r="F105" i="4"/>
  <c r="EH53" i="1" s="1"/>
  <c r="E105" i="4"/>
  <c r="EG53" i="1" s="1"/>
  <c r="DP53" i="1" l="1"/>
  <c r="EV55" i="1"/>
  <c r="EU55" i="1"/>
  <c r="ET55" i="1"/>
  <c r="CG53" i="1"/>
  <c r="CH53" i="1"/>
  <c r="S55" i="1"/>
  <c r="GZ54" i="1"/>
  <c r="CI53" i="1"/>
  <c r="CJ53" i="1"/>
  <c r="CK53" i="1"/>
  <c r="CL53" i="1"/>
  <c r="AC54" i="1"/>
  <c r="CH54" i="1" s="1"/>
  <c r="E54" i="1"/>
  <c r="EJ53" i="1"/>
  <c r="EN53" i="1"/>
  <c r="EM53" i="1"/>
  <c r="EL53" i="1"/>
  <c r="EK53" i="1"/>
  <c r="Z54" i="1"/>
  <c r="EH29" i="1"/>
  <c r="EH23" i="1"/>
  <c r="EH30" i="1"/>
  <c r="EH31" i="1"/>
  <c r="EH32" i="1"/>
  <c r="EH33" i="1"/>
  <c r="EH34" i="1"/>
  <c r="EH35" i="1"/>
  <c r="EH36" i="1"/>
  <c r="EH37" i="1"/>
  <c r="EH38" i="1"/>
  <c r="EH39" i="1"/>
  <c r="EH40" i="1"/>
  <c r="EH41" i="1"/>
  <c r="EH42" i="1"/>
  <c r="EH43" i="1"/>
  <c r="EH44" i="1"/>
  <c r="EH45" i="1"/>
  <c r="EH46" i="1"/>
  <c r="EH47" i="1"/>
  <c r="EH24" i="1"/>
  <c r="EH25" i="1"/>
  <c r="EH48" i="1"/>
  <c r="EH49" i="1"/>
  <c r="EH50" i="1"/>
  <c r="EH51" i="1"/>
  <c r="EH52" i="1"/>
  <c r="EI29" i="1"/>
  <c r="EI23" i="1"/>
  <c r="EI30" i="1"/>
  <c r="EI31" i="1"/>
  <c r="EI32" i="1"/>
  <c r="EI33" i="1"/>
  <c r="EI34" i="1"/>
  <c r="EI35" i="1"/>
  <c r="EI36" i="1"/>
  <c r="EI37" i="1"/>
  <c r="EI38" i="1"/>
  <c r="EI39" i="1"/>
  <c r="EI40" i="1"/>
  <c r="EI41" i="1"/>
  <c r="EI42" i="1"/>
  <c r="EI43" i="1"/>
  <c r="EI44" i="1"/>
  <c r="EI45" i="1"/>
  <c r="EI46" i="1"/>
  <c r="EI47" i="1"/>
  <c r="EI24" i="1"/>
  <c r="EI25" i="1"/>
  <c r="EI48" i="1"/>
  <c r="EI49" i="1"/>
  <c r="EI50" i="1"/>
  <c r="EI51" i="1"/>
  <c r="EI52" i="1"/>
  <c r="EG29" i="1"/>
  <c r="EG23" i="1"/>
  <c r="EG30" i="1"/>
  <c r="EG31" i="1"/>
  <c r="EG32" i="1"/>
  <c r="EG33" i="1"/>
  <c r="EG34" i="1"/>
  <c r="EG35" i="1"/>
  <c r="EG36" i="1"/>
  <c r="EG37" i="1"/>
  <c r="EG38" i="1"/>
  <c r="EG39" i="1"/>
  <c r="EG40" i="1"/>
  <c r="EG41" i="1"/>
  <c r="EG42" i="1"/>
  <c r="EG43" i="1"/>
  <c r="EG44" i="1"/>
  <c r="EG45" i="1"/>
  <c r="EG46" i="1"/>
  <c r="EG47" i="1"/>
  <c r="EG24" i="1"/>
  <c r="EG25" i="1"/>
  <c r="EG48" i="1"/>
  <c r="EG49" i="1"/>
  <c r="EG50" i="1"/>
  <c r="EG51" i="1"/>
  <c r="EG52" i="1"/>
  <c r="EI54" i="1"/>
  <c r="EH54" i="1"/>
  <c r="EG54" i="1"/>
  <c r="M55" i="1"/>
  <c r="N56" i="1"/>
  <c r="R85" i="1"/>
  <c r="T85" i="1"/>
  <c r="CW121" i="4"/>
  <c r="CW122" i="4" s="1"/>
  <c r="CW123" i="4"/>
  <c r="CW124" i="4"/>
  <c r="CW125" i="4"/>
  <c r="CW126" i="4"/>
  <c r="Z121" i="4"/>
  <c r="Z122" i="4" s="1"/>
  <c r="Z123" i="4"/>
  <c r="Z124" i="4"/>
  <c r="Z125" i="4"/>
  <c r="Z126" i="4"/>
  <c r="DL121" i="4"/>
  <c r="DL122" i="4" s="1"/>
  <c r="DL123" i="4"/>
  <c r="DL124" i="4"/>
  <c r="DL125" i="4"/>
  <c r="DL126" i="4"/>
  <c r="K121" i="4"/>
  <c r="K122" i="4" s="1"/>
  <c r="K123" i="4"/>
  <c r="K125" i="4"/>
  <c r="K126" i="4"/>
  <c r="K124" i="4"/>
  <c r="BD121" i="4"/>
  <c r="BD122" i="4" s="1"/>
  <c r="BD125" i="4"/>
  <c r="BD123" i="4"/>
  <c r="BD126" i="4"/>
  <c r="BD124" i="4"/>
  <c r="CH121" i="4"/>
  <c r="CH122" i="4" s="1"/>
  <c r="CH123" i="4"/>
  <c r="CH124" i="4"/>
  <c r="CH125" i="4"/>
  <c r="CH126" i="4"/>
  <c r="BS121" i="4"/>
  <c r="BS122" i="4" s="1"/>
  <c r="BS126" i="4"/>
  <c r="BS124" i="4"/>
  <c r="BS125" i="4"/>
  <c r="BS123" i="4"/>
  <c r="AO121" i="4"/>
  <c r="AO122" i="4" s="1"/>
  <c r="AO126" i="4"/>
  <c r="AO124" i="4"/>
  <c r="AO125" i="4"/>
  <c r="AO123" i="4"/>
  <c r="G43" i="1"/>
  <c r="GS44" i="1"/>
  <c r="DR44" i="1"/>
  <c r="DW45" i="1"/>
  <c r="AB45" i="1"/>
  <c r="AA45" i="1"/>
  <c r="GE45" i="1"/>
  <c r="GD45" i="1"/>
  <c r="GC45" i="1"/>
  <c r="GB45" i="1"/>
  <c r="DT45" i="1"/>
  <c r="DU45" i="1"/>
  <c r="E347" i="4"/>
  <c r="BG123" i="6"/>
  <c r="BG121" i="6"/>
  <c r="BG122" i="6" s="1"/>
  <c r="BG125" i="6"/>
  <c r="BG124" i="6"/>
  <c r="BG126" i="6"/>
  <c r="FG58" i="1"/>
  <c r="BX58" i="1"/>
  <c r="AD58" i="1" s="1"/>
  <c r="AE59" i="1"/>
  <c r="Y59" i="1"/>
  <c r="X59" i="1"/>
  <c r="W60" i="1" s="1"/>
  <c r="C332" i="4"/>
  <c r="P332" i="4" s="1"/>
  <c r="P329" i="4"/>
  <c r="C330" i="4"/>
  <c r="B329" i="4"/>
  <c r="F348" i="4"/>
  <c r="F413" i="4"/>
  <c r="E413" i="4"/>
  <c r="D413" i="4"/>
  <c r="Q413" i="4" s="1"/>
  <c r="I349" i="4"/>
  <c r="V349" i="4" s="1"/>
  <c r="H349" i="4"/>
  <c r="G349" i="4"/>
  <c r="T349" i="4" s="1"/>
  <c r="D349" i="4"/>
  <c r="Q349" i="4" s="1"/>
  <c r="T348" i="4"/>
  <c r="R332" i="4"/>
  <c r="S332" i="4"/>
  <c r="R275" i="8"/>
  <c r="Q275" i="8"/>
  <c r="E274" i="8"/>
  <c r="F274" i="8"/>
  <c r="CF309" i="6"/>
  <c r="CE311" i="6"/>
  <c r="CE313" i="6"/>
  <c r="CF309" i="7"/>
  <c r="CE311" i="7"/>
  <c r="CE313" i="7"/>
  <c r="BS311" i="6"/>
  <c r="BS313" i="6"/>
  <c r="CM309" i="6"/>
  <c r="CL311" i="6"/>
  <c r="CL313" i="6"/>
  <c r="BZ309" i="6"/>
  <c r="BY311" i="6"/>
  <c r="BY313" i="6"/>
  <c r="BS311" i="7"/>
  <c r="BS313" i="7"/>
  <c r="BZ309" i="7"/>
  <c r="BY311" i="7"/>
  <c r="BY313" i="7"/>
  <c r="CM309" i="7"/>
  <c r="CL311" i="7"/>
  <c r="CL313" i="7"/>
  <c r="BZ309" i="8"/>
  <c r="BY311" i="8"/>
  <c r="BY313" i="8"/>
  <c r="CM309" i="8"/>
  <c r="CL311" i="8"/>
  <c r="CL313" i="8"/>
  <c r="CF309" i="8"/>
  <c r="CE311" i="8"/>
  <c r="CE313" i="8"/>
  <c r="BS311" i="8"/>
  <c r="BS313" i="8"/>
  <c r="BS309" i="4"/>
  <c r="BR311" i="4"/>
  <c r="BR313" i="4"/>
  <c r="CE309" i="4"/>
  <c r="CD311" i="4"/>
  <c r="CD313" i="4"/>
  <c r="CL309" i="4"/>
  <c r="CK311" i="4"/>
  <c r="CK313" i="4"/>
  <c r="BY309" i="4"/>
  <c r="BX311" i="4"/>
  <c r="BX313" i="4"/>
  <c r="BL311" i="4"/>
  <c r="BL313" i="4"/>
  <c r="A414" i="4"/>
  <c r="A350" i="4"/>
  <c r="BT120" i="4"/>
  <c r="DM120" i="4"/>
  <c r="CX120" i="4"/>
  <c r="CI120" i="4"/>
  <c r="L120" i="4"/>
  <c r="AP120" i="4"/>
  <c r="BE120" i="4"/>
  <c r="AA120" i="4"/>
  <c r="DP123" i="6"/>
  <c r="DQ120" i="6"/>
  <c r="DP124" i="6"/>
  <c r="DP126" i="6"/>
  <c r="DP125" i="6"/>
  <c r="DP121" i="6"/>
  <c r="DP122" i="6" s="1"/>
  <c r="DA125" i="6"/>
  <c r="DA121" i="6"/>
  <c r="DA122" i="6" s="1"/>
  <c r="DB120" i="6"/>
  <c r="DA124" i="6"/>
  <c r="DA126" i="6"/>
  <c r="DA123" i="6"/>
  <c r="BW125" i="6"/>
  <c r="BW121" i="6"/>
  <c r="BW122" i="6" s="1"/>
  <c r="BW124" i="6"/>
  <c r="BW126" i="6"/>
  <c r="BW123" i="6"/>
  <c r="BX120" i="6"/>
  <c r="CK123" i="6"/>
  <c r="CL120" i="6"/>
  <c r="CK126" i="6"/>
  <c r="CK124" i="6"/>
  <c r="CK125" i="6"/>
  <c r="CK121" i="6"/>
  <c r="CK122" i="6" s="1"/>
  <c r="BH123" i="6"/>
  <c r="BI120" i="6"/>
  <c r="BH124" i="6"/>
  <c r="BH125" i="6"/>
  <c r="BH121" i="6"/>
  <c r="BH122" i="6" s="1"/>
  <c r="BH126" i="6"/>
  <c r="AE120" i="6"/>
  <c r="AD124" i="6"/>
  <c r="AD125" i="6"/>
  <c r="AD121" i="6"/>
  <c r="AD122" i="6" s="1"/>
  <c r="AD126" i="6"/>
  <c r="AD123" i="6"/>
  <c r="AS125" i="6"/>
  <c r="AS121" i="6"/>
  <c r="AS122" i="6" s="1"/>
  <c r="AS126" i="6"/>
  <c r="AS124" i="6"/>
  <c r="AT120" i="6"/>
  <c r="AS123" i="6"/>
  <c r="N126" i="6"/>
  <c r="O120" i="6"/>
  <c r="N123" i="6"/>
  <c r="N125" i="6"/>
  <c r="N124" i="6"/>
  <c r="N121" i="6"/>
  <c r="N122" i="6" s="1"/>
  <c r="HA5" i="1"/>
  <c r="GZ5" i="1"/>
  <c r="GY5" i="1"/>
  <c r="EG5" i="1"/>
  <c r="EW16" i="1"/>
  <c r="EW5" i="1"/>
  <c r="EW100" i="1" s="1"/>
  <c r="DQ54" i="1" l="1"/>
  <c r="DP54" i="1"/>
  <c r="CL54" i="1"/>
  <c r="CG54" i="1"/>
  <c r="EU56" i="1"/>
  <c r="ET56" i="1"/>
  <c r="EV56" i="1"/>
  <c r="S56" i="1"/>
  <c r="GZ55" i="1"/>
  <c r="CI54" i="1"/>
  <c r="CJ54" i="1"/>
  <c r="CK54" i="1"/>
  <c r="AC55" i="1"/>
  <c r="DP55" i="1" s="1"/>
  <c r="E55" i="1"/>
  <c r="EN54" i="1"/>
  <c r="EM54" i="1"/>
  <c r="EL54" i="1"/>
  <c r="EK54" i="1"/>
  <c r="EJ54" i="1"/>
  <c r="Z55" i="1"/>
  <c r="EI55" i="1"/>
  <c r="EH55" i="1"/>
  <c r="EG55" i="1"/>
  <c r="M56" i="1"/>
  <c r="N57" i="1"/>
  <c r="T86" i="1"/>
  <c r="R86" i="1"/>
  <c r="L121" i="4"/>
  <c r="L122" i="4" s="1"/>
  <c r="L125" i="4"/>
  <c r="L126" i="4"/>
  <c r="L123" i="4"/>
  <c r="L124" i="4"/>
  <c r="AP121" i="4"/>
  <c r="AP122" i="4" s="1"/>
  <c r="AP126" i="4"/>
  <c r="AP124" i="4"/>
  <c r="AP125" i="4"/>
  <c r="AP123" i="4"/>
  <c r="CI121" i="4"/>
  <c r="CI122" i="4" s="1"/>
  <c r="CI123" i="4"/>
  <c r="CI124" i="4"/>
  <c r="CI125" i="4"/>
  <c r="CI126" i="4"/>
  <c r="BE121" i="4"/>
  <c r="BE122" i="4" s="1"/>
  <c r="BE125" i="4"/>
  <c r="BE123" i="4"/>
  <c r="BE126" i="4"/>
  <c r="BE124" i="4"/>
  <c r="CX121" i="4"/>
  <c r="CX122" i="4" s="1"/>
  <c r="CX123" i="4"/>
  <c r="CX124" i="4"/>
  <c r="CX125" i="4"/>
  <c r="CX126" i="4"/>
  <c r="DM121" i="4"/>
  <c r="DM122" i="4" s="1"/>
  <c r="DM123" i="4"/>
  <c r="DM124" i="4"/>
  <c r="DM125" i="4"/>
  <c r="DM126" i="4"/>
  <c r="BT121" i="4"/>
  <c r="BT122" i="4" s="1"/>
  <c r="BT126" i="4"/>
  <c r="BT124" i="4"/>
  <c r="BT125" i="4"/>
  <c r="BT123" i="4"/>
  <c r="AA121" i="4"/>
  <c r="AA122" i="4" s="1"/>
  <c r="AA123" i="4"/>
  <c r="AA125" i="4"/>
  <c r="AA126" i="4"/>
  <c r="AA124" i="4"/>
  <c r="G44" i="1"/>
  <c r="GS45" i="1"/>
  <c r="GZ13" i="1"/>
  <c r="GZ16" i="1" s="1"/>
  <c r="GZ100" i="1"/>
  <c r="EG13" i="1"/>
  <c r="EG16" i="1" s="1"/>
  <c r="EG100" i="1"/>
  <c r="GY13" i="1"/>
  <c r="GY16" i="1" s="1"/>
  <c r="GY100" i="1"/>
  <c r="HA13" i="1"/>
  <c r="HA16" i="1" s="1"/>
  <c r="HA100" i="1"/>
  <c r="DR45" i="1"/>
  <c r="DW46" i="1"/>
  <c r="GD46" i="1"/>
  <c r="AB46" i="1"/>
  <c r="GC46" i="1"/>
  <c r="AA46" i="1"/>
  <c r="GB46" i="1"/>
  <c r="GE46" i="1"/>
  <c r="DT46" i="1"/>
  <c r="DU46" i="1"/>
  <c r="E348" i="4"/>
  <c r="AE60" i="1"/>
  <c r="BX59" i="1"/>
  <c r="AD59" i="1" s="1"/>
  <c r="FG59" i="1"/>
  <c r="Y60" i="1"/>
  <c r="X60" i="1"/>
  <c r="W61" i="1" s="1"/>
  <c r="B332" i="4"/>
  <c r="C333" i="4"/>
  <c r="C334" i="4" s="1"/>
  <c r="P330" i="4"/>
  <c r="B330" i="4"/>
  <c r="F349" i="4"/>
  <c r="I350" i="4"/>
  <c r="V350" i="4" s="1"/>
  <c r="H350" i="4"/>
  <c r="U350" i="4" s="1"/>
  <c r="G350" i="4"/>
  <c r="D350" i="4"/>
  <c r="Q350" i="4" s="1"/>
  <c r="F414" i="4"/>
  <c r="E414" i="4"/>
  <c r="D414" i="4"/>
  <c r="Q414" i="4" s="1"/>
  <c r="U349" i="4"/>
  <c r="R336" i="4"/>
  <c r="R333" i="4"/>
  <c r="S333" i="4"/>
  <c r="F275" i="8"/>
  <c r="E275" i="8"/>
  <c r="Q276" i="8"/>
  <c r="R276" i="8"/>
  <c r="CN309" i="7"/>
  <c r="CM311" i="7"/>
  <c r="CM313" i="7"/>
  <c r="BZ311" i="7"/>
  <c r="BZ313" i="7"/>
  <c r="BZ311" i="6"/>
  <c r="BZ313" i="6"/>
  <c r="CN309" i="6"/>
  <c r="CM311" i="6"/>
  <c r="CM313" i="6"/>
  <c r="CG309" i="7"/>
  <c r="CF311" i="7"/>
  <c r="CF313" i="7"/>
  <c r="CG309" i="6"/>
  <c r="CF311" i="6"/>
  <c r="CF313" i="6"/>
  <c r="CG309" i="8"/>
  <c r="CF311" i="8"/>
  <c r="CF313" i="8"/>
  <c r="CN309" i="8"/>
  <c r="CM311" i="8"/>
  <c r="CM313" i="8"/>
  <c r="BZ311" i="8"/>
  <c r="BZ313" i="8"/>
  <c r="BZ309" i="4"/>
  <c r="BY313" i="4"/>
  <c r="BY311" i="4"/>
  <c r="CM309" i="4"/>
  <c r="CL311" i="4"/>
  <c r="CL313" i="4"/>
  <c r="CF309" i="4"/>
  <c r="CE311" i="4"/>
  <c r="CE313" i="4"/>
  <c r="BS311" i="4"/>
  <c r="BS313" i="4"/>
  <c r="A351" i="4"/>
  <c r="A415" i="4"/>
  <c r="B38" i="1"/>
  <c r="AQ120" i="4"/>
  <c r="DN120" i="4"/>
  <c r="CY120" i="4"/>
  <c r="AB120" i="4"/>
  <c r="CJ120" i="4"/>
  <c r="BF120" i="4"/>
  <c r="M120" i="4"/>
  <c r="BU120" i="4"/>
  <c r="AE124" i="6"/>
  <c r="AE125" i="6"/>
  <c r="AE121" i="6"/>
  <c r="AE122" i="6" s="1"/>
  <c r="AF120" i="6"/>
  <c r="AE126" i="6"/>
  <c r="AE123" i="6"/>
  <c r="O126" i="6"/>
  <c r="P120" i="6"/>
  <c r="O123" i="6"/>
  <c r="O125" i="6"/>
  <c r="O124" i="6"/>
  <c r="O121" i="6"/>
  <c r="O122" i="6" s="1"/>
  <c r="BI123" i="6"/>
  <c r="BJ120" i="6"/>
  <c r="BI124" i="6"/>
  <c r="BI125" i="6"/>
  <c r="BI121" i="6"/>
  <c r="BI122" i="6" s="1"/>
  <c r="BI126" i="6"/>
  <c r="AT126" i="6"/>
  <c r="AU120" i="6"/>
  <c r="AT123" i="6"/>
  <c r="AT121" i="6"/>
  <c r="AT122" i="6" s="1"/>
  <c r="AT125" i="6"/>
  <c r="AT124" i="6"/>
  <c r="DB125" i="6"/>
  <c r="DB121" i="6"/>
  <c r="DB122" i="6" s="1"/>
  <c r="DC120" i="6"/>
  <c r="DB124" i="6"/>
  <c r="DB126" i="6"/>
  <c r="DB123" i="6"/>
  <c r="CL123" i="6"/>
  <c r="CM120" i="6"/>
  <c r="CL126" i="6"/>
  <c r="CL124" i="6"/>
  <c r="CL125" i="6"/>
  <c r="CL121" i="6"/>
  <c r="CL122" i="6" s="1"/>
  <c r="DQ123" i="6"/>
  <c r="DQ126" i="6"/>
  <c r="DR120" i="6"/>
  <c r="DQ124" i="6"/>
  <c r="DQ125" i="6"/>
  <c r="DQ121" i="6"/>
  <c r="DQ122" i="6" s="1"/>
  <c r="BX125" i="6"/>
  <c r="BX121" i="6"/>
  <c r="BX122" i="6" s="1"/>
  <c r="BX126" i="6"/>
  <c r="BX123" i="6"/>
  <c r="BX124" i="6"/>
  <c r="BY120" i="6"/>
  <c r="GM23" i="1"/>
  <c r="GM24" i="1"/>
  <c r="EY38" i="1" l="1"/>
  <c r="FE38" i="1"/>
  <c r="FD38" i="1"/>
  <c r="FC38" i="1"/>
  <c r="FB38" i="1"/>
  <c r="FA38" i="1"/>
  <c r="EZ38" i="1"/>
  <c r="GA38" i="1"/>
  <c r="GK38" i="1"/>
  <c r="GJ38" i="1"/>
  <c r="FV38" i="1"/>
  <c r="FU38" i="1"/>
  <c r="FT38" i="1"/>
  <c r="FS38" i="1"/>
  <c r="FR38" i="1"/>
  <c r="FQ38" i="1"/>
  <c r="EV57" i="1"/>
  <c r="EU57" i="1"/>
  <c r="ET57" i="1"/>
  <c r="CG55" i="1"/>
  <c r="CH55" i="1"/>
  <c r="CI55" i="1"/>
  <c r="S57" i="1"/>
  <c r="GZ56" i="1"/>
  <c r="CK55" i="1"/>
  <c r="CL55" i="1"/>
  <c r="CJ55" i="1"/>
  <c r="AC56" i="1"/>
  <c r="DQ56" i="1" s="1"/>
  <c r="E56" i="1"/>
  <c r="DQ55" i="1"/>
  <c r="EK55" i="1"/>
  <c r="EJ55" i="1"/>
  <c r="EL55" i="1"/>
  <c r="EM55" i="1"/>
  <c r="EN55" i="1"/>
  <c r="Z56" i="1"/>
  <c r="EI56" i="1"/>
  <c r="EH56" i="1"/>
  <c r="EG56" i="1"/>
  <c r="M57" i="1"/>
  <c r="FY38" i="1"/>
  <c r="FX38" i="1" s="1"/>
  <c r="GI38" i="1"/>
  <c r="N58" i="1"/>
  <c r="R87" i="1"/>
  <c r="T87" i="1"/>
  <c r="BF121" i="4"/>
  <c r="BF122" i="4" s="1"/>
  <c r="BF125" i="4"/>
  <c r="BF123" i="4"/>
  <c r="BF126" i="4"/>
  <c r="BF124" i="4"/>
  <c r="CJ121" i="4"/>
  <c r="CJ122" i="4" s="1"/>
  <c r="CJ123" i="4"/>
  <c r="CJ124" i="4"/>
  <c r="CJ125" i="4"/>
  <c r="CJ126" i="4"/>
  <c r="M121" i="4"/>
  <c r="M122" i="4" s="1"/>
  <c r="M123" i="4"/>
  <c r="M125" i="4"/>
  <c r="M126" i="4"/>
  <c r="M124" i="4"/>
  <c r="AB121" i="4"/>
  <c r="AB122" i="4" s="1"/>
  <c r="AB123" i="4"/>
  <c r="AB124" i="4"/>
  <c r="AB126" i="4"/>
  <c r="AB125" i="4"/>
  <c r="CY121" i="4"/>
  <c r="CY122" i="4" s="1"/>
  <c r="CY123" i="4"/>
  <c r="CY124" i="4"/>
  <c r="CY125" i="4"/>
  <c r="CY126" i="4"/>
  <c r="DN121" i="4"/>
  <c r="DN122" i="4" s="1"/>
  <c r="DN123" i="4"/>
  <c r="DN124" i="4"/>
  <c r="DN125" i="4"/>
  <c r="DN126" i="4"/>
  <c r="BU121" i="4"/>
  <c r="BU122" i="4" s="1"/>
  <c r="BU126" i="4"/>
  <c r="BU124" i="4"/>
  <c r="BU125" i="4"/>
  <c r="BU123" i="4"/>
  <c r="AQ121" i="4"/>
  <c r="AQ122" i="4" s="1"/>
  <c r="AQ126" i="4"/>
  <c r="AQ124" i="4"/>
  <c r="AQ125" i="4"/>
  <c r="AQ123" i="4"/>
  <c r="G45" i="1"/>
  <c r="GF38" i="1"/>
  <c r="GS46" i="1"/>
  <c r="DR46" i="1"/>
  <c r="E349" i="4"/>
  <c r="DW47" i="1"/>
  <c r="AB47" i="1"/>
  <c r="AA47" i="1"/>
  <c r="GE47" i="1"/>
  <c r="GD47" i="1"/>
  <c r="GC47" i="1"/>
  <c r="GB47" i="1"/>
  <c r="DT47" i="1"/>
  <c r="DU47" i="1"/>
  <c r="FG60" i="1"/>
  <c r="BX60" i="1"/>
  <c r="AD60" i="1" s="1"/>
  <c r="AE61" i="1"/>
  <c r="Y61" i="1"/>
  <c r="X61" i="1"/>
  <c r="W62" i="1" s="1"/>
  <c r="B333" i="4"/>
  <c r="P333" i="4"/>
  <c r="P334" i="4"/>
  <c r="C335" i="4"/>
  <c r="F350" i="4"/>
  <c r="F415" i="4"/>
  <c r="E415" i="4"/>
  <c r="D415" i="4"/>
  <c r="Q415" i="4" s="1"/>
  <c r="I351" i="4"/>
  <c r="V351" i="4" s="1"/>
  <c r="H351" i="4"/>
  <c r="G351" i="4"/>
  <c r="T351" i="4" s="1"/>
  <c r="D351" i="4"/>
  <c r="Q351" i="4" s="1"/>
  <c r="T350" i="4"/>
  <c r="R337" i="4"/>
  <c r="R334" i="4"/>
  <c r="R340" i="4"/>
  <c r="S334" i="4"/>
  <c r="B334" i="4"/>
  <c r="Q280" i="8"/>
  <c r="R280" i="8"/>
  <c r="F276" i="8"/>
  <c r="E276" i="8"/>
  <c r="CG311" i="6"/>
  <c r="CG313" i="6"/>
  <c r="CG311" i="7"/>
  <c r="CG313" i="7"/>
  <c r="CN311" i="6"/>
  <c r="CN313" i="6"/>
  <c r="CN311" i="7"/>
  <c r="CN313" i="7"/>
  <c r="CN311" i="8"/>
  <c r="CN313" i="8"/>
  <c r="CG311" i="8"/>
  <c r="CG313" i="8"/>
  <c r="CG309" i="4"/>
  <c r="CF313" i="4"/>
  <c r="CF311" i="4"/>
  <c r="CN309" i="4"/>
  <c r="CM313" i="4"/>
  <c r="CM311" i="4"/>
  <c r="BZ313" i="4"/>
  <c r="BZ311" i="4"/>
  <c r="GP38" i="1"/>
  <c r="GO38" i="1"/>
  <c r="GN38" i="1"/>
  <c r="GM38" i="1"/>
  <c r="GL38" i="1"/>
  <c r="CB38" i="1"/>
  <c r="A416" i="4"/>
  <c r="A352" i="4"/>
  <c r="B39" i="1"/>
  <c r="CZ120" i="4"/>
  <c r="DO120" i="4"/>
  <c r="BV120" i="4"/>
  <c r="CK120" i="4"/>
  <c r="AC120" i="4"/>
  <c r="N120" i="4"/>
  <c r="AR120" i="4"/>
  <c r="BG120" i="4"/>
  <c r="DC125" i="6"/>
  <c r="DC121" i="6"/>
  <c r="DC122" i="6" s="1"/>
  <c r="DC124" i="6"/>
  <c r="DC126" i="6"/>
  <c r="DC123" i="6"/>
  <c r="BY125" i="6"/>
  <c r="BY121" i="6"/>
  <c r="BY122" i="6" s="1"/>
  <c r="BY126" i="6"/>
  <c r="BY123" i="6"/>
  <c r="BY124" i="6"/>
  <c r="BJ124" i="6"/>
  <c r="BJ125" i="6"/>
  <c r="BJ121" i="6"/>
  <c r="BJ122" i="6" s="1"/>
  <c r="BJ123" i="6"/>
  <c r="BJ126" i="6"/>
  <c r="CM123" i="6"/>
  <c r="CN120" i="6"/>
  <c r="CM126" i="6"/>
  <c r="CM124" i="6"/>
  <c r="CM125" i="6"/>
  <c r="CM121" i="6"/>
  <c r="CM122" i="6" s="1"/>
  <c r="P126" i="6"/>
  <c r="Q120" i="6"/>
  <c r="P123" i="6"/>
  <c r="P125" i="6"/>
  <c r="P124" i="6"/>
  <c r="P121" i="6"/>
  <c r="P122" i="6" s="1"/>
  <c r="DR123" i="6"/>
  <c r="DR126" i="6"/>
  <c r="DR124" i="6"/>
  <c r="DR125" i="6"/>
  <c r="DR121" i="6"/>
  <c r="DR122" i="6" s="1"/>
  <c r="AU126" i="6"/>
  <c r="AU123" i="6"/>
  <c r="AU121" i="6"/>
  <c r="AU122" i="6" s="1"/>
  <c r="AU125" i="6"/>
  <c r="AU124" i="6"/>
  <c r="AF124" i="6"/>
  <c r="AF125" i="6"/>
  <c r="AF121" i="6"/>
  <c r="AF122" i="6" s="1"/>
  <c r="AF126" i="6"/>
  <c r="AF123" i="6"/>
  <c r="DU23" i="1"/>
  <c r="E23" i="1" s="1"/>
  <c r="DU24" i="1"/>
  <c r="E24" i="1" s="1"/>
  <c r="GO24" i="1"/>
  <c r="GN24" i="1"/>
  <c r="A23" i="1"/>
  <c r="A21" i="1"/>
  <c r="FE39" i="1" l="1"/>
  <c r="FD39" i="1"/>
  <c r="FC39" i="1"/>
  <c r="FB39" i="1"/>
  <c r="FA39" i="1"/>
  <c r="EZ39" i="1"/>
  <c r="EY39" i="1"/>
  <c r="GA39" i="1"/>
  <c r="GK39" i="1"/>
  <c r="GJ39" i="1"/>
  <c r="FV39" i="1"/>
  <c r="FU39" i="1"/>
  <c r="FT39" i="1"/>
  <c r="FS39" i="1"/>
  <c r="FR39" i="1"/>
  <c r="FQ39" i="1"/>
  <c r="CG56" i="1"/>
  <c r="CH56" i="1"/>
  <c r="S58" i="1"/>
  <c r="GZ57" i="1"/>
  <c r="CI56" i="1"/>
  <c r="CJ56" i="1"/>
  <c r="CK56" i="1"/>
  <c r="CL56" i="1"/>
  <c r="EV58" i="1"/>
  <c r="EU58" i="1"/>
  <c r="ET58" i="1"/>
  <c r="DP56" i="1"/>
  <c r="AC57" i="1"/>
  <c r="DQ57" i="1" s="1"/>
  <c r="E57" i="1"/>
  <c r="EK56" i="1"/>
  <c r="EN56" i="1"/>
  <c r="EM56" i="1"/>
  <c r="EL56" i="1"/>
  <c r="EJ56" i="1"/>
  <c r="Z57" i="1"/>
  <c r="EG57" i="1"/>
  <c r="EH57" i="1"/>
  <c r="EI57" i="1"/>
  <c r="M58" i="1"/>
  <c r="FY39" i="1"/>
  <c r="FX39" i="1" s="1"/>
  <c r="GI39" i="1"/>
  <c r="N59" i="1"/>
  <c r="R88" i="1"/>
  <c r="T88" i="1"/>
  <c r="CZ121" i="4"/>
  <c r="CZ122" i="4" s="1"/>
  <c r="CZ123" i="4"/>
  <c r="CZ124" i="4"/>
  <c r="CZ125" i="4"/>
  <c r="CZ126" i="4"/>
  <c r="BG121" i="4"/>
  <c r="BG122" i="4" s="1"/>
  <c r="BG125" i="4"/>
  <c r="BG123" i="4"/>
  <c r="BG126" i="4"/>
  <c r="BG124" i="4"/>
  <c r="BV121" i="4"/>
  <c r="BV122" i="4" s="1"/>
  <c r="BV126" i="4"/>
  <c r="BV124" i="4"/>
  <c r="BV125" i="4"/>
  <c r="BV123" i="4"/>
  <c r="CK121" i="4"/>
  <c r="CK122" i="4" s="1"/>
  <c r="CK123" i="4"/>
  <c r="CK124" i="4"/>
  <c r="CK125" i="4"/>
  <c r="CK126" i="4"/>
  <c r="AR121" i="4"/>
  <c r="AR122" i="4" s="1"/>
  <c r="AR126" i="4"/>
  <c r="AR124" i="4"/>
  <c r="AR125" i="4"/>
  <c r="AR123" i="4"/>
  <c r="N121" i="4"/>
  <c r="N122" i="4" s="1"/>
  <c r="N123" i="4"/>
  <c r="N125" i="4"/>
  <c r="N124" i="4"/>
  <c r="N126" i="4"/>
  <c r="DO121" i="4"/>
  <c r="DO122" i="4" s="1"/>
  <c r="DO123" i="4"/>
  <c r="DO124" i="4"/>
  <c r="DO125" i="4"/>
  <c r="DO126" i="4"/>
  <c r="AC121" i="4"/>
  <c r="AC122" i="4" s="1"/>
  <c r="AC123" i="4"/>
  <c r="AC124" i="4"/>
  <c r="AC125" i="4"/>
  <c r="AC126" i="4"/>
  <c r="G46" i="1"/>
  <c r="GF39" i="1"/>
  <c r="GS47" i="1"/>
  <c r="DR47" i="1"/>
  <c r="E350" i="4"/>
  <c r="DW48" i="1"/>
  <c r="GD48" i="1"/>
  <c r="GC48" i="1"/>
  <c r="GB48" i="1"/>
  <c r="AB48" i="1"/>
  <c r="AA48" i="1"/>
  <c r="GE48" i="1"/>
  <c r="DT48" i="1"/>
  <c r="DU48" i="1"/>
  <c r="B40" i="1"/>
  <c r="Y62" i="1"/>
  <c r="X62" i="1"/>
  <c r="W63" i="1" s="1"/>
  <c r="DR48" i="1"/>
  <c r="AE62" i="1"/>
  <c r="BX61" i="1"/>
  <c r="AD61" i="1" s="1"/>
  <c r="FG61" i="1"/>
  <c r="F351" i="4"/>
  <c r="P335" i="4"/>
  <c r="C336" i="4"/>
  <c r="U351" i="4"/>
  <c r="D352" i="4"/>
  <c r="Q352" i="4" s="1"/>
  <c r="I352" i="4"/>
  <c r="V352" i="4" s="1"/>
  <c r="H352" i="4"/>
  <c r="U352" i="4" s="1"/>
  <c r="G352" i="4"/>
  <c r="T352" i="4" s="1"/>
  <c r="E416" i="4"/>
  <c r="D416" i="4"/>
  <c r="Q416" i="4" s="1"/>
  <c r="F416" i="4"/>
  <c r="R344" i="4"/>
  <c r="R348" i="4"/>
  <c r="R338" i="4"/>
  <c r="R335" i="4"/>
  <c r="R341" i="4"/>
  <c r="S335" i="4"/>
  <c r="B335" i="4"/>
  <c r="E280" i="8"/>
  <c r="F280" i="8"/>
  <c r="R281" i="8"/>
  <c r="Q281" i="8"/>
  <c r="CN313" i="4"/>
  <c r="CN311" i="4"/>
  <c r="CG311" i="4"/>
  <c r="CG313" i="4"/>
  <c r="GP39" i="1"/>
  <c r="GO39" i="1"/>
  <c r="GN39" i="1"/>
  <c r="GM39" i="1"/>
  <c r="GL39" i="1"/>
  <c r="CB39" i="1"/>
  <c r="A417" i="4"/>
  <c r="A353" i="4"/>
  <c r="B25" i="1"/>
  <c r="BW120" i="4"/>
  <c r="AS120" i="4"/>
  <c r="DA120" i="4"/>
  <c r="O120" i="4"/>
  <c r="BH120" i="4"/>
  <c r="DP120" i="4"/>
  <c r="AD120" i="4"/>
  <c r="CL120" i="4"/>
  <c r="CN123" i="6"/>
  <c r="CN124" i="6"/>
  <c r="CN125" i="6"/>
  <c r="CN121" i="6"/>
  <c r="CN122" i="6" s="1"/>
  <c r="CN126" i="6"/>
  <c r="Q126" i="6"/>
  <c r="Q125" i="6"/>
  <c r="Q121" i="6"/>
  <c r="Q122" i="6" s="1"/>
  <c r="Q123" i="6"/>
  <c r="Q124" i="6"/>
  <c r="DT23" i="1"/>
  <c r="GQ24" i="1"/>
  <c r="GP24" i="1"/>
  <c r="DT24" i="1"/>
  <c r="B24" i="1"/>
  <c r="GP23" i="1"/>
  <c r="GQ23" i="1"/>
  <c r="GO23" i="1"/>
  <c r="GN23" i="1"/>
  <c r="FZ16" i="1"/>
  <c r="GB5" i="1"/>
  <c r="FZ5" i="1"/>
  <c r="FZ100" i="1" s="1"/>
  <c r="FX5" i="1"/>
  <c r="FW5" i="1"/>
  <c r="FG5" i="1"/>
  <c r="FG100" i="1" s="1"/>
  <c r="FP5" i="1"/>
  <c r="FP100" i="1" s="1"/>
  <c r="FE40" i="1" l="1"/>
  <c r="FD40" i="1"/>
  <c r="FC40" i="1"/>
  <c r="FB40" i="1"/>
  <c r="FA40" i="1"/>
  <c r="EZ40" i="1"/>
  <c r="EY40" i="1"/>
  <c r="GA40" i="1"/>
  <c r="GK40" i="1"/>
  <c r="GJ40" i="1"/>
  <c r="FV40" i="1"/>
  <c r="FU40" i="1"/>
  <c r="FT40" i="1"/>
  <c r="FS40" i="1"/>
  <c r="FR40" i="1"/>
  <c r="FQ40" i="1"/>
  <c r="EV59" i="1"/>
  <c r="EU59" i="1"/>
  <c r="ET59" i="1"/>
  <c r="S59" i="1"/>
  <c r="GZ58" i="1"/>
  <c r="CL57" i="1"/>
  <c r="AC58" i="1"/>
  <c r="CL58" i="1" s="1"/>
  <c r="E58" i="1"/>
  <c r="DP57" i="1"/>
  <c r="CG57" i="1"/>
  <c r="CH57" i="1"/>
  <c r="CI57" i="1"/>
  <c r="CJ57" i="1"/>
  <c r="CK57" i="1"/>
  <c r="DP58" i="1"/>
  <c r="EN57" i="1"/>
  <c r="EM57" i="1"/>
  <c r="EL57" i="1"/>
  <c r="EK57" i="1"/>
  <c r="EJ57" i="1"/>
  <c r="EG58" i="1"/>
  <c r="EH58" i="1"/>
  <c r="EI58" i="1"/>
  <c r="M59" i="1"/>
  <c r="Z58" i="1"/>
  <c r="FY40" i="1"/>
  <c r="FX40" i="1" s="1"/>
  <c r="GI40" i="1"/>
  <c r="N60" i="1"/>
  <c r="R89" i="1"/>
  <c r="T89" i="1"/>
  <c r="BW121" i="4"/>
  <c r="BW122" i="4" s="1"/>
  <c r="BW126" i="4"/>
  <c r="BW124" i="4"/>
  <c r="BW125" i="4"/>
  <c r="BW123" i="4"/>
  <c r="CL121" i="4"/>
  <c r="CL122" i="4" s="1"/>
  <c r="CL123" i="4"/>
  <c r="CL124" i="4"/>
  <c r="CL125" i="4"/>
  <c r="CL126" i="4"/>
  <c r="AD121" i="4"/>
  <c r="AD122" i="4" s="1"/>
  <c r="AD124" i="4"/>
  <c r="AD123" i="4"/>
  <c r="AD125" i="4"/>
  <c r="AD126" i="4"/>
  <c r="DA121" i="4"/>
  <c r="DA122" i="4" s="1"/>
  <c r="DA123" i="4"/>
  <c r="DA124" i="4"/>
  <c r="DA125" i="4"/>
  <c r="DA126" i="4"/>
  <c r="DP121" i="4"/>
  <c r="DP122" i="4" s="1"/>
  <c r="DP123" i="4"/>
  <c r="DP124" i="4"/>
  <c r="DP125" i="4"/>
  <c r="DP126" i="4"/>
  <c r="BH121" i="4"/>
  <c r="BH122" i="4" s="1"/>
  <c r="BH125" i="4"/>
  <c r="BH123" i="4"/>
  <c r="BH126" i="4"/>
  <c r="BH124" i="4"/>
  <c r="O121" i="4"/>
  <c r="O122" i="4" s="1"/>
  <c r="O123" i="4"/>
  <c r="O125" i="4"/>
  <c r="O124" i="4"/>
  <c r="O126" i="4"/>
  <c r="AS121" i="4"/>
  <c r="AS122" i="4" s="1"/>
  <c r="AS124" i="4"/>
  <c r="AS125" i="4"/>
  <c r="AS123" i="4"/>
  <c r="AS126" i="4"/>
  <c r="G47" i="1"/>
  <c r="GF40" i="1"/>
  <c r="GB100" i="1"/>
  <c r="GB13" i="1"/>
  <c r="GS48" i="1"/>
  <c r="E351" i="4"/>
  <c r="FW13" i="1"/>
  <c r="FW16" i="1" s="1"/>
  <c r="FW100" i="1"/>
  <c r="FX13" i="1"/>
  <c r="FX16" i="1" s="1"/>
  <c r="FX100" i="1"/>
  <c r="DW49" i="1"/>
  <c r="AB49" i="1"/>
  <c r="AA49" i="1"/>
  <c r="GE49" i="1"/>
  <c r="GD49" i="1"/>
  <c r="GC49" i="1"/>
  <c r="GB49" i="1"/>
  <c r="DT49" i="1"/>
  <c r="DU49" i="1"/>
  <c r="FP40" i="1"/>
  <c r="GL40" i="1"/>
  <c r="B41" i="1"/>
  <c r="FW40" i="1"/>
  <c r="GM40" i="1"/>
  <c r="GN40" i="1"/>
  <c r="GO40" i="1"/>
  <c r="GP40" i="1"/>
  <c r="FG62" i="1"/>
  <c r="CB40" i="1"/>
  <c r="CB41" i="1" s="1"/>
  <c r="CB42" i="1" s="1"/>
  <c r="CB43" i="1" s="1"/>
  <c r="CB44" i="1" s="1"/>
  <c r="CB45" i="1" s="1"/>
  <c r="CB46" i="1" s="1"/>
  <c r="CB47" i="1" s="1"/>
  <c r="CB48" i="1" s="1"/>
  <c r="CB49" i="1" s="1"/>
  <c r="CB50" i="1" s="1"/>
  <c r="CB51" i="1" s="1"/>
  <c r="CB52" i="1" s="1"/>
  <c r="CB53" i="1" s="1"/>
  <c r="CB54" i="1" s="1"/>
  <c r="CB55" i="1" s="1"/>
  <c r="CB56" i="1" s="1"/>
  <c r="CB57" i="1" s="1"/>
  <c r="CB58" i="1" s="1"/>
  <c r="CB59" i="1" s="1"/>
  <c r="CB60" i="1" s="1"/>
  <c r="CB61" i="1" s="1"/>
  <c r="CB62" i="1" s="1"/>
  <c r="CB63" i="1" s="1"/>
  <c r="CB64" i="1" s="1"/>
  <c r="AE63" i="1"/>
  <c r="BX62" i="1"/>
  <c r="AD62" i="1" s="1"/>
  <c r="Y63" i="1"/>
  <c r="X63" i="1"/>
  <c r="W64" i="1" s="1"/>
  <c r="P336" i="4"/>
  <c r="C337" i="4"/>
  <c r="F352" i="4"/>
  <c r="I353" i="4"/>
  <c r="V353" i="4" s="1"/>
  <c r="H353" i="4"/>
  <c r="G353" i="4"/>
  <c r="D353" i="4"/>
  <c r="Q353" i="4" s="1"/>
  <c r="F417" i="4"/>
  <c r="E417" i="4"/>
  <c r="D417" i="4"/>
  <c r="Q417" i="4" s="1"/>
  <c r="R345" i="4"/>
  <c r="R349" i="4"/>
  <c r="R339" i="4"/>
  <c r="R342" i="4"/>
  <c r="S336" i="4"/>
  <c r="B336" i="4"/>
  <c r="R282" i="8"/>
  <c r="Q282" i="8"/>
  <c r="F281" i="8"/>
  <c r="E281" i="8"/>
  <c r="A354" i="4"/>
  <c r="A418" i="4"/>
  <c r="AT120" i="4"/>
  <c r="DB120" i="4"/>
  <c r="BX120" i="4"/>
  <c r="DQ120" i="4"/>
  <c r="BI120" i="4"/>
  <c r="P120" i="4"/>
  <c r="AE120" i="4"/>
  <c r="CM120" i="4"/>
  <c r="FG13" i="1"/>
  <c r="FP13" i="1"/>
  <c r="DQ58" i="1" l="1"/>
  <c r="CG58" i="1"/>
  <c r="CH58" i="1"/>
  <c r="CI58" i="1"/>
  <c r="CJ58" i="1"/>
  <c r="CK58" i="1"/>
  <c r="FE41" i="1"/>
  <c r="FD41" i="1"/>
  <c r="FC41" i="1"/>
  <c r="FB41" i="1"/>
  <c r="FA41" i="1"/>
  <c r="EZ41" i="1"/>
  <c r="EY41" i="1"/>
  <c r="GA41" i="1"/>
  <c r="GK41" i="1"/>
  <c r="GJ41" i="1"/>
  <c r="FO40" i="1" a="1"/>
  <c r="FO40" i="1" s="1"/>
  <c r="FV41" i="1"/>
  <c r="FU41" i="1"/>
  <c r="FT41" i="1"/>
  <c r="FS41" i="1"/>
  <c r="FR41" i="1"/>
  <c r="FQ41" i="1"/>
  <c r="EV60" i="1"/>
  <c r="EU60" i="1"/>
  <c r="ET60" i="1"/>
  <c r="S60" i="1"/>
  <c r="GZ59" i="1"/>
  <c r="AC59" i="1"/>
  <c r="DQ59" i="1" s="1"/>
  <c r="E59" i="1"/>
  <c r="EN58" i="1"/>
  <c r="EM58" i="1"/>
  <c r="EL58" i="1"/>
  <c r="EK58" i="1"/>
  <c r="EJ58" i="1"/>
  <c r="EI59" i="1"/>
  <c r="EH59" i="1"/>
  <c r="EG59" i="1"/>
  <c r="M60" i="1"/>
  <c r="Z59" i="1"/>
  <c r="FY41" i="1"/>
  <c r="FX41" i="1" s="1"/>
  <c r="GI41" i="1"/>
  <c r="N61" i="1"/>
  <c r="R90" i="1"/>
  <c r="T90" i="1"/>
  <c r="BI121" i="4"/>
  <c r="BI122" i="4" s="1"/>
  <c r="BI125" i="4"/>
  <c r="BI123" i="4"/>
  <c r="BI126" i="4"/>
  <c r="BI124" i="4"/>
  <c r="BX121" i="4"/>
  <c r="BX122" i="4" s="1"/>
  <c r="BX126" i="4"/>
  <c r="BX124" i="4"/>
  <c r="BX125" i="4"/>
  <c r="BX123" i="4"/>
  <c r="AT121" i="4"/>
  <c r="AT122" i="4" s="1"/>
  <c r="AT124" i="4"/>
  <c r="AT125" i="4"/>
  <c r="AT123" i="4"/>
  <c r="AT126" i="4"/>
  <c r="DQ121" i="4"/>
  <c r="DQ122" i="4" s="1"/>
  <c r="DQ123" i="4"/>
  <c r="DQ124" i="4"/>
  <c r="DQ125" i="4"/>
  <c r="DQ126" i="4"/>
  <c r="CM121" i="4"/>
  <c r="CM122" i="4" s="1"/>
  <c r="CM123" i="4"/>
  <c r="CM124" i="4"/>
  <c r="CM125" i="4"/>
  <c r="CM126" i="4"/>
  <c r="AE121" i="4"/>
  <c r="AE122" i="4" s="1"/>
  <c r="AE124" i="4"/>
  <c r="AE125" i="4"/>
  <c r="AE123" i="4"/>
  <c r="AE126" i="4"/>
  <c r="P121" i="4"/>
  <c r="P122" i="4" s="1"/>
  <c r="P123" i="4"/>
  <c r="P125" i="4"/>
  <c r="P124" i="4"/>
  <c r="P126" i="4"/>
  <c r="DB121" i="4"/>
  <c r="DB122" i="4" s="1"/>
  <c r="DB123" i="4"/>
  <c r="DB124" i="4"/>
  <c r="DB125" i="4"/>
  <c r="DB126" i="4"/>
  <c r="G48" i="1"/>
  <c r="CB65" i="1"/>
  <c r="CB66" i="1" s="1"/>
  <c r="CB67" i="1" s="1"/>
  <c r="CB68" i="1" s="1"/>
  <c r="CB69" i="1" s="1"/>
  <c r="CB70" i="1" s="1"/>
  <c r="CB71" i="1" s="1"/>
  <c r="CB72" i="1" s="1"/>
  <c r="CB73" i="1" s="1"/>
  <c r="CB74" i="1" s="1"/>
  <c r="CB75" i="1" s="1"/>
  <c r="CB76" i="1" s="1"/>
  <c r="CB77" i="1" s="1"/>
  <c r="CB78" i="1" s="1"/>
  <c r="CB79" i="1" s="1"/>
  <c r="CB80" i="1" s="1"/>
  <c r="CB81" i="1" s="1"/>
  <c r="CB82" i="1" s="1"/>
  <c r="CB83" i="1" s="1"/>
  <c r="CB84" i="1" s="1"/>
  <c r="CB85" i="1" s="1"/>
  <c r="CB86" i="1" s="1"/>
  <c r="CB87" i="1" s="1"/>
  <c r="CB88" i="1" s="1"/>
  <c r="CB89" i="1" s="1"/>
  <c r="CB90" i="1" s="1"/>
  <c r="CB91" i="1" s="1"/>
  <c r="GS49" i="1"/>
  <c r="DR49" i="1"/>
  <c r="GF41" i="1"/>
  <c r="E352" i="4"/>
  <c r="R352" i="4" s="1"/>
  <c r="DW50" i="1"/>
  <c r="GE50" i="1"/>
  <c r="GD50" i="1"/>
  <c r="GC50" i="1"/>
  <c r="GB50" i="1"/>
  <c r="AB50" i="1"/>
  <c r="AA50" i="1"/>
  <c r="DU50" i="1"/>
  <c r="DT50" i="1"/>
  <c r="GM41" i="1"/>
  <c r="GO41" i="1"/>
  <c r="FP41" i="1"/>
  <c r="GN41" i="1"/>
  <c r="B42" i="1"/>
  <c r="GP41" i="1"/>
  <c r="FW41" i="1"/>
  <c r="GL41" i="1"/>
  <c r="GS50" i="1"/>
  <c r="Y64" i="1"/>
  <c r="X64" i="1"/>
  <c r="W65" i="1" s="1"/>
  <c r="AE64" i="1"/>
  <c r="AE65" i="1" s="1"/>
  <c r="BX63" i="1"/>
  <c r="AD63" i="1" s="1"/>
  <c r="DR50" i="1"/>
  <c r="FG63" i="1"/>
  <c r="F353" i="4"/>
  <c r="P337" i="4"/>
  <c r="C338" i="4"/>
  <c r="U353" i="4"/>
  <c r="F418" i="4"/>
  <c r="E418" i="4"/>
  <c r="D418" i="4"/>
  <c r="Q418" i="4" s="1"/>
  <c r="I354" i="4"/>
  <c r="V354" i="4" s="1"/>
  <c r="H354" i="4"/>
  <c r="U354" i="4" s="1"/>
  <c r="G354" i="4"/>
  <c r="D354" i="4"/>
  <c r="Q354" i="4" s="1"/>
  <c r="T353" i="4"/>
  <c r="R346" i="4"/>
  <c r="R350" i="4"/>
  <c r="R343" i="4"/>
  <c r="S337" i="4"/>
  <c r="B337" i="4"/>
  <c r="E282" i="8"/>
  <c r="F282" i="8"/>
  <c r="R283" i="8"/>
  <c r="Q283" i="8"/>
  <c r="A419" i="4"/>
  <c r="A355" i="4"/>
  <c r="DC120" i="4"/>
  <c r="BY120" i="4"/>
  <c r="AU120" i="4"/>
  <c r="CN120" i="4"/>
  <c r="AF120" i="4"/>
  <c r="BJ120" i="4"/>
  <c r="Q120" i="4"/>
  <c r="DR120" i="4"/>
  <c r="GB16" i="1"/>
  <c r="FG16" i="1"/>
  <c r="FC42" i="1" l="1"/>
  <c r="FB42" i="1"/>
  <c r="FA42" i="1"/>
  <c r="EZ42" i="1"/>
  <c r="EY42" i="1"/>
  <c r="FE42" i="1"/>
  <c r="FD42" i="1"/>
  <c r="GA42" i="1"/>
  <c r="GK42" i="1"/>
  <c r="GJ42" i="1"/>
  <c r="FO41" i="1" a="1"/>
  <c r="FO41" i="1" s="1"/>
  <c r="CJ59" i="1"/>
  <c r="FV42" i="1"/>
  <c r="FU42" i="1"/>
  <c r="FT42" i="1"/>
  <c r="FS42" i="1"/>
  <c r="FR42" i="1"/>
  <c r="FQ42" i="1"/>
  <c r="CI59" i="1"/>
  <c r="CG59" i="1"/>
  <c r="CH59" i="1"/>
  <c r="EV61" i="1"/>
  <c r="EU61" i="1"/>
  <c r="ET61" i="1"/>
  <c r="S61" i="1"/>
  <c r="GZ60" i="1"/>
  <c r="CK59" i="1"/>
  <c r="CL59" i="1"/>
  <c r="AC60" i="1"/>
  <c r="DQ60" i="1" s="1"/>
  <c r="E60" i="1"/>
  <c r="DP59" i="1"/>
  <c r="EL59" i="1"/>
  <c r="EK59" i="1"/>
  <c r="EJ59" i="1"/>
  <c r="EN59" i="1"/>
  <c r="EM59" i="1"/>
  <c r="EH60" i="1"/>
  <c r="EI60" i="1"/>
  <c r="EG60" i="1"/>
  <c r="M61" i="1"/>
  <c r="Z60" i="1"/>
  <c r="FY42" i="1"/>
  <c r="FX42" i="1" s="1"/>
  <c r="GI42" i="1"/>
  <c r="N62" i="1"/>
  <c r="T91" i="1"/>
  <c r="R91" i="1"/>
  <c r="AU121" i="4"/>
  <c r="AU122" i="4" s="1"/>
  <c r="AU124" i="4"/>
  <c r="AU125" i="4"/>
  <c r="AU123" i="4"/>
  <c r="AU126" i="4"/>
  <c r="CN121" i="4"/>
  <c r="CN122" i="4" s="1"/>
  <c r="CN123" i="4"/>
  <c r="CN124" i="4"/>
  <c r="CN125" i="4"/>
  <c r="CN126" i="4"/>
  <c r="DC121" i="4"/>
  <c r="DC122" i="4" s="1"/>
  <c r="DC123" i="4"/>
  <c r="DC124" i="4"/>
  <c r="DC125" i="4"/>
  <c r="DC126" i="4"/>
  <c r="AF121" i="4"/>
  <c r="AF122" i="4" s="1"/>
  <c r="AF124" i="4"/>
  <c r="AF125" i="4"/>
  <c r="AF123" i="4"/>
  <c r="AF126" i="4"/>
  <c r="BJ121" i="4"/>
  <c r="BJ122" i="4" s="1"/>
  <c r="BJ126" i="4"/>
  <c r="BJ124" i="4"/>
  <c r="BJ125" i="4"/>
  <c r="BJ123" i="4"/>
  <c r="DR121" i="4"/>
  <c r="DR122" i="4" s="1"/>
  <c r="DR123" i="4"/>
  <c r="DR124" i="4"/>
  <c r="DR125" i="4"/>
  <c r="DR126" i="4"/>
  <c r="BY121" i="4"/>
  <c r="BY122" i="4" s="1"/>
  <c r="BY124" i="4"/>
  <c r="BY125" i="4"/>
  <c r="BY123" i="4"/>
  <c r="BY126" i="4"/>
  <c r="Q121" i="4"/>
  <c r="Q122" i="4" s="1"/>
  <c r="Q123" i="4"/>
  <c r="Q125" i="4"/>
  <c r="Q124" i="4"/>
  <c r="Q126" i="4"/>
  <c r="G49" i="1"/>
  <c r="AE66" i="1"/>
  <c r="BX65" i="1"/>
  <c r="AD65" i="1" s="1"/>
  <c r="Y65" i="1"/>
  <c r="X65" i="1"/>
  <c r="W66" i="1" s="1"/>
  <c r="GF42" i="1"/>
  <c r="E353" i="4"/>
  <c r="R353" i="4" s="1"/>
  <c r="FW42" i="1"/>
  <c r="GM42" i="1"/>
  <c r="GN42" i="1"/>
  <c r="GO42" i="1"/>
  <c r="GP42" i="1"/>
  <c r="FP42" i="1"/>
  <c r="GL42" i="1"/>
  <c r="B43" i="1"/>
  <c r="DW51" i="1"/>
  <c r="GB51" i="1"/>
  <c r="AB51" i="1"/>
  <c r="GE51" i="1"/>
  <c r="GC51" i="1"/>
  <c r="GD51" i="1"/>
  <c r="DU51" i="1"/>
  <c r="DT51" i="1"/>
  <c r="AA51" i="1"/>
  <c r="GS51" i="1"/>
  <c r="BX64" i="1"/>
  <c r="AD64" i="1" s="1"/>
  <c r="FG64" i="1"/>
  <c r="FG65" i="1" s="1"/>
  <c r="DR51" i="1"/>
  <c r="F354" i="4"/>
  <c r="P338" i="4"/>
  <c r="C339" i="4"/>
  <c r="T354" i="4"/>
  <c r="I355" i="4"/>
  <c r="V355" i="4" s="1"/>
  <c r="H355" i="4"/>
  <c r="U355" i="4" s="1"/>
  <c r="G355" i="4"/>
  <c r="D355" i="4"/>
  <c r="Q355" i="4" s="1"/>
  <c r="F419" i="4"/>
  <c r="E419" i="4"/>
  <c r="D419" i="4"/>
  <c r="Q419" i="4" s="1"/>
  <c r="R351" i="4"/>
  <c r="R347" i="4"/>
  <c r="S338" i="4"/>
  <c r="B338" i="4"/>
  <c r="R284" i="8"/>
  <c r="Q284" i="8"/>
  <c r="F283" i="8"/>
  <c r="E283" i="8"/>
  <c r="A356" i="4"/>
  <c r="A420" i="4"/>
  <c r="FE43" i="1" l="1"/>
  <c r="FD43" i="1"/>
  <c r="FC43" i="1"/>
  <c r="FB43" i="1"/>
  <c r="FA43" i="1"/>
  <c r="EZ43" i="1"/>
  <c r="EY43" i="1"/>
  <c r="FO42" i="1" a="1"/>
  <c r="FO42" i="1" s="1"/>
  <c r="GA43" i="1"/>
  <c r="GK43" i="1"/>
  <c r="GJ43" i="1"/>
  <c r="DP60" i="1"/>
  <c r="FV43" i="1"/>
  <c r="FU43" i="1"/>
  <c r="FT43" i="1"/>
  <c r="FS43" i="1"/>
  <c r="FR43" i="1"/>
  <c r="FQ43" i="1"/>
  <c r="EV62" i="1"/>
  <c r="EU62" i="1"/>
  <c r="ET62" i="1"/>
  <c r="CG60" i="1"/>
  <c r="CI60" i="1"/>
  <c r="CJ60" i="1"/>
  <c r="S62" i="1"/>
  <c r="GZ61" i="1"/>
  <c r="CK60" i="1"/>
  <c r="CL60" i="1"/>
  <c r="CH60" i="1"/>
  <c r="AC61" i="1"/>
  <c r="DP61" i="1" s="1"/>
  <c r="E61" i="1"/>
  <c r="EN60" i="1"/>
  <c r="EM60" i="1"/>
  <c r="EL60" i="1"/>
  <c r="EK60" i="1"/>
  <c r="EJ60" i="1"/>
  <c r="EI61" i="1"/>
  <c r="EH61" i="1"/>
  <c r="EG61" i="1"/>
  <c r="M62" i="1"/>
  <c r="Z61" i="1"/>
  <c r="FY43" i="1"/>
  <c r="FX43" i="1" s="1"/>
  <c r="GI43" i="1"/>
  <c r="N63" i="1"/>
  <c r="G50" i="1"/>
  <c r="FG66" i="1"/>
  <c r="AE67" i="1"/>
  <c r="BX66" i="1"/>
  <c r="AD66" i="1" s="1"/>
  <c r="Y66" i="1"/>
  <c r="X66" i="1"/>
  <c r="W67" i="1" s="1"/>
  <c r="GF43" i="1"/>
  <c r="E354" i="4"/>
  <c r="R354" i="4" s="1"/>
  <c r="GM43" i="1"/>
  <c r="GN43" i="1"/>
  <c r="GO43" i="1"/>
  <c r="GP43" i="1"/>
  <c r="FP43" i="1"/>
  <c r="FW43" i="1"/>
  <c r="B44" i="1"/>
  <c r="GL43" i="1"/>
  <c r="DW52" i="1"/>
  <c r="GD52" i="1"/>
  <c r="DT52" i="1"/>
  <c r="GE52" i="1"/>
  <c r="GC52" i="1"/>
  <c r="GB52" i="1"/>
  <c r="AB52" i="1"/>
  <c r="AA52" i="1"/>
  <c r="DU52" i="1"/>
  <c r="GS52" i="1"/>
  <c r="DR52" i="1"/>
  <c r="F355" i="4"/>
  <c r="P339" i="4"/>
  <c r="C340" i="4"/>
  <c r="F420" i="4"/>
  <c r="E420" i="4"/>
  <c r="D420" i="4"/>
  <c r="Q420" i="4" s="1"/>
  <c r="I356" i="4"/>
  <c r="V356" i="4" s="1"/>
  <c r="H356" i="4"/>
  <c r="U356" i="4" s="1"/>
  <c r="G356" i="4"/>
  <c r="D356" i="4"/>
  <c r="Q356" i="4" s="1"/>
  <c r="T355" i="4"/>
  <c r="S339" i="4"/>
  <c r="B339" i="4"/>
  <c r="E284" i="8"/>
  <c r="F284" i="8"/>
  <c r="Q285" i="8"/>
  <c r="R285" i="8"/>
  <c r="A421" i="4"/>
  <c r="A357" i="4"/>
  <c r="BX5" i="1"/>
  <c r="BX100" i="1" s="1"/>
  <c r="BW5" i="1"/>
  <c r="BW100" i="1" s="1"/>
  <c r="CA5" i="1"/>
  <c r="FE44" i="1" l="1"/>
  <c r="FD44" i="1"/>
  <c r="FC44" i="1"/>
  <c r="FB44" i="1"/>
  <c r="FA44" i="1"/>
  <c r="EZ44" i="1"/>
  <c r="EY44" i="1"/>
  <c r="GA44" i="1"/>
  <c r="GK44" i="1"/>
  <c r="GJ44" i="1"/>
  <c r="FO43" i="1" a="1"/>
  <c r="FO43" i="1" s="1"/>
  <c r="FV44" i="1"/>
  <c r="FU44" i="1"/>
  <c r="FT44" i="1"/>
  <c r="FS44" i="1"/>
  <c r="FR44" i="1"/>
  <c r="FQ44" i="1"/>
  <c r="CI61" i="1"/>
  <c r="CK61" i="1"/>
  <c r="CL61" i="1"/>
  <c r="S63" i="1"/>
  <c r="GZ62" i="1"/>
  <c r="CJ61" i="1"/>
  <c r="EV63" i="1"/>
  <c r="EU63" i="1"/>
  <c r="ET63" i="1"/>
  <c r="CH61" i="1"/>
  <c r="CG61" i="1"/>
  <c r="DQ61" i="1"/>
  <c r="AC62" i="1"/>
  <c r="DP62" i="1" s="1"/>
  <c r="E62" i="1"/>
  <c r="EM61" i="1"/>
  <c r="EL61" i="1"/>
  <c r="EK61" i="1"/>
  <c r="EJ61" i="1"/>
  <c r="EN61" i="1"/>
  <c r="EI62" i="1"/>
  <c r="EH62" i="1"/>
  <c r="EG62" i="1"/>
  <c r="M63" i="1"/>
  <c r="Z62" i="1"/>
  <c r="FY44" i="1"/>
  <c r="FX44" i="1" s="1"/>
  <c r="GI44" i="1"/>
  <c r="N64" i="1"/>
  <c r="G51" i="1"/>
  <c r="E355" i="4"/>
  <c r="R355" i="4" s="1"/>
  <c r="Y67" i="1"/>
  <c r="X67" i="1"/>
  <c r="W68" i="1" s="1"/>
  <c r="AE68" i="1"/>
  <c r="BX67" i="1"/>
  <c r="AD67" i="1" s="1"/>
  <c r="FG67" i="1"/>
  <c r="GF44" i="1"/>
  <c r="CA13" i="1"/>
  <c r="CA100" i="1"/>
  <c r="FP44" i="1"/>
  <c r="B45" i="1"/>
  <c r="FW44" i="1"/>
  <c r="GL44" i="1"/>
  <c r="GM44" i="1"/>
  <c r="GN44" i="1"/>
  <c r="GO44" i="1"/>
  <c r="GP44" i="1"/>
  <c r="DW53" i="1"/>
  <c r="DT53" i="1"/>
  <c r="GE53" i="1"/>
  <c r="GD53" i="1"/>
  <c r="GC53" i="1"/>
  <c r="AB53" i="1"/>
  <c r="AA53" i="1"/>
  <c r="GB53" i="1"/>
  <c r="DU53" i="1"/>
  <c r="GS53" i="1"/>
  <c r="F356" i="4"/>
  <c r="DR53" i="1"/>
  <c r="P340" i="4"/>
  <c r="C341" i="4"/>
  <c r="T356" i="4"/>
  <c r="F421" i="4"/>
  <c r="E421" i="4"/>
  <c r="D421" i="4"/>
  <c r="Q421" i="4" s="1"/>
  <c r="G357" i="4"/>
  <c r="D357" i="4"/>
  <c r="Q357" i="4" s="1"/>
  <c r="H357" i="4"/>
  <c r="I357" i="4"/>
  <c r="V357" i="4" s="1"/>
  <c r="S340" i="4"/>
  <c r="B340" i="4"/>
  <c r="R286" i="8"/>
  <c r="Q286" i="8"/>
  <c r="E285" i="8"/>
  <c r="F285" i="8"/>
  <c r="A358" i="4"/>
  <c r="A422" i="4"/>
  <c r="BW13" i="1"/>
  <c r="BX13" i="1"/>
  <c r="J35" i="4"/>
  <c r="J34" i="4"/>
  <c r="J33" i="4"/>
  <c r="J32" i="4"/>
  <c r="J31" i="4"/>
  <c r="J30" i="4"/>
  <c r="I34" i="4"/>
  <c r="H34" i="4"/>
  <c r="G34" i="4"/>
  <c r="F34" i="4"/>
  <c r="E34" i="4"/>
  <c r="D34" i="4"/>
  <c r="C34" i="4"/>
  <c r="I33" i="4"/>
  <c r="H33" i="4"/>
  <c r="G33" i="4"/>
  <c r="F33" i="4"/>
  <c r="E33" i="4"/>
  <c r="D33" i="4"/>
  <c r="C33" i="4"/>
  <c r="I32" i="4"/>
  <c r="H32" i="4"/>
  <c r="G32" i="4"/>
  <c r="F32" i="4"/>
  <c r="E32" i="4"/>
  <c r="D32" i="4"/>
  <c r="C32" i="4"/>
  <c r="I31" i="4"/>
  <c r="H31" i="4"/>
  <c r="G31" i="4"/>
  <c r="F31" i="4"/>
  <c r="E31" i="4"/>
  <c r="D31" i="4"/>
  <c r="C31" i="4"/>
  <c r="G35" i="4"/>
  <c r="G30" i="4"/>
  <c r="DX5" i="1"/>
  <c r="DX100" i="1" s="1"/>
  <c r="HM5" i="1"/>
  <c r="HM100" i="1" s="1"/>
  <c r="FE45" i="1" l="1"/>
  <c r="FD45" i="1"/>
  <c r="FC45" i="1"/>
  <c r="FB45" i="1"/>
  <c r="FA45" i="1"/>
  <c r="EZ45" i="1"/>
  <c r="EY45" i="1"/>
  <c r="GA45" i="1"/>
  <c r="GK45" i="1"/>
  <c r="GJ45" i="1"/>
  <c r="FO44" i="1" a="1"/>
  <c r="FO44" i="1" s="1"/>
  <c r="FV45" i="1"/>
  <c r="FU45" i="1"/>
  <c r="FT45" i="1"/>
  <c r="FS45" i="1"/>
  <c r="FR45" i="1"/>
  <c r="FQ45" i="1"/>
  <c r="EV64" i="1"/>
  <c r="EU64" i="1"/>
  <c r="ET64" i="1"/>
  <c r="CG62" i="1"/>
  <c r="DQ62" i="1"/>
  <c r="S64" i="1"/>
  <c r="GZ63" i="1"/>
  <c r="CH62" i="1"/>
  <c r="CI62" i="1"/>
  <c r="CJ62" i="1"/>
  <c r="CK62" i="1"/>
  <c r="CL62" i="1"/>
  <c r="AC63" i="1"/>
  <c r="CL63" i="1" s="1"/>
  <c r="E63" i="1"/>
  <c r="EM62" i="1"/>
  <c r="EN62" i="1"/>
  <c r="EL62" i="1"/>
  <c r="EK62" i="1"/>
  <c r="EJ62" i="1"/>
  <c r="EH63" i="1"/>
  <c r="EG63" i="1"/>
  <c r="EI63" i="1"/>
  <c r="M64" i="1"/>
  <c r="Z63" i="1"/>
  <c r="FY45" i="1"/>
  <c r="FX45" i="1" s="1"/>
  <c r="GI45" i="1"/>
  <c r="N65" i="1"/>
  <c r="G52" i="1"/>
  <c r="E356" i="4"/>
  <c r="R356" i="4" s="1"/>
  <c r="FG68" i="1"/>
  <c r="Y68" i="1"/>
  <c r="X68" i="1"/>
  <c r="W69" i="1" s="1"/>
  <c r="AE69" i="1"/>
  <c r="BX68" i="1"/>
  <c r="AD68" i="1" s="1"/>
  <c r="GF45" i="1"/>
  <c r="FW45" i="1"/>
  <c r="GL45" i="1"/>
  <c r="B46" i="1"/>
  <c r="GM45" i="1"/>
  <c r="GN45" i="1"/>
  <c r="GO45" i="1"/>
  <c r="GP45" i="1"/>
  <c r="FP45" i="1"/>
  <c r="DW54" i="1"/>
  <c r="GB54" i="1"/>
  <c r="DU54" i="1"/>
  <c r="GE54" i="1"/>
  <c r="DT54" i="1"/>
  <c r="AB54" i="1"/>
  <c r="AA54" i="1"/>
  <c r="GD54" i="1"/>
  <c r="GC54" i="1"/>
  <c r="GS54" i="1"/>
  <c r="F357" i="4"/>
  <c r="DR54" i="1"/>
  <c r="P341" i="4"/>
  <c r="C342" i="4"/>
  <c r="F422" i="4"/>
  <c r="E422" i="4"/>
  <c r="D422" i="4"/>
  <c r="Q422" i="4" s="1"/>
  <c r="I358" i="4"/>
  <c r="V358" i="4" s="1"/>
  <c r="H358" i="4"/>
  <c r="U358" i="4" s="1"/>
  <c r="G358" i="4"/>
  <c r="T358" i="4" s="1"/>
  <c r="D358" i="4"/>
  <c r="Q358" i="4" s="1"/>
  <c r="U357" i="4"/>
  <c r="T357" i="4"/>
  <c r="S341" i="4"/>
  <c r="B341" i="4"/>
  <c r="F286" i="8"/>
  <c r="E286" i="8"/>
  <c r="R287" i="8"/>
  <c r="Q287" i="8"/>
  <c r="A423" i="4"/>
  <c r="A359" i="4"/>
  <c r="DX13" i="1"/>
  <c r="F35" i="4"/>
  <c r="F30" i="4"/>
  <c r="HE5" i="1"/>
  <c r="FE46" i="1" l="1"/>
  <c r="FD46" i="1"/>
  <c r="FC46" i="1"/>
  <c r="FB46" i="1"/>
  <c r="FA46" i="1"/>
  <c r="EZ46" i="1"/>
  <c r="EY46" i="1"/>
  <c r="GA46" i="1"/>
  <c r="GK46" i="1"/>
  <c r="GJ46" i="1"/>
  <c r="FO45" i="1" a="1"/>
  <c r="FO45" i="1" s="1"/>
  <c r="FV46" i="1"/>
  <c r="FU46" i="1"/>
  <c r="FT46" i="1"/>
  <c r="FS46" i="1"/>
  <c r="FR46" i="1"/>
  <c r="FQ46" i="1"/>
  <c r="DQ63" i="1"/>
  <c r="DP63" i="1"/>
  <c r="CG63" i="1"/>
  <c r="CH63" i="1"/>
  <c r="S65" i="1"/>
  <c r="GZ64" i="1"/>
  <c r="EV65" i="1"/>
  <c r="EU65" i="1"/>
  <c r="ET65" i="1"/>
  <c r="CI63" i="1"/>
  <c r="CJ63" i="1"/>
  <c r="CK63" i="1"/>
  <c r="AC64" i="1"/>
  <c r="DP64" i="1" s="1"/>
  <c r="E64" i="1"/>
  <c r="EN63" i="1"/>
  <c r="EM63" i="1"/>
  <c r="EL63" i="1"/>
  <c r="EK63" i="1"/>
  <c r="EJ63" i="1"/>
  <c r="EI64" i="1"/>
  <c r="EH64" i="1"/>
  <c r="EG64" i="1"/>
  <c r="M65" i="1"/>
  <c r="Z64" i="1"/>
  <c r="FY46" i="1"/>
  <c r="FX46" i="1" s="1"/>
  <c r="GI46" i="1"/>
  <c r="N66" i="1"/>
  <c r="GS65" i="1"/>
  <c r="DR65" i="1"/>
  <c r="E357" i="4"/>
  <c r="R357" i="4" s="1"/>
  <c r="G53" i="1"/>
  <c r="Y69" i="1"/>
  <c r="X69" i="1"/>
  <c r="W70" i="1" s="1"/>
  <c r="FG69" i="1"/>
  <c r="BX69" i="1"/>
  <c r="AD69" i="1" s="1"/>
  <c r="AE70" i="1"/>
  <c r="GF46" i="1"/>
  <c r="HE100" i="1"/>
  <c r="HE13" i="1"/>
  <c r="HE14" i="1" s="1"/>
  <c r="GN46" i="1"/>
  <c r="GL46" i="1"/>
  <c r="GM46" i="1"/>
  <c r="GO46" i="1"/>
  <c r="GP46" i="1"/>
  <c r="FP46" i="1"/>
  <c r="B47" i="1"/>
  <c r="FW46" i="1"/>
  <c r="DW55" i="1"/>
  <c r="DU55" i="1"/>
  <c r="DT55" i="1"/>
  <c r="AB55" i="1"/>
  <c r="AA55" i="1"/>
  <c r="GB55" i="1"/>
  <c r="GE55" i="1"/>
  <c r="GD55" i="1"/>
  <c r="GC55" i="1"/>
  <c r="GS55" i="1"/>
  <c r="F358" i="4"/>
  <c r="DR55" i="1"/>
  <c r="P342" i="4"/>
  <c r="C343" i="4"/>
  <c r="I359" i="4"/>
  <c r="V359" i="4" s="1"/>
  <c r="H359" i="4"/>
  <c r="U359" i="4" s="1"/>
  <c r="G359" i="4"/>
  <c r="D359" i="4"/>
  <c r="Q359" i="4" s="1"/>
  <c r="F423" i="4"/>
  <c r="E423" i="4"/>
  <c r="D423" i="4"/>
  <c r="Q423" i="4" s="1"/>
  <c r="S342" i="4"/>
  <c r="B342" i="4"/>
  <c r="R288" i="8"/>
  <c r="Q288" i="8"/>
  <c r="E287" i="8"/>
  <c r="F287" i="8"/>
  <c r="A424" i="4"/>
  <c r="A360" i="4"/>
  <c r="DX16" i="1"/>
  <c r="HM16" i="1"/>
  <c r="EZ47" i="1" l="1"/>
  <c r="EY47" i="1"/>
  <c r="FE47" i="1"/>
  <c r="FD47" i="1"/>
  <c r="FC47" i="1"/>
  <c r="FB47" i="1"/>
  <c r="FA47" i="1"/>
  <c r="GA47" i="1"/>
  <c r="GK47" i="1"/>
  <c r="GJ47" i="1"/>
  <c r="FO46" i="1" a="1"/>
  <c r="FO46" i="1" s="1"/>
  <c r="FR47" i="1"/>
  <c r="FQ47" i="1"/>
  <c r="FV47" i="1"/>
  <c r="FU47" i="1"/>
  <c r="FT47" i="1"/>
  <c r="FS47" i="1"/>
  <c r="CG64" i="1"/>
  <c r="CJ64" i="1"/>
  <c r="S66" i="1"/>
  <c r="GZ65" i="1"/>
  <c r="EV66" i="1"/>
  <c r="EU66" i="1"/>
  <c r="ET66" i="1"/>
  <c r="CL64" i="1"/>
  <c r="CK64" i="1"/>
  <c r="CH64" i="1"/>
  <c r="CI64" i="1"/>
  <c r="DQ64" i="1"/>
  <c r="AC65" i="1"/>
  <c r="DQ65" i="1" s="1"/>
  <c r="E65" i="1"/>
  <c r="G65" i="1" s="1"/>
  <c r="EN64" i="1"/>
  <c r="EM64" i="1"/>
  <c r="EL64" i="1"/>
  <c r="EK64" i="1"/>
  <c r="EJ64" i="1"/>
  <c r="Z65" i="1"/>
  <c r="EI65" i="1"/>
  <c r="EH65" i="1"/>
  <c r="EG65" i="1"/>
  <c r="M66" i="1"/>
  <c r="GE65" i="1"/>
  <c r="GD65" i="1"/>
  <c r="GB65" i="1"/>
  <c r="GC65" i="1"/>
  <c r="DW65" i="1"/>
  <c r="DU65" i="1"/>
  <c r="AB65" i="1"/>
  <c r="AA65" i="1"/>
  <c r="DT65" i="1"/>
  <c r="FY47" i="1"/>
  <c r="FX47" i="1" s="1"/>
  <c r="GI47" i="1"/>
  <c r="GS66" i="1"/>
  <c r="N67" i="1"/>
  <c r="DR66" i="1"/>
  <c r="E358" i="4"/>
  <c r="R358" i="4" s="1"/>
  <c r="G54" i="1"/>
  <c r="AE71" i="1"/>
  <c r="BX70" i="1"/>
  <c r="AD70" i="1" s="1"/>
  <c r="FG70" i="1"/>
  <c r="Y70" i="1"/>
  <c r="X70" i="1"/>
  <c r="W71" i="1" s="1"/>
  <c r="GF47" i="1"/>
  <c r="FW47" i="1"/>
  <c r="B48" i="1"/>
  <c r="FP47" i="1"/>
  <c r="GL47" i="1"/>
  <c r="GM47" i="1"/>
  <c r="GN47" i="1"/>
  <c r="GO47" i="1"/>
  <c r="GP47" i="1"/>
  <c r="DW56" i="1"/>
  <c r="DU56" i="1"/>
  <c r="DT56" i="1"/>
  <c r="GE56" i="1"/>
  <c r="GD56" i="1"/>
  <c r="GC56" i="1"/>
  <c r="GB56" i="1"/>
  <c r="AB56" i="1"/>
  <c r="AA56" i="1"/>
  <c r="GS56" i="1"/>
  <c r="DR56" i="1"/>
  <c r="P343" i="4"/>
  <c r="C344" i="4"/>
  <c r="F359" i="4"/>
  <c r="I360" i="4"/>
  <c r="V360" i="4" s="1"/>
  <c r="H360" i="4"/>
  <c r="U360" i="4" s="1"/>
  <c r="G360" i="4"/>
  <c r="T360" i="4" s="1"/>
  <c r="D360" i="4"/>
  <c r="Q360" i="4" s="1"/>
  <c r="F424" i="4"/>
  <c r="E424" i="4"/>
  <c r="D424" i="4"/>
  <c r="Q424" i="4" s="1"/>
  <c r="T359" i="4"/>
  <c r="S343" i="4"/>
  <c r="B343" i="4"/>
  <c r="F288" i="8"/>
  <c r="E288" i="8"/>
  <c r="R289" i="8"/>
  <c r="Q289" i="8"/>
  <c r="A425" i="4"/>
  <c r="A361" i="4"/>
  <c r="HE16" i="1"/>
  <c r="FE48" i="1" l="1"/>
  <c r="FD48" i="1"/>
  <c r="FC48" i="1"/>
  <c r="FB48" i="1"/>
  <c r="FA48" i="1"/>
  <c r="EZ48" i="1"/>
  <c r="EY48" i="1"/>
  <c r="GA48" i="1"/>
  <c r="GK48" i="1"/>
  <c r="GJ48" i="1"/>
  <c r="FO47" i="1" a="1"/>
  <c r="FO47" i="1" s="1"/>
  <c r="FV48" i="1"/>
  <c r="FU48" i="1"/>
  <c r="FT48" i="1"/>
  <c r="FS48" i="1"/>
  <c r="FR48" i="1"/>
  <c r="FQ48" i="1"/>
  <c r="DP65" i="1"/>
  <c r="ET67" i="1"/>
  <c r="EU67" i="1"/>
  <c r="EV67" i="1"/>
  <c r="GZ66" i="1"/>
  <c r="S67" i="1"/>
  <c r="CG65" i="1"/>
  <c r="CH65" i="1"/>
  <c r="CI65" i="1"/>
  <c r="CJ65" i="1"/>
  <c r="CK65" i="1"/>
  <c r="CL65" i="1"/>
  <c r="AC66" i="1"/>
  <c r="DQ66" i="1" s="1"/>
  <c r="E66" i="1"/>
  <c r="G66" i="1" s="1"/>
  <c r="EK65" i="1"/>
  <c r="EM65" i="1"/>
  <c r="EN65" i="1"/>
  <c r="EL65" i="1"/>
  <c r="EJ65" i="1"/>
  <c r="EI66" i="1"/>
  <c r="EH66" i="1"/>
  <c r="EG66" i="1"/>
  <c r="M67" i="1"/>
  <c r="DW66" i="1"/>
  <c r="GD66" i="1"/>
  <c r="GB66" i="1"/>
  <c r="DU66" i="1"/>
  <c r="GC66" i="1"/>
  <c r="AA66" i="1"/>
  <c r="GE66" i="1"/>
  <c r="AB66" i="1"/>
  <c r="DT66" i="1"/>
  <c r="Z66" i="1"/>
  <c r="FY48" i="1"/>
  <c r="FX48" i="1" s="1"/>
  <c r="GI48" i="1"/>
  <c r="E359" i="4"/>
  <c r="R359" i="4" s="1"/>
  <c r="DR67" i="1"/>
  <c r="GS67" i="1"/>
  <c r="N68" i="1"/>
  <c r="G55" i="1"/>
  <c r="Y71" i="1"/>
  <c r="X71" i="1"/>
  <c r="W72" i="1" s="1"/>
  <c r="AE72" i="1"/>
  <c r="BX71" i="1"/>
  <c r="AD71" i="1" s="1"/>
  <c r="FG71" i="1"/>
  <c r="GF48" i="1"/>
  <c r="FW48" i="1"/>
  <c r="GL48" i="1"/>
  <c r="GM48" i="1"/>
  <c r="GN48" i="1"/>
  <c r="GO48" i="1"/>
  <c r="GP48" i="1"/>
  <c r="FP48" i="1"/>
  <c r="B49" i="1"/>
  <c r="DW57" i="1"/>
  <c r="AA57" i="1"/>
  <c r="DU57" i="1"/>
  <c r="DT57" i="1"/>
  <c r="AB57" i="1"/>
  <c r="GD57" i="1"/>
  <c r="GC57" i="1"/>
  <c r="GB57" i="1"/>
  <c r="GE57" i="1"/>
  <c r="GS57" i="1"/>
  <c r="DR57" i="1"/>
  <c r="P344" i="4"/>
  <c r="C345" i="4"/>
  <c r="F360" i="4"/>
  <c r="I361" i="4"/>
  <c r="H361" i="4"/>
  <c r="G361" i="4"/>
  <c r="T361" i="4" s="1"/>
  <c r="D361" i="4"/>
  <c r="Q361" i="4" s="1"/>
  <c r="F425" i="4"/>
  <c r="E425" i="4"/>
  <c r="D425" i="4"/>
  <c r="Q425" i="4" s="1"/>
  <c r="S344" i="4"/>
  <c r="B344" i="4"/>
  <c r="R290" i="8"/>
  <c r="Q290" i="8"/>
  <c r="F289" i="8"/>
  <c r="E289" i="8"/>
  <c r="A362" i="4"/>
  <c r="A426" i="4"/>
  <c r="FE49" i="1" l="1"/>
  <c r="FD49" i="1"/>
  <c r="FC49" i="1"/>
  <c r="FB49" i="1"/>
  <c r="FA49" i="1"/>
  <c r="EZ49" i="1"/>
  <c r="EY49" i="1"/>
  <c r="GA49" i="1"/>
  <c r="GK49" i="1"/>
  <c r="GJ49" i="1"/>
  <c r="FO48" i="1" a="1"/>
  <c r="FO48" i="1" s="1"/>
  <c r="FV49" i="1"/>
  <c r="FU49" i="1"/>
  <c r="FT49" i="1"/>
  <c r="FS49" i="1"/>
  <c r="FR49" i="1"/>
  <c r="FQ49" i="1"/>
  <c r="DP66" i="1"/>
  <c r="EV68" i="1"/>
  <c r="EU68" i="1"/>
  <c r="ET68" i="1"/>
  <c r="GZ67" i="1"/>
  <c r="S68" i="1"/>
  <c r="CG66" i="1"/>
  <c r="CH66" i="1"/>
  <c r="CI66" i="1"/>
  <c r="CJ66" i="1"/>
  <c r="CK66" i="1"/>
  <c r="CL66" i="1"/>
  <c r="AC67" i="1"/>
  <c r="DQ67" i="1" s="1"/>
  <c r="E67" i="1"/>
  <c r="G67" i="1" s="1"/>
  <c r="EN66" i="1"/>
  <c r="EM66" i="1"/>
  <c r="EL66" i="1"/>
  <c r="EK66" i="1"/>
  <c r="EJ66" i="1"/>
  <c r="EI67" i="1"/>
  <c r="EH67" i="1"/>
  <c r="EG67" i="1"/>
  <c r="AB67" i="1"/>
  <c r="AA67" i="1"/>
  <c r="GC67" i="1"/>
  <c r="GB67" i="1"/>
  <c r="DU67" i="1"/>
  <c r="GE67" i="1"/>
  <c r="M68" i="1"/>
  <c r="DW67" i="1"/>
  <c r="GD67" i="1"/>
  <c r="DT67" i="1"/>
  <c r="Z67" i="1"/>
  <c r="FY49" i="1"/>
  <c r="FX49" i="1" s="1"/>
  <c r="GI49" i="1"/>
  <c r="E360" i="4"/>
  <c r="R360" i="4" s="1"/>
  <c r="GS68" i="1"/>
  <c r="DR68" i="1"/>
  <c r="N69" i="1"/>
  <c r="FP49" i="1"/>
  <c r="FW49" i="1"/>
  <c r="GL49" i="1"/>
  <c r="GO49" i="1"/>
  <c r="GN49" i="1"/>
  <c r="GM49" i="1"/>
  <c r="GP49" i="1"/>
  <c r="B50" i="1"/>
  <c r="G56" i="1"/>
  <c r="FG72" i="1"/>
  <c r="BX72" i="1"/>
  <c r="AD72" i="1" s="1"/>
  <c r="AE73" i="1"/>
  <c r="Y72" i="1"/>
  <c r="X72" i="1"/>
  <c r="W73" i="1" s="1"/>
  <c r="GF49" i="1"/>
  <c r="DW58" i="1"/>
  <c r="AA58" i="1"/>
  <c r="GE58" i="1"/>
  <c r="GD58" i="1"/>
  <c r="GC58" i="1"/>
  <c r="GB58" i="1"/>
  <c r="AB58" i="1"/>
  <c r="DU58" i="1"/>
  <c r="DT58" i="1"/>
  <c r="GS58" i="1"/>
  <c r="DR58" i="1"/>
  <c r="P345" i="4"/>
  <c r="C346" i="4"/>
  <c r="F361" i="4"/>
  <c r="F426" i="4"/>
  <c r="E426" i="4"/>
  <c r="D426" i="4"/>
  <c r="Q426" i="4" s="1"/>
  <c r="I362" i="4"/>
  <c r="V362" i="4" s="1"/>
  <c r="H362" i="4"/>
  <c r="U362" i="4" s="1"/>
  <c r="G362" i="4"/>
  <c r="T362" i="4" s="1"/>
  <c r="D362" i="4"/>
  <c r="Q362" i="4" s="1"/>
  <c r="U361" i="4"/>
  <c r="V361" i="4"/>
  <c r="S345" i="4"/>
  <c r="B345" i="4"/>
  <c r="E290" i="8"/>
  <c r="F290" i="8"/>
  <c r="R291" i="8"/>
  <c r="Q291" i="8"/>
  <c r="A427" i="4"/>
  <c r="A363" i="4"/>
  <c r="BH5" i="1"/>
  <c r="BH100" i="1" s="1"/>
  <c r="BD5" i="1"/>
  <c r="BD100" i="1" s="1"/>
  <c r="BB5" i="1"/>
  <c r="BB100" i="1" s="1"/>
  <c r="AX5" i="1"/>
  <c r="AX100" i="1" s="1"/>
  <c r="FE50" i="1" l="1"/>
  <c r="FC50" i="1"/>
  <c r="FB50" i="1"/>
  <c r="FA50" i="1"/>
  <c r="EZ50" i="1"/>
  <c r="EY50" i="1"/>
  <c r="FD50" i="1"/>
  <c r="GA50" i="1"/>
  <c r="GK50" i="1"/>
  <c r="GJ50" i="1"/>
  <c r="FO49" i="1" a="1"/>
  <c r="FO49" i="1" s="1"/>
  <c r="Z68" i="1"/>
  <c r="EK68" i="1" s="1"/>
  <c r="FV50" i="1"/>
  <c r="FU50" i="1"/>
  <c r="FT50" i="1"/>
  <c r="FS50" i="1"/>
  <c r="FR50" i="1"/>
  <c r="FQ50" i="1"/>
  <c r="DP67" i="1"/>
  <c r="GZ68" i="1"/>
  <c r="S69" i="1"/>
  <c r="EV69" i="1"/>
  <c r="EU69" i="1"/>
  <c r="ET69" i="1"/>
  <c r="CG67" i="1"/>
  <c r="CH67" i="1"/>
  <c r="CI67" i="1"/>
  <c r="CJ67" i="1"/>
  <c r="CK67" i="1"/>
  <c r="CL67" i="1"/>
  <c r="AC68" i="1"/>
  <c r="CL68" i="1" s="1"/>
  <c r="E68" i="1"/>
  <c r="G68" i="1" s="1"/>
  <c r="EN67" i="1"/>
  <c r="EM67" i="1"/>
  <c r="EL67" i="1"/>
  <c r="EK67" i="1"/>
  <c r="EJ67" i="1"/>
  <c r="EI68" i="1"/>
  <c r="EH68" i="1"/>
  <c r="EG68" i="1"/>
  <c r="M69" i="1"/>
  <c r="GE68" i="1"/>
  <c r="AB68" i="1"/>
  <c r="AA68" i="1"/>
  <c r="GD68" i="1"/>
  <c r="GC68" i="1"/>
  <c r="GB68" i="1"/>
  <c r="DW68" i="1"/>
  <c r="DU68" i="1"/>
  <c r="DT68" i="1"/>
  <c r="FY50" i="1"/>
  <c r="FX50" i="1" s="1"/>
  <c r="GI50" i="1"/>
  <c r="E361" i="4"/>
  <c r="R361" i="4" s="1"/>
  <c r="DR69" i="1"/>
  <c r="N70" i="1"/>
  <c r="GS69" i="1"/>
  <c r="GF50" i="1"/>
  <c r="FW50" i="1"/>
  <c r="GO50" i="1"/>
  <c r="FP50" i="1"/>
  <c r="GP50" i="1"/>
  <c r="GL50" i="1"/>
  <c r="B51" i="1"/>
  <c r="GM50" i="1"/>
  <c r="GN50" i="1"/>
  <c r="G57" i="1"/>
  <c r="FG73" i="1"/>
  <c r="Y73" i="1"/>
  <c r="X73" i="1"/>
  <c r="W74" i="1" s="1"/>
  <c r="BX73" i="1"/>
  <c r="AD73" i="1" s="1"/>
  <c r="AE74" i="1"/>
  <c r="DW59" i="1"/>
  <c r="GC59" i="1"/>
  <c r="AB59" i="1"/>
  <c r="GE59" i="1"/>
  <c r="DT59" i="1"/>
  <c r="AA59" i="1"/>
  <c r="DU59" i="1"/>
  <c r="GD59" i="1"/>
  <c r="GB59" i="1"/>
  <c r="GS59" i="1"/>
  <c r="DR59" i="1"/>
  <c r="P346" i="4"/>
  <c r="C347" i="4"/>
  <c r="F362" i="4"/>
  <c r="D427" i="4"/>
  <c r="Q427" i="4" s="1"/>
  <c r="F427" i="4"/>
  <c r="E427" i="4"/>
  <c r="D363" i="4"/>
  <c r="Q363" i="4" s="1"/>
  <c r="I363" i="4"/>
  <c r="V363" i="4" s="1"/>
  <c r="H363" i="4"/>
  <c r="U363" i="4" s="1"/>
  <c r="G363" i="4"/>
  <c r="S346" i="4"/>
  <c r="B346" i="4"/>
  <c r="R292" i="8"/>
  <c r="Q292" i="8"/>
  <c r="F291" i="8"/>
  <c r="E291" i="8"/>
  <c r="A364" i="4"/>
  <c r="A428" i="4"/>
  <c r="BH13" i="1"/>
  <c r="BD13" i="1"/>
  <c r="BB13" i="1"/>
  <c r="AX13" i="1"/>
  <c r="FD51" i="1" l="1"/>
  <c r="FC51" i="1"/>
  <c r="FB51" i="1"/>
  <c r="FA51" i="1"/>
  <c r="EZ51" i="1"/>
  <c r="EY51" i="1"/>
  <c r="FE51" i="1"/>
  <c r="EL68" i="1"/>
  <c r="EM68" i="1"/>
  <c r="EN68" i="1"/>
  <c r="EJ68" i="1"/>
  <c r="GA51" i="1"/>
  <c r="GK51" i="1"/>
  <c r="GJ51" i="1"/>
  <c r="FO50" i="1" a="1"/>
  <c r="FO50" i="1" s="1"/>
  <c r="FV51" i="1"/>
  <c r="FU51" i="1"/>
  <c r="FT51" i="1"/>
  <c r="FS51" i="1"/>
  <c r="FR51" i="1"/>
  <c r="FQ51" i="1"/>
  <c r="EV70" i="1"/>
  <c r="EU70" i="1"/>
  <c r="ET70" i="1"/>
  <c r="GZ69" i="1"/>
  <c r="S70" i="1"/>
  <c r="DQ68" i="1"/>
  <c r="DP68" i="1"/>
  <c r="CG68" i="1"/>
  <c r="AC69" i="1"/>
  <c r="CI69" i="1" s="1"/>
  <c r="E69" i="1"/>
  <c r="G69" i="1" s="1"/>
  <c r="CH68" i="1"/>
  <c r="CI68" i="1"/>
  <c r="CJ68" i="1"/>
  <c r="CK68" i="1"/>
  <c r="Z69" i="1"/>
  <c r="EI69" i="1"/>
  <c r="EH69" i="1"/>
  <c r="EG69" i="1"/>
  <c r="DU69" i="1"/>
  <c r="AA69" i="1"/>
  <c r="AB69" i="1"/>
  <c r="M70" i="1"/>
  <c r="DW69" i="1"/>
  <c r="GE69" i="1"/>
  <c r="GD69" i="1"/>
  <c r="GC69" i="1"/>
  <c r="GB69" i="1"/>
  <c r="DT69" i="1"/>
  <c r="FY51" i="1"/>
  <c r="FX51" i="1" s="1"/>
  <c r="E362" i="4"/>
  <c r="GI51" i="1"/>
  <c r="DR70" i="1"/>
  <c r="N71" i="1"/>
  <c r="GS70" i="1"/>
  <c r="GN51" i="1"/>
  <c r="B52" i="1"/>
  <c r="GL51" i="1"/>
  <c r="GF51" i="1"/>
  <c r="GO51" i="1"/>
  <c r="FP51" i="1"/>
  <c r="GP51" i="1"/>
  <c r="GM51" i="1"/>
  <c r="FW51" i="1"/>
  <c r="G58" i="1"/>
  <c r="BX74" i="1"/>
  <c r="AD74" i="1" s="1"/>
  <c r="AE75" i="1"/>
  <c r="Y74" i="1"/>
  <c r="X74" i="1"/>
  <c r="W75" i="1" s="1"/>
  <c r="FG74" i="1"/>
  <c r="DW60" i="1"/>
  <c r="AA60" i="1"/>
  <c r="GE60" i="1"/>
  <c r="GD60" i="1"/>
  <c r="GC60" i="1"/>
  <c r="GB60" i="1"/>
  <c r="AB60" i="1"/>
  <c r="DU60" i="1"/>
  <c r="DT60" i="1"/>
  <c r="GS60" i="1"/>
  <c r="DR60" i="1"/>
  <c r="C348" i="4"/>
  <c r="P347" i="4"/>
  <c r="F363" i="4"/>
  <c r="F428" i="4"/>
  <c r="E428" i="4"/>
  <c r="D428" i="4"/>
  <c r="Q428" i="4" s="1"/>
  <c r="I364" i="4"/>
  <c r="V364" i="4" s="1"/>
  <c r="H364" i="4"/>
  <c r="U364" i="4" s="1"/>
  <c r="G364" i="4"/>
  <c r="T364" i="4" s="1"/>
  <c r="D364" i="4"/>
  <c r="Q364" i="4" s="1"/>
  <c r="T363" i="4"/>
  <c r="S347" i="4"/>
  <c r="B347" i="4"/>
  <c r="E292" i="8"/>
  <c r="F292" i="8"/>
  <c r="R293" i="8"/>
  <c r="Q293" i="8"/>
  <c r="A365" i="4"/>
  <c r="A429" i="4"/>
  <c r="BH16" i="1"/>
  <c r="BD16" i="1"/>
  <c r="AX16" i="1"/>
  <c r="BB16" i="1"/>
  <c r="FE52" i="1" l="1"/>
  <c r="FD52" i="1"/>
  <c r="FC52" i="1"/>
  <c r="FB52" i="1"/>
  <c r="FA52" i="1"/>
  <c r="EZ52" i="1"/>
  <c r="EY52" i="1"/>
  <c r="FO51" i="1" a="1"/>
  <c r="FO51" i="1" s="1"/>
  <c r="GA52" i="1"/>
  <c r="GK52" i="1"/>
  <c r="GJ52" i="1"/>
  <c r="FT52" i="1"/>
  <c r="FS52" i="1"/>
  <c r="FR52" i="1"/>
  <c r="FQ52" i="1"/>
  <c r="FV52" i="1"/>
  <c r="FU52" i="1"/>
  <c r="EV71" i="1"/>
  <c r="EU71" i="1"/>
  <c r="ET71" i="1"/>
  <c r="GZ70" i="1"/>
  <c r="S71" i="1"/>
  <c r="CK69" i="1"/>
  <c r="CL69" i="1"/>
  <c r="DQ69" i="1"/>
  <c r="DP69" i="1"/>
  <c r="CG69" i="1"/>
  <c r="CJ69" i="1"/>
  <c r="CH69" i="1"/>
  <c r="AC70" i="1"/>
  <c r="DQ70" i="1" s="1"/>
  <c r="E70" i="1"/>
  <c r="G70" i="1" s="1"/>
  <c r="EJ69" i="1"/>
  <c r="EN69" i="1"/>
  <c r="EM69" i="1"/>
  <c r="EL69" i="1"/>
  <c r="EK69" i="1"/>
  <c r="EI70" i="1"/>
  <c r="EH70" i="1"/>
  <c r="EG70" i="1"/>
  <c r="AB70" i="1"/>
  <c r="M71" i="1"/>
  <c r="GE70" i="1"/>
  <c r="GD70" i="1"/>
  <c r="GC70" i="1"/>
  <c r="GB70" i="1"/>
  <c r="DW70" i="1"/>
  <c r="DU70" i="1"/>
  <c r="AA70" i="1"/>
  <c r="DT70" i="1"/>
  <c r="Z70" i="1"/>
  <c r="FY52" i="1"/>
  <c r="FX52" i="1" s="1"/>
  <c r="E363" i="4"/>
  <c r="GI52" i="1"/>
  <c r="GP52" i="1"/>
  <c r="FP52" i="1"/>
  <c r="FW52" i="1"/>
  <c r="GL52" i="1"/>
  <c r="GM52" i="1"/>
  <c r="GN52" i="1"/>
  <c r="GO52" i="1"/>
  <c r="GF52" i="1"/>
  <c r="B53" i="1"/>
  <c r="GS71" i="1"/>
  <c r="N72" i="1"/>
  <c r="DR71" i="1"/>
  <c r="G59" i="1"/>
  <c r="Y75" i="1"/>
  <c r="X75" i="1"/>
  <c r="W76" i="1" s="1"/>
  <c r="BX75" i="1"/>
  <c r="AD75" i="1" s="1"/>
  <c r="AE76" i="1"/>
  <c r="FG75" i="1"/>
  <c r="DW61" i="1"/>
  <c r="AA61" i="1"/>
  <c r="DU61" i="1"/>
  <c r="GD61" i="1"/>
  <c r="DT61" i="1"/>
  <c r="AB61" i="1"/>
  <c r="GE61" i="1"/>
  <c r="GC61" i="1"/>
  <c r="GB61" i="1"/>
  <c r="GS61" i="1"/>
  <c r="DR61" i="1"/>
  <c r="C349" i="4"/>
  <c r="P348" i="4"/>
  <c r="F364" i="4"/>
  <c r="F429" i="4"/>
  <c r="E429" i="4"/>
  <c r="D429" i="4"/>
  <c r="Q429" i="4" s="1"/>
  <c r="I365" i="4"/>
  <c r="V365" i="4" s="1"/>
  <c r="H365" i="4"/>
  <c r="U365" i="4" s="1"/>
  <c r="G365" i="4"/>
  <c r="D365" i="4"/>
  <c r="Q365" i="4" s="1"/>
  <c r="R362" i="4"/>
  <c r="S348" i="4"/>
  <c r="B348" i="4"/>
  <c r="Q294" i="8"/>
  <c r="R294" i="8"/>
  <c r="F293" i="8"/>
  <c r="E293" i="8"/>
  <c r="A430" i="4"/>
  <c r="A366" i="4"/>
  <c r="FE53" i="1" l="1"/>
  <c r="FD53" i="1"/>
  <c r="FC53" i="1"/>
  <c r="FB53" i="1"/>
  <c r="FA53" i="1"/>
  <c r="EZ53" i="1"/>
  <c r="EY53" i="1"/>
  <c r="GA53" i="1"/>
  <c r="GK53" i="1"/>
  <c r="GJ53" i="1"/>
  <c r="FO52" i="1" a="1"/>
  <c r="FO52" i="1" s="1"/>
  <c r="FV53" i="1"/>
  <c r="FU53" i="1"/>
  <c r="FT53" i="1"/>
  <c r="FS53" i="1"/>
  <c r="FR53" i="1"/>
  <c r="FQ53" i="1"/>
  <c r="CJ70" i="1"/>
  <c r="CK70" i="1"/>
  <c r="CL70" i="1"/>
  <c r="CH70" i="1"/>
  <c r="CG70" i="1"/>
  <c r="GZ71" i="1"/>
  <c r="S72" i="1"/>
  <c r="EV72" i="1"/>
  <c r="EU72" i="1"/>
  <c r="ET72" i="1"/>
  <c r="CI70" i="1"/>
  <c r="AC71" i="1"/>
  <c r="CG71" i="1" s="1"/>
  <c r="E71" i="1"/>
  <c r="G71" i="1" s="1"/>
  <c r="DP70" i="1"/>
  <c r="EN70" i="1"/>
  <c r="EM70" i="1"/>
  <c r="EL70" i="1"/>
  <c r="EK70" i="1"/>
  <c r="EJ70" i="1"/>
  <c r="Z71" i="1"/>
  <c r="EI71" i="1"/>
  <c r="EH71" i="1"/>
  <c r="EG71" i="1"/>
  <c r="E364" i="4"/>
  <c r="GD71" i="1"/>
  <c r="GB71" i="1"/>
  <c r="DW71" i="1"/>
  <c r="GC71" i="1"/>
  <c r="M72" i="1"/>
  <c r="DU71" i="1"/>
  <c r="GE71" i="1"/>
  <c r="AB71" i="1"/>
  <c r="AA71" i="1"/>
  <c r="DT71" i="1"/>
  <c r="GO53" i="1"/>
  <c r="GF53" i="1"/>
  <c r="GM53" i="1"/>
  <c r="GN53" i="1"/>
  <c r="FY53" i="1"/>
  <c r="FX53" i="1" s="1"/>
  <c r="GP53" i="1"/>
  <c r="FP53" i="1"/>
  <c r="B54" i="1"/>
  <c r="FW53" i="1"/>
  <c r="GL53" i="1"/>
  <c r="GI53" i="1"/>
  <c r="DR72" i="1"/>
  <c r="GS72" i="1"/>
  <c r="N73" i="1"/>
  <c r="G60" i="1"/>
  <c r="FG76" i="1"/>
  <c r="BX76" i="1"/>
  <c r="AD76" i="1" s="1"/>
  <c r="AE77" i="1"/>
  <c r="Y76" i="1"/>
  <c r="X76" i="1"/>
  <c r="W77" i="1" s="1"/>
  <c r="DW62" i="1"/>
  <c r="AB62" i="1"/>
  <c r="AA62" i="1"/>
  <c r="DT62" i="1"/>
  <c r="GC62" i="1"/>
  <c r="GE62" i="1"/>
  <c r="GD62" i="1"/>
  <c r="GB62" i="1"/>
  <c r="DU62" i="1"/>
  <c r="GS62" i="1"/>
  <c r="DR62" i="1"/>
  <c r="C350" i="4"/>
  <c r="P349" i="4"/>
  <c r="F365" i="4"/>
  <c r="F430" i="4"/>
  <c r="E430" i="4"/>
  <c r="D430" i="4"/>
  <c r="Q430" i="4" s="1"/>
  <c r="I366" i="4"/>
  <c r="V366" i="4" s="1"/>
  <c r="H366" i="4"/>
  <c r="U366" i="4" s="1"/>
  <c r="G366" i="4"/>
  <c r="D366" i="4"/>
  <c r="Q366" i="4" s="1"/>
  <c r="T365" i="4"/>
  <c r="R363" i="4"/>
  <c r="S349" i="4"/>
  <c r="B349" i="4"/>
  <c r="F294" i="8"/>
  <c r="E294" i="8"/>
  <c r="R298" i="8"/>
  <c r="Q298" i="8"/>
  <c r="A431" i="4"/>
  <c r="A367" i="4"/>
  <c r="FO53" i="1" l="1" a="1"/>
  <c r="FO53" i="1" s="1"/>
  <c r="FE54" i="1"/>
  <c r="FD54" i="1"/>
  <c r="FC54" i="1"/>
  <c r="FB54" i="1"/>
  <c r="FA54" i="1"/>
  <c r="EZ54" i="1"/>
  <c r="EY54" i="1"/>
  <c r="GA54" i="1"/>
  <c r="GK54" i="1"/>
  <c r="GJ54" i="1"/>
  <c r="FV54" i="1"/>
  <c r="FU54" i="1"/>
  <c r="FT54" i="1"/>
  <c r="FS54" i="1"/>
  <c r="FR54" i="1"/>
  <c r="FQ54" i="1"/>
  <c r="GZ72" i="1"/>
  <c r="S73" i="1"/>
  <c r="DQ71" i="1"/>
  <c r="DP71" i="1"/>
  <c r="EV73" i="1"/>
  <c r="EU73" i="1"/>
  <c r="ET73" i="1"/>
  <c r="CH71" i="1"/>
  <c r="CI71" i="1"/>
  <c r="CJ71" i="1"/>
  <c r="CK71" i="1"/>
  <c r="CL71" i="1"/>
  <c r="AC72" i="1"/>
  <c r="DQ72" i="1" s="1"/>
  <c r="E72" i="1"/>
  <c r="G72" i="1" s="1"/>
  <c r="EN71" i="1"/>
  <c r="EM71" i="1"/>
  <c r="EL71" i="1"/>
  <c r="EK71" i="1"/>
  <c r="EJ71" i="1"/>
  <c r="Z72" i="1"/>
  <c r="E365" i="4"/>
  <c r="EI72" i="1"/>
  <c r="EG72" i="1"/>
  <c r="EH72" i="1"/>
  <c r="GE72" i="1"/>
  <c r="M73" i="1"/>
  <c r="GD72" i="1"/>
  <c r="GC72" i="1"/>
  <c r="GB72" i="1"/>
  <c r="DW72" i="1"/>
  <c r="DU72" i="1"/>
  <c r="AA72" i="1"/>
  <c r="AB72" i="1"/>
  <c r="DT72" i="1"/>
  <c r="FY54" i="1"/>
  <c r="FX54" i="1" s="1"/>
  <c r="B55" i="1"/>
  <c r="FP54" i="1"/>
  <c r="FW54" i="1"/>
  <c r="GL54" i="1"/>
  <c r="GM54" i="1"/>
  <c r="GN54" i="1"/>
  <c r="GO54" i="1"/>
  <c r="GP54" i="1"/>
  <c r="GI54" i="1"/>
  <c r="GF54" i="1"/>
  <c r="DR73" i="1"/>
  <c r="GS73" i="1"/>
  <c r="N74" i="1"/>
  <c r="G61" i="1"/>
  <c r="Y77" i="1"/>
  <c r="X77" i="1"/>
  <c r="W78" i="1" s="1"/>
  <c r="BX77" i="1"/>
  <c r="AD77" i="1" s="1"/>
  <c r="AE78" i="1"/>
  <c r="FG77" i="1"/>
  <c r="DW63" i="1"/>
  <c r="GD63" i="1"/>
  <c r="GC63" i="1"/>
  <c r="GB63" i="1"/>
  <c r="AB63" i="1"/>
  <c r="AA63" i="1"/>
  <c r="DU63" i="1"/>
  <c r="DT63" i="1"/>
  <c r="GE63" i="1"/>
  <c r="GS63" i="1"/>
  <c r="DR63" i="1"/>
  <c r="P350" i="4"/>
  <c r="C351" i="4"/>
  <c r="F366" i="4"/>
  <c r="I367" i="4"/>
  <c r="V367" i="4" s="1"/>
  <c r="H367" i="4"/>
  <c r="U367" i="4" s="1"/>
  <c r="G367" i="4"/>
  <c r="D367" i="4"/>
  <c r="Q367" i="4" s="1"/>
  <c r="F431" i="4"/>
  <c r="E431" i="4"/>
  <c r="D431" i="4"/>
  <c r="Q431" i="4" s="1"/>
  <c r="T366" i="4"/>
  <c r="R364" i="4"/>
  <c r="S350" i="4"/>
  <c r="B350" i="4"/>
  <c r="R299" i="8"/>
  <c r="Q299" i="8"/>
  <c r="E298" i="8"/>
  <c r="F298" i="8"/>
  <c r="A368" i="4"/>
  <c r="A432" i="4"/>
  <c r="AT5" i="1"/>
  <c r="AT100" i="1" s="1"/>
  <c r="FE55" i="1" l="1"/>
  <c r="FD55" i="1"/>
  <c r="FC55" i="1"/>
  <c r="FB55" i="1"/>
  <c r="EZ55" i="1"/>
  <c r="EY55" i="1"/>
  <c r="FA55" i="1"/>
  <c r="GA55" i="1"/>
  <c r="GK55" i="1"/>
  <c r="GJ55" i="1"/>
  <c r="FO54" i="1" a="1"/>
  <c r="FO54" i="1" s="1"/>
  <c r="FV55" i="1"/>
  <c r="FU55" i="1"/>
  <c r="FT55" i="1"/>
  <c r="FS55" i="1"/>
  <c r="FR55" i="1"/>
  <c r="FQ55" i="1"/>
  <c r="DP72" i="1"/>
  <c r="CL72" i="1"/>
  <c r="EV74" i="1"/>
  <c r="EU74" i="1"/>
  <c r="ET74" i="1"/>
  <c r="GZ73" i="1"/>
  <c r="S74" i="1"/>
  <c r="CG72" i="1"/>
  <c r="CH72" i="1"/>
  <c r="CI72" i="1"/>
  <c r="CJ72" i="1"/>
  <c r="CK72" i="1"/>
  <c r="AC73" i="1"/>
  <c r="DQ73" i="1" s="1"/>
  <c r="E73" i="1"/>
  <c r="G73" i="1" s="1"/>
  <c r="EK72" i="1"/>
  <c r="EJ72" i="1"/>
  <c r="EN72" i="1"/>
  <c r="EM72" i="1"/>
  <c r="EL72" i="1"/>
  <c r="Z73" i="1"/>
  <c r="GN55" i="1"/>
  <c r="E366" i="4"/>
  <c r="EH73" i="1"/>
  <c r="EG73" i="1"/>
  <c r="EI73" i="1"/>
  <c r="FW55" i="1"/>
  <c r="GM55" i="1"/>
  <c r="GF55" i="1"/>
  <c r="FP55" i="1"/>
  <c r="GB73" i="1"/>
  <c r="DU73" i="1"/>
  <c r="DW73" i="1"/>
  <c r="AB73" i="1"/>
  <c r="AA73" i="1"/>
  <c r="GC73" i="1"/>
  <c r="GD73" i="1"/>
  <c r="M74" i="1"/>
  <c r="GE73" i="1"/>
  <c r="DT73" i="1"/>
  <c r="GL55" i="1"/>
  <c r="GP55" i="1"/>
  <c r="B56" i="1"/>
  <c r="FY55" i="1"/>
  <c r="FX55" i="1" s="1"/>
  <c r="GO55" i="1"/>
  <c r="GI55" i="1"/>
  <c r="DR74" i="1"/>
  <c r="GS74" i="1"/>
  <c r="N75" i="1"/>
  <c r="G62" i="1"/>
  <c r="FG78" i="1"/>
  <c r="AE79" i="1"/>
  <c r="BX78" i="1"/>
  <c r="AD78" i="1" s="1"/>
  <c r="Y78" i="1"/>
  <c r="X78" i="1"/>
  <c r="W79" i="1" s="1"/>
  <c r="DW64" i="1"/>
  <c r="GB64" i="1"/>
  <c r="AB64" i="1"/>
  <c r="AA64" i="1"/>
  <c r="DU64" i="1"/>
  <c r="DT64" i="1"/>
  <c r="GC64" i="1"/>
  <c r="GE64" i="1"/>
  <c r="GD64" i="1"/>
  <c r="GS64" i="1"/>
  <c r="DR64" i="1"/>
  <c r="P351" i="4"/>
  <c r="C352" i="4"/>
  <c r="F367" i="4"/>
  <c r="T367" i="4"/>
  <c r="D368" i="4"/>
  <c r="Q368" i="4" s="1"/>
  <c r="I368" i="4"/>
  <c r="V368" i="4" s="1"/>
  <c r="H368" i="4"/>
  <c r="U368" i="4" s="1"/>
  <c r="G368" i="4"/>
  <c r="T368" i="4" s="1"/>
  <c r="E432" i="4"/>
  <c r="D432" i="4"/>
  <c r="Q432" i="4" s="1"/>
  <c r="F432" i="4"/>
  <c r="R365" i="4"/>
  <c r="S351" i="4"/>
  <c r="B351" i="4"/>
  <c r="F299" i="8"/>
  <c r="E299" i="8"/>
  <c r="R300" i="8"/>
  <c r="Q300" i="8"/>
  <c r="A433" i="4"/>
  <c r="A369" i="4"/>
  <c r="AT13" i="1"/>
  <c r="FA56" i="1" l="1"/>
  <c r="EZ56" i="1"/>
  <c r="EY56" i="1"/>
  <c r="FE56" i="1"/>
  <c r="FD56" i="1"/>
  <c r="FC56" i="1"/>
  <c r="FB56" i="1"/>
  <c r="GA56" i="1"/>
  <c r="GK56" i="1"/>
  <c r="GJ56" i="1"/>
  <c r="FO55" i="1" a="1"/>
  <c r="FO55" i="1" s="1"/>
  <c r="FV56" i="1"/>
  <c r="FU56" i="1"/>
  <c r="FT56" i="1"/>
  <c r="FS56" i="1"/>
  <c r="FR56" i="1"/>
  <c r="FQ56" i="1"/>
  <c r="GZ74" i="1"/>
  <c r="S75" i="1"/>
  <c r="EV75" i="1"/>
  <c r="EU75" i="1"/>
  <c r="ET75" i="1"/>
  <c r="DP73" i="1"/>
  <c r="CG73" i="1"/>
  <c r="CH73" i="1"/>
  <c r="CI73" i="1"/>
  <c r="CJ73" i="1"/>
  <c r="CK73" i="1"/>
  <c r="CL73" i="1"/>
  <c r="AC74" i="1"/>
  <c r="DQ74" i="1" s="1"/>
  <c r="E74" i="1"/>
  <c r="EN73" i="1"/>
  <c r="EM73" i="1"/>
  <c r="EL73" i="1"/>
  <c r="EK73" i="1"/>
  <c r="EJ73" i="1"/>
  <c r="GP56" i="1"/>
  <c r="EI74" i="1"/>
  <c r="EH74" i="1"/>
  <c r="EG74" i="1"/>
  <c r="E367" i="4"/>
  <c r="GN56" i="1"/>
  <c r="GL56" i="1"/>
  <c r="GE74" i="1"/>
  <c r="GD74" i="1"/>
  <c r="M75" i="1"/>
  <c r="AB74" i="1"/>
  <c r="GC74" i="1"/>
  <c r="GB74" i="1"/>
  <c r="DW74" i="1"/>
  <c r="DU74" i="1"/>
  <c r="AA74" i="1"/>
  <c r="DT74" i="1"/>
  <c r="B57" i="1"/>
  <c r="FY56" i="1"/>
  <c r="FX56" i="1" s="1"/>
  <c r="FP56" i="1"/>
  <c r="GF56" i="1"/>
  <c r="GM56" i="1"/>
  <c r="GI56" i="1"/>
  <c r="Z74" i="1"/>
  <c r="FW56" i="1"/>
  <c r="GO56" i="1"/>
  <c r="DR75" i="1"/>
  <c r="GS75" i="1"/>
  <c r="N76" i="1"/>
  <c r="G63" i="1"/>
  <c r="Y79" i="1"/>
  <c r="X79" i="1"/>
  <c r="W80" i="1" s="1"/>
  <c r="AE80" i="1"/>
  <c r="BX79" i="1"/>
  <c r="AD79" i="1" s="1"/>
  <c r="FG79" i="1"/>
  <c r="P352" i="4"/>
  <c r="C353" i="4"/>
  <c r="F368" i="4"/>
  <c r="I369" i="4"/>
  <c r="V369" i="4" s="1"/>
  <c r="H369" i="4"/>
  <c r="U369" i="4" s="1"/>
  <c r="G369" i="4"/>
  <c r="T369" i="4" s="1"/>
  <c r="D369" i="4"/>
  <c r="Q369" i="4" s="1"/>
  <c r="F433" i="4"/>
  <c r="E433" i="4"/>
  <c r="D433" i="4"/>
  <c r="Q433" i="4" s="1"/>
  <c r="R366" i="4"/>
  <c r="S352" i="4"/>
  <c r="B352" i="4"/>
  <c r="E300" i="8"/>
  <c r="F300" i="8"/>
  <c r="A370" i="4"/>
  <c r="A434" i="4"/>
  <c r="AF16" i="1"/>
  <c r="FE57" i="1" l="1"/>
  <c r="FD57" i="1"/>
  <c r="FC57" i="1"/>
  <c r="FB57" i="1"/>
  <c r="FA57" i="1"/>
  <c r="EZ57" i="1"/>
  <c r="EY57" i="1"/>
  <c r="GA57" i="1"/>
  <c r="GK57" i="1"/>
  <c r="GJ57" i="1"/>
  <c r="FO56" i="1" a="1"/>
  <c r="FO56" i="1" s="1"/>
  <c r="FV57" i="1"/>
  <c r="FU57" i="1"/>
  <c r="FT57" i="1"/>
  <c r="FS57" i="1"/>
  <c r="FR57" i="1"/>
  <c r="FQ57" i="1"/>
  <c r="EV76" i="1"/>
  <c r="EU76" i="1"/>
  <c r="ET76" i="1"/>
  <c r="GZ75" i="1"/>
  <c r="S76" i="1"/>
  <c r="CI74" i="1"/>
  <c r="CJ74" i="1"/>
  <c r="CK74" i="1"/>
  <c r="CL74" i="1"/>
  <c r="CG74" i="1"/>
  <c r="CH74" i="1"/>
  <c r="DP74" i="1"/>
  <c r="AC75" i="1"/>
  <c r="CJ75" i="1" s="1"/>
  <c r="E75" i="1"/>
  <c r="EL74" i="1"/>
  <c r="EK74" i="1"/>
  <c r="EJ74" i="1"/>
  <c r="EM74" i="1"/>
  <c r="EN74" i="1"/>
  <c r="E368" i="4"/>
  <c r="Z75" i="1"/>
  <c r="GI57" i="1"/>
  <c r="EH75" i="1"/>
  <c r="EG75" i="1"/>
  <c r="EI75" i="1"/>
  <c r="GO57" i="1"/>
  <c r="GM57" i="1"/>
  <c r="GN57" i="1"/>
  <c r="B58" i="1"/>
  <c r="FW57" i="1"/>
  <c r="G74" i="1"/>
  <c r="FY57" i="1"/>
  <c r="FX57" i="1" s="1"/>
  <c r="GP57" i="1"/>
  <c r="FP57" i="1"/>
  <c r="GF57" i="1"/>
  <c r="DU75" i="1"/>
  <c r="AB75" i="1"/>
  <c r="AA75" i="1"/>
  <c r="GB75" i="1"/>
  <c r="GD75" i="1"/>
  <c r="M76" i="1"/>
  <c r="GE75" i="1"/>
  <c r="GC75" i="1"/>
  <c r="DW75" i="1"/>
  <c r="DT75" i="1"/>
  <c r="GL57" i="1"/>
  <c r="GS76" i="1"/>
  <c r="DR76" i="1"/>
  <c r="N77" i="1"/>
  <c r="G64" i="1"/>
  <c r="Y80" i="1"/>
  <c r="X80" i="1"/>
  <c r="W81" i="1" s="1"/>
  <c r="AE81" i="1"/>
  <c r="BX80" i="1"/>
  <c r="AD80" i="1" s="1"/>
  <c r="FG80" i="1"/>
  <c r="P353" i="4"/>
  <c r="C354" i="4"/>
  <c r="F369" i="4"/>
  <c r="I370" i="4"/>
  <c r="V370" i="4" s="1"/>
  <c r="H370" i="4"/>
  <c r="U370" i="4" s="1"/>
  <c r="G370" i="4"/>
  <c r="T370" i="4" s="1"/>
  <c r="D370" i="4"/>
  <c r="Q370" i="4" s="1"/>
  <c r="F434" i="4"/>
  <c r="E434" i="4"/>
  <c r="D434" i="4"/>
  <c r="Q434" i="4" s="1"/>
  <c r="R367" i="4"/>
  <c r="S353" i="4"/>
  <c r="B353" i="4"/>
  <c r="A371" i="4"/>
  <c r="A435" i="4"/>
  <c r="AG18" i="1"/>
  <c r="AG17" i="1"/>
  <c r="AG16" i="1"/>
  <c r="I35" i="4"/>
  <c r="H35" i="4"/>
  <c r="E35" i="4"/>
  <c r="D35" i="4"/>
  <c r="C35" i="4"/>
  <c r="I30" i="4"/>
  <c r="H30" i="4"/>
  <c r="E30" i="4"/>
  <c r="D30" i="4"/>
  <c r="C30" i="4"/>
  <c r="FE58" i="1" l="1"/>
  <c r="FD58" i="1"/>
  <c r="FC58" i="1"/>
  <c r="FB58" i="1"/>
  <c r="FA58" i="1"/>
  <c r="EZ58" i="1"/>
  <c r="EY58" i="1"/>
  <c r="FO57" i="1" a="1"/>
  <c r="FO57" i="1" s="1"/>
  <c r="GA58" i="1"/>
  <c r="GK58" i="1"/>
  <c r="GJ58" i="1"/>
  <c r="FV58" i="1"/>
  <c r="FU58" i="1"/>
  <c r="FT58" i="1"/>
  <c r="FS58" i="1"/>
  <c r="FR58" i="1"/>
  <c r="FQ58" i="1"/>
  <c r="GZ76" i="1"/>
  <c r="S77" i="1"/>
  <c r="EV77" i="1"/>
  <c r="EU77" i="1"/>
  <c r="ET77" i="1"/>
  <c r="CK75" i="1"/>
  <c r="CL75" i="1"/>
  <c r="CI75" i="1"/>
  <c r="CG75" i="1"/>
  <c r="CH75" i="1"/>
  <c r="DP75" i="1"/>
  <c r="DQ75" i="1"/>
  <c r="AC76" i="1"/>
  <c r="DQ76" i="1" s="1"/>
  <c r="E76" i="1"/>
  <c r="FP58" i="1"/>
  <c r="EL75" i="1"/>
  <c r="EN75" i="1"/>
  <c r="EM75" i="1"/>
  <c r="EK75" i="1"/>
  <c r="EJ75" i="1"/>
  <c r="FW58" i="1"/>
  <c r="GF58" i="1"/>
  <c r="GI58" i="1"/>
  <c r="Z76" i="1"/>
  <c r="EI76" i="1"/>
  <c r="EH76" i="1"/>
  <c r="EG76" i="1"/>
  <c r="GL58" i="1"/>
  <c r="GM58" i="1"/>
  <c r="GN58" i="1"/>
  <c r="GO58" i="1"/>
  <c r="FY58" i="1"/>
  <c r="FX58" i="1" s="1"/>
  <c r="GP58" i="1"/>
  <c r="B59" i="1"/>
  <c r="G75" i="1"/>
  <c r="DU76" i="1"/>
  <c r="AB76" i="1"/>
  <c r="M77" i="1"/>
  <c r="GE76" i="1"/>
  <c r="GD76" i="1"/>
  <c r="AA76" i="1"/>
  <c r="GC76" i="1"/>
  <c r="GB76" i="1"/>
  <c r="DW76" i="1"/>
  <c r="DT76" i="1"/>
  <c r="N78" i="1"/>
  <c r="DR77" i="1"/>
  <c r="GS77" i="1"/>
  <c r="AE82" i="1"/>
  <c r="BX81" i="1"/>
  <c r="AD81" i="1" s="1"/>
  <c r="Y81" i="1"/>
  <c r="X81" i="1"/>
  <c r="W82" i="1" s="1"/>
  <c r="FG81" i="1"/>
  <c r="P354" i="4"/>
  <c r="C355" i="4"/>
  <c r="F370" i="4"/>
  <c r="E369" i="4"/>
  <c r="F435" i="4"/>
  <c r="E435" i="4"/>
  <c r="D435" i="4"/>
  <c r="Q435" i="4" s="1"/>
  <c r="I371" i="4"/>
  <c r="H371" i="4"/>
  <c r="G371" i="4"/>
  <c r="T371" i="4" s="1"/>
  <c r="D371" i="4"/>
  <c r="Q371" i="4" s="1"/>
  <c r="R368" i="4"/>
  <c r="S354" i="4"/>
  <c r="B354" i="4"/>
  <c r="A372" i="4"/>
  <c r="A436" i="4"/>
  <c r="FE59" i="1" l="1"/>
  <c r="FD59" i="1"/>
  <c r="FC59" i="1"/>
  <c r="FB59" i="1"/>
  <c r="FA59" i="1"/>
  <c r="EZ59" i="1"/>
  <c r="EY59" i="1"/>
  <c r="GA59" i="1"/>
  <c r="GK59" i="1"/>
  <c r="GJ59" i="1"/>
  <c r="FO58" i="1" a="1"/>
  <c r="FO58" i="1" s="1"/>
  <c r="FV59" i="1"/>
  <c r="FU59" i="1"/>
  <c r="FT59" i="1"/>
  <c r="FS59" i="1"/>
  <c r="FR59" i="1"/>
  <c r="FQ59" i="1"/>
  <c r="GZ77" i="1"/>
  <c r="S78" i="1"/>
  <c r="ET78" i="1"/>
  <c r="EV78" i="1"/>
  <c r="EU78" i="1"/>
  <c r="CL76" i="1"/>
  <c r="CK76" i="1"/>
  <c r="CJ76" i="1"/>
  <c r="CG76" i="1"/>
  <c r="CH76" i="1"/>
  <c r="CI76" i="1"/>
  <c r="DP76" i="1"/>
  <c r="AC77" i="1"/>
  <c r="DP77" i="1" s="1"/>
  <c r="E77" i="1"/>
  <c r="GI59" i="1"/>
  <c r="EN76" i="1"/>
  <c r="EM76" i="1"/>
  <c r="EL76" i="1"/>
  <c r="EK76" i="1"/>
  <c r="EJ76" i="1"/>
  <c r="GM59" i="1"/>
  <c r="FY59" i="1"/>
  <c r="FX59" i="1" s="1"/>
  <c r="GN59" i="1"/>
  <c r="GP59" i="1"/>
  <c r="B60" i="1"/>
  <c r="GL59" i="1"/>
  <c r="FP59" i="1"/>
  <c r="FW59" i="1"/>
  <c r="GF59" i="1"/>
  <c r="GO59" i="1"/>
  <c r="EI77" i="1"/>
  <c r="EH77" i="1"/>
  <c r="EG77" i="1"/>
  <c r="G76" i="1"/>
  <c r="GB77" i="1"/>
  <c r="GE77" i="1"/>
  <c r="GD77" i="1"/>
  <c r="GC77" i="1"/>
  <c r="M78" i="1"/>
  <c r="DW77" i="1"/>
  <c r="DU77" i="1"/>
  <c r="AB77" i="1"/>
  <c r="AA77" i="1"/>
  <c r="DT77" i="1"/>
  <c r="Z77" i="1"/>
  <c r="DR78" i="1"/>
  <c r="N79" i="1"/>
  <c r="GS78" i="1"/>
  <c r="FG82" i="1"/>
  <c r="Y82" i="1"/>
  <c r="X82" i="1"/>
  <c r="W83" i="1" s="1"/>
  <c r="BX82" i="1"/>
  <c r="AD82" i="1" s="1"/>
  <c r="AE83" i="1"/>
  <c r="E370" i="4"/>
  <c r="P355" i="4"/>
  <c r="C356" i="4"/>
  <c r="F371" i="4"/>
  <c r="U371" i="4"/>
  <c r="F436" i="4"/>
  <c r="E436" i="4"/>
  <c r="D436" i="4"/>
  <c r="Q436" i="4" s="1"/>
  <c r="I372" i="4"/>
  <c r="H372" i="4"/>
  <c r="U372" i="4" s="1"/>
  <c r="G372" i="4"/>
  <c r="D372" i="4"/>
  <c r="Q372" i="4" s="1"/>
  <c r="V371" i="4"/>
  <c r="R369" i="4"/>
  <c r="S355" i="4"/>
  <c r="B355" i="4"/>
  <c r="A437" i="4"/>
  <c r="A373" i="4"/>
  <c r="FE60" i="1" l="1"/>
  <c r="FD60" i="1"/>
  <c r="FC60" i="1"/>
  <c r="FB60" i="1"/>
  <c r="FA60" i="1"/>
  <c r="EZ60" i="1"/>
  <c r="EY60" i="1"/>
  <c r="FO59" i="1" a="1"/>
  <c r="FO59" i="1" s="1"/>
  <c r="GA60" i="1"/>
  <c r="GK60" i="1"/>
  <c r="GJ60" i="1"/>
  <c r="FV60" i="1"/>
  <c r="FU60" i="1"/>
  <c r="FT60" i="1"/>
  <c r="FS60" i="1"/>
  <c r="FR60" i="1"/>
  <c r="FQ60" i="1"/>
  <c r="CI77" i="1"/>
  <c r="CK77" i="1"/>
  <c r="CH77" i="1"/>
  <c r="CG77" i="1"/>
  <c r="EV79" i="1"/>
  <c r="EU79" i="1"/>
  <c r="ET79" i="1"/>
  <c r="GZ78" i="1"/>
  <c r="S79" i="1"/>
  <c r="DQ77" i="1"/>
  <c r="CJ77" i="1"/>
  <c r="CL77" i="1"/>
  <c r="AC78" i="1"/>
  <c r="DQ78" i="1" s="1"/>
  <c r="E78" i="1"/>
  <c r="GO60" i="1"/>
  <c r="EN77" i="1"/>
  <c r="EM77" i="1"/>
  <c r="EL77" i="1"/>
  <c r="EK77" i="1"/>
  <c r="EJ77" i="1"/>
  <c r="GI60" i="1"/>
  <c r="FP60" i="1"/>
  <c r="GL60" i="1"/>
  <c r="GN60" i="1"/>
  <c r="GM60" i="1"/>
  <c r="FW60" i="1"/>
  <c r="FY60" i="1"/>
  <c r="FX60" i="1" s="1"/>
  <c r="B61" i="1"/>
  <c r="GF60" i="1"/>
  <c r="GP60" i="1"/>
  <c r="Z78" i="1"/>
  <c r="EG78" i="1"/>
  <c r="EH78" i="1"/>
  <c r="EI78" i="1"/>
  <c r="G77" i="1"/>
  <c r="M79" i="1"/>
  <c r="GE78" i="1"/>
  <c r="GD78" i="1"/>
  <c r="GC78" i="1"/>
  <c r="GB78" i="1"/>
  <c r="DW78" i="1"/>
  <c r="DU78" i="1"/>
  <c r="AB78" i="1"/>
  <c r="AA78" i="1"/>
  <c r="DT78" i="1"/>
  <c r="GS79" i="1"/>
  <c r="N80" i="1"/>
  <c r="DR79" i="1"/>
  <c r="AE84" i="1"/>
  <c r="BX83" i="1"/>
  <c r="AD83" i="1" s="1"/>
  <c r="Y83" i="1"/>
  <c r="X83" i="1"/>
  <c r="W84" i="1" s="1"/>
  <c r="FG83" i="1"/>
  <c r="E371" i="4"/>
  <c r="P356" i="4"/>
  <c r="C357" i="4"/>
  <c r="F372" i="4"/>
  <c r="T372" i="4"/>
  <c r="G373" i="4"/>
  <c r="D373" i="4"/>
  <c r="Q373" i="4" s="1"/>
  <c r="I373" i="4"/>
  <c r="V373" i="4" s="1"/>
  <c r="H373" i="4"/>
  <c r="U373" i="4" s="1"/>
  <c r="F437" i="4"/>
  <c r="E437" i="4"/>
  <c r="D437" i="4"/>
  <c r="Q437" i="4" s="1"/>
  <c r="V372" i="4"/>
  <c r="R370" i="4"/>
  <c r="S356" i="4"/>
  <c r="B356" i="4"/>
  <c r="A438" i="4"/>
  <c r="A374" i="4"/>
  <c r="L50" i="4"/>
  <c r="J50" i="4"/>
  <c r="J58" i="4" s="1"/>
  <c r="FE61" i="1" l="1"/>
  <c r="FD61" i="1"/>
  <c r="FC61" i="1"/>
  <c r="FB61" i="1"/>
  <c r="FA61" i="1"/>
  <c r="EZ61" i="1"/>
  <c r="EY61" i="1"/>
  <c r="FO60" i="1" a="1"/>
  <c r="FO60" i="1" s="1"/>
  <c r="GA61" i="1"/>
  <c r="GK61" i="1"/>
  <c r="GJ61" i="1"/>
  <c r="FV61" i="1"/>
  <c r="FU61" i="1"/>
  <c r="FT61" i="1"/>
  <c r="FS61" i="1"/>
  <c r="FR61" i="1"/>
  <c r="FQ61" i="1"/>
  <c r="DP78" i="1"/>
  <c r="GZ79" i="1"/>
  <c r="S80" i="1"/>
  <c r="EV80" i="1"/>
  <c r="EU80" i="1"/>
  <c r="ET80" i="1"/>
  <c r="CG78" i="1"/>
  <c r="CH78" i="1"/>
  <c r="CL78" i="1"/>
  <c r="CJ78" i="1"/>
  <c r="CK78" i="1"/>
  <c r="CI78" i="1"/>
  <c r="AC79" i="1"/>
  <c r="DQ79" i="1" s="1"/>
  <c r="E79" i="1"/>
  <c r="GP61" i="1"/>
  <c r="EM78" i="1"/>
  <c r="EL78" i="1"/>
  <c r="EK78" i="1"/>
  <c r="EN78" i="1"/>
  <c r="EJ78" i="1"/>
  <c r="FP61" i="1"/>
  <c r="FY61" i="1"/>
  <c r="FX61" i="1" s="1"/>
  <c r="GM61" i="1"/>
  <c r="FW61" i="1"/>
  <c r="B62" i="1"/>
  <c r="GO61" i="1"/>
  <c r="GI61" i="1"/>
  <c r="GF61" i="1"/>
  <c r="GL61" i="1"/>
  <c r="GN61" i="1"/>
  <c r="Z79" i="1"/>
  <c r="EG79" i="1"/>
  <c r="EI79" i="1"/>
  <c r="EH79" i="1"/>
  <c r="DU79" i="1"/>
  <c r="AB79" i="1"/>
  <c r="AA79" i="1"/>
  <c r="GE79" i="1"/>
  <c r="GD79" i="1"/>
  <c r="GC79" i="1"/>
  <c r="GB79" i="1"/>
  <c r="M80" i="1"/>
  <c r="DT79" i="1"/>
  <c r="DW79" i="1"/>
  <c r="G78" i="1"/>
  <c r="N81" i="1"/>
  <c r="GS80" i="1"/>
  <c r="DR80" i="1"/>
  <c r="L54" i="4"/>
  <c r="M54" i="4" s="1"/>
  <c r="N54" i="4" s="1"/>
  <c r="L58" i="4"/>
  <c r="Q92" i="1"/>
  <c r="Y84" i="1"/>
  <c r="X84" i="1"/>
  <c r="W85" i="1" s="1"/>
  <c r="FG84" i="1"/>
  <c r="AE85" i="1"/>
  <c r="BX84" i="1"/>
  <c r="AD84" i="1" s="1"/>
  <c r="E372" i="4"/>
  <c r="P357" i="4"/>
  <c r="C358" i="4"/>
  <c r="F373" i="4"/>
  <c r="I374" i="4"/>
  <c r="H374" i="4"/>
  <c r="U374" i="4" s="1"/>
  <c r="G374" i="4"/>
  <c r="T374" i="4" s="1"/>
  <c r="D374" i="4"/>
  <c r="Q374" i="4" s="1"/>
  <c r="F438" i="4"/>
  <c r="E438" i="4"/>
  <c r="D438" i="4"/>
  <c r="Q438" i="4" s="1"/>
  <c r="T373" i="4"/>
  <c r="R371" i="4"/>
  <c r="S357" i="4"/>
  <c r="B357" i="4"/>
  <c r="A375" i="4"/>
  <c r="A439" i="4"/>
  <c r="FE62" i="1" l="1"/>
  <c r="FD62" i="1"/>
  <c r="FC62" i="1"/>
  <c r="FB62" i="1"/>
  <c r="FA62" i="1"/>
  <c r="EZ62" i="1"/>
  <c r="EY62" i="1"/>
  <c r="FO61" i="1" a="1"/>
  <c r="FO61" i="1" s="1"/>
  <c r="GA62" i="1"/>
  <c r="GK62" i="1"/>
  <c r="GJ62" i="1"/>
  <c r="FV62" i="1"/>
  <c r="FU62" i="1"/>
  <c r="FT62" i="1"/>
  <c r="FS62" i="1"/>
  <c r="FR62" i="1"/>
  <c r="FQ62" i="1"/>
  <c r="DP79" i="1"/>
  <c r="CK79" i="1"/>
  <c r="CJ79" i="1"/>
  <c r="EV81" i="1"/>
  <c r="EU81" i="1"/>
  <c r="ET81" i="1"/>
  <c r="GZ80" i="1"/>
  <c r="S81" i="1"/>
  <c r="CI79" i="1"/>
  <c r="CL79" i="1"/>
  <c r="AC80" i="1"/>
  <c r="DQ80" i="1" s="1"/>
  <c r="E80" i="1"/>
  <c r="CG79" i="1"/>
  <c r="CH79" i="1"/>
  <c r="FY62" i="1"/>
  <c r="FX62" i="1" s="1"/>
  <c r="FW62" i="1"/>
  <c r="GP62" i="1"/>
  <c r="GL62" i="1"/>
  <c r="GF62" i="1"/>
  <c r="GN62" i="1"/>
  <c r="EN79" i="1"/>
  <c r="EM79" i="1"/>
  <c r="EL79" i="1"/>
  <c r="EK79" i="1"/>
  <c r="EJ79" i="1"/>
  <c r="GM62" i="1"/>
  <c r="GO62" i="1"/>
  <c r="GI62" i="1"/>
  <c r="B63" i="1"/>
  <c r="FP62" i="1"/>
  <c r="Z80" i="1"/>
  <c r="EG80" i="1"/>
  <c r="EI80" i="1"/>
  <c r="EH80" i="1"/>
  <c r="G79" i="1"/>
  <c r="DT80" i="1"/>
  <c r="DW80" i="1"/>
  <c r="AB80" i="1"/>
  <c r="M81" i="1"/>
  <c r="DU80" i="1"/>
  <c r="GE80" i="1"/>
  <c r="GD80" i="1"/>
  <c r="GC80" i="1"/>
  <c r="AA80" i="1"/>
  <c r="GB80" i="1"/>
  <c r="DR81" i="1"/>
  <c r="N82" i="1"/>
  <c r="GS81" i="1"/>
  <c r="BX85" i="1"/>
  <c r="AD85" i="1" s="1"/>
  <c r="AE86" i="1"/>
  <c r="FG85" i="1"/>
  <c r="Y85" i="1"/>
  <c r="X85" i="1"/>
  <c r="W86" i="1" s="1"/>
  <c r="E373" i="4"/>
  <c r="P358" i="4"/>
  <c r="C359" i="4"/>
  <c r="F374" i="4"/>
  <c r="F439" i="4"/>
  <c r="E439" i="4"/>
  <c r="D439" i="4"/>
  <c r="Q439" i="4" s="1"/>
  <c r="I375" i="4"/>
  <c r="V375" i="4" s="1"/>
  <c r="H375" i="4"/>
  <c r="U375" i="4" s="1"/>
  <c r="G375" i="4"/>
  <c r="T375" i="4" s="1"/>
  <c r="D375" i="4"/>
  <c r="Q375" i="4" s="1"/>
  <c r="V374" i="4"/>
  <c r="R372" i="4"/>
  <c r="S358" i="4"/>
  <c r="B358" i="4"/>
  <c r="A440" i="4"/>
  <c r="A376" i="4"/>
  <c r="N51" i="4"/>
  <c r="M50" i="4"/>
  <c r="M58" i="4" s="1"/>
  <c r="FE63" i="1" l="1"/>
  <c r="FD63" i="1"/>
  <c r="FC63" i="1"/>
  <c r="FB63" i="1"/>
  <c r="FA63" i="1"/>
  <c r="EZ63" i="1"/>
  <c r="EY63" i="1"/>
  <c r="FO62" i="1" a="1"/>
  <c r="FO62" i="1" s="1"/>
  <c r="GA63" i="1"/>
  <c r="GK63" i="1"/>
  <c r="GJ63" i="1"/>
  <c r="FR63" i="1"/>
  <c r="FQ63" i="1"/>
  <c r="FV63" i="1"/>
  <c r="FU63" i="1"/>
  <c r="FT63" i="1"/>
  <c r="FS63" i="1"/>
  <c r="GZ81" i="1"/>
  <c r="S82" i="1"/>
  <c r="EV82" i="1"/>
  <c r="EU82" i="1"/>
  <c r="ET82" i="1"/>
  <c r="DP80" i="1"/>
  <c r="CK80" i="1"/>
  <c r="CG80" i="1"/>
  <c r="CH80" i="1"/>
  <c r="CI80" i="1"/>
  <c r="CL80" i="1"/>
  <c r="CJ80" i="1"/>
  <c r="AC81" i="1"/>
  <c r="DQ81" i="1" s="1"/>
  <c r="E81" i="1"/>
  <c r="GP63" i="1"/>
  <c r="GN63" i="1"/>
  <c r="GL63" i="1"/>
  <c r="FW63" i="1"/>
  <c r="FY63" i="1"/>
  <c r="FX63" i="1" s="1"/>
  <c r="GM63" i="1"/>
  <c r="GF63" i="1"/>
  <c r="EN80" i="1"/>
  <c r="EM80" i="1"/>
  <c r="EL80" i="1"/>
  <c r="EK80" i="1"/>
  <c r="EJ80" i="1"/>
  <c r="FP63" i="1"/>
  <c r="B64" i="1"/>
  <c r="GI63" i="1"/>
  <c r="GO63" i="1"/>
  <c r="Z81" i="1"/>
  <c r="EG81" i="1"/>
  <c r="EH81" i="1"/>
  <c r="EI81" i="1"/>
  <c r="G80" i="1"/>
  <c r="DW81" i="1"/>
  <c r="DU81" i="1"/>
  <c r="GC81" i="1"/>
  <c r="AB81" i="1"/>
  <c r="AA81" i="1"/>
  <c r="GB81" i="1"/>
  <c r="M82" i="1"/>
  <c r="GE81" i="1"/>
  <c r="GD81" i="1"/>
  <c r="DT81" i="1"/>
  <c r="GS82" i="1"/>
  <c r="N83" i="1"/>
  <c r="DR82" i="1"/>
  <c r="Y86" i="1"/>
  <c r="X86" i="1"/>
  <c r="W87" i="1" s="1"/>
  <c r="FG86" i="1"/>
  <c r="BX86" i="1"/>
  <c r="AD86" i="1" s="1"/>
  <c r="AE87" i="1"/>
  <c r="E374" i="4"/>
  <c r="F375" i="4"/>
  <c r="P359" i="4"/>
  <c r="C360" i="4"/>
  <c r="I376" i="4"/>
  <c r="V376" i="4" s="1"/>
  <c r="H376" i="4"/>
  <c r="U376" i="4" s="1"/>
  <c r="G376" i="4"/>
  <c r="D376" i="4"/>
  <c r="Q376" i="4" s="1"/>
  <c r="F440" i="4"/>
  <c r="E440" i="4"/>
  <c r="D440" i="4"/>
  <c r="Q440" i="4" s="1"/>
  <c r="R373" i="4"/>
  <c r="S359" i="4"/>
  <c r="B359" i="4"/>
  <c r="A377" i="4"/>
  <c r="A441" i="4"/>
  <c r="N50" i="4"/>
  <c r="N58" i="4" s="1"/>
  <c r="FE64" i="1" l="1"/>
  <c r="FD64" i="1"/>
  <c r="FC64" i="1"/>
  <c r="FB64" i="1"/>
  <c r="FA64" i="1"/>
  <c r="EZ64" i="1"/>
  <c r="EY64" i="1"/>
  <c r="GA64" i="1"/>
  <c r="GK64" i="1"/>
  <c r="GJ64" i="1"/>
  <c r="FO63" i="1" a="1"/>
  <c r="FO63" i="1" s="1"/>
  <c r="FV64" i="1"/>
  <c r="FU64" i="1"/>
  <c r="FT64" i="1"/>
  <c r="FS64" i="1"/>
  <c r="FR64" i="1"/>
  <c r="FQ64" i="1"/>
  <c r="DP81" i="1"/>
  <c r="CH81" i="1"/>
  <c r="CJ81" i="1"/>
  <c r="EV83" i="1"/>
  <c r="EU83" i="1"/>
  <c r="ET83" i="1"/>
  <c r="CI81" i="1"/>
  <c r="CG81" i="1"/>
  <c r="GZ82" i="1"/>
  <c r="S83" i="1"/>
  <c r="CK81" i="1"/>
  <c r="CL81" i="1"/>
  <c r="AC82" i="1"/>
  <c r="DP82" i="1" s="1"/>
  <c r="E82" i="1"/>
  <c r="GO64" i="1"/>
  <c r="FW64" i="1"/>
  <c r="GL64" i="1"/>
  <c r="GP64" i="1"/>
  <c r="GF64" i="1"/>
  <c r="GI64" i="1"/>
  <c r="GM64" i="1"/>
  <c r="FP64" i="1"/>
  <c r="FY64" i="1"/>
  <c r="FX64" i="1" s="1"/>
  <c r="B65" i="1"/>
  <c r="GN64" i="1"/>
  <c r="EJ81" i="1"/>
  <c r="EL81" i="1"/>
  <c r="EN81" i="1"/>
  <c r="EM81" i="1"/>
  <c r="EK81" i="1"/>
  <c r="Z82" i="1"/>
  <c r="EI82" i="1"/>
  <c r="EH82" i="1"/>
  <c r="EG82" i="1"/>
  <c r="G81" i="1"/>
  <c r="M83" i="1"/>
  <c r="GE82" i="1"/>
  <c r="GD82" i="1"/>
  <c r="GC82" i="1"/>
  <c r="GB82" i="1"/>
  <c r="DT82" i="1"/>
  <c r="DW82" i="1"/>
  <c r="DU82" i="1"/>
  <c r="AB82" i="1"/>
  <c r="AA82" i="1"/>
  <c r="DR83" i="1"/>
  <c r="N84" i="1"/>
  <c r="GS83" i="1"/>
  <c r="Y87" i="1"/>
  <c r="X87" i="1"/>
  <c r="W88" i="1" s="1"/>
  <c r="AE88" i="1"/>
  <c r="BX87" i="1"/>
  <c r="AD87" i="1" s="1"/>
  <c r="FG87" i="1"/>
  <c r="E375" i="4"/>
  <c r="F376" i="4"/>
  <c r="P360" i="4"/>
  <c r="C361" i="4"/>
  <c r="T376" i="4"/>
  <c r="I377" i="4"/>
  <c r="V377" i="4" s="1"/>
  <c r="H377" i="4"/>
  <c r="U377" i="4" s="1"/>
  <c r="G377" i="4"/>
  <c r="D377" i="4"/>
  <c r="Q377" i="4" s="1"/>
  <c r="F441" i="4"/>
  <c r="E441" i="4"/>
  <c r="D441" i="4"/>
  <c r="Q441" i="4" s="1"/>
  <c r="R374" i="4"/>
  <c r="S360" i="4"/>
  <c r="B360" i="4"/>
  <c r="A442" i="4"/>
  <c r="A378" i="4"/>
  <c r="FO64" i="1" l="1" a="1"/>
  <c r="FO64" i="1" s="1"/>
  <c r="FB65" i="1"/>
  <c r="FA65" i="1"/>
  <c r="EZ65" i="1"/>
  <c r="EY65" i="1"/>
  <c r="FE65" i="1"/>
  <c r="FD65" i="1"/>
  <c r="FC65" i="1"/>
  <c r="GA65" i="1"/>
  <c r="GK65" i="1"/>
  <c r="GJ65" i="1"/>
  <c r="CK82" i="1"/>
  <c r="CJ82" i="1"/>
  <c r="CL82" i="1"/>
  <c r="FV65" i="1"/>
  <c r="FU65" i="1"/>
  <c r="FT65" i="1"/>
  <c r="FS65" i="1"/>
  <c r="FR65" i="1"/>
  <c r="FQ65" i="1"/>
  <c r="CG82" i="1"/>
  <c r="CH82" i="1"/>
  <c r="CI82" i="1"/>
  <c r="GZ83" i="1"/>
  <c r="S84" i="1"/>
  <c r="EV84" i="1"/>
  <c r="EU84" i="1"/>
  <c r="ET84" i="1"/>
  <c r="DQ82" i="1"/>
  <c r="AC83" i="1"/>
  <c r="DP83" i="1" s="1"/>
  <c r="E83" i="1"/>
  <c r="G83" i="1" s="1"/>
  <c r="FP65" i="1"/>
  <c r="B66" i="1"/>
  <c r="FZ65" i="1"/>
  <c r="GO65" i="1"/>
  <c r="FY65" i="1"/>
  <c r="FX65" i="1" s="1"/>
  <c r="GI65" i="1"/>
  <c r="GP65" i="1"/>
  <c r="GF65" i="1"/>
  <c r="GN65" i="1"/>
  <c r="GM65" i="1"/>
  <c r="FW65" i="1"/>
  <c r="GL65" i="1"/>
  <c r="EN82" i="1"/>
  <c r="EM82" i="1"/>
  <c r="EL82" i="1"/>
  <c r="EK82" i="1"/>
  <c r="EJ82" i="1"/>
  <c r="EG83" i="1"/>
  <c r="EI83" i="1"/>
  <c r="EH83" i="1"/>
  <c r="G82" i="1"/>
  <c r="GE83" i="1"/>
  <c r="DT83" i="1"/>
  <c r="M84" i="1"/>
  <c r="GD83" i="1"/>
  <c r="GC83" i="1"/>
  <c r="GB83" i="1"/>
  <c r="DW83" i="1"/>
  <c r="DU83" i="1"/>
  <c r="AB83" i="1"/>
  <c r="AA83" i="1"/>
  <c r="Z83" i="1"/>
  <c r="N85" i="1"/>
  <c r="DR84" i="1"/>
  <c r="GS84" i="1"/>
  <c r="FG88" i="1"/>
  <c r="Y88" i="1"/>
  <c r="X88" i="1"/>
  <c r="W89" i="1" s="1"/>
  <c r="BX88" i="1"/>
  <c r="AD88" i="1" s="1"/>
  <c r="AE89" i="1"/>
  <c r="E376" i="4"/>
  <c r="F377" i="4"/>
  <c r="T377" i="4"/>
  <c r="P361" i="4"/>
  <c r="C362" i="4"/>
  <c r="I378" i="4"/>
  <c r="V378" i="4" s="1"/>
  <c r="H378" i="4"/>
  <c r="U378" i="4" s="1"/>
  <c r="G378" i="4"/>
  <c r="D378" i="4"/>
  <c r="Q378" i="4" s="1"/>
  <c r="F442" i="4"/>
  <c r="E442" i="4"/>
  <c r="D442" i="4"/>
  <c r="Q442" i="4" s="1"/>
  <c r="R375" i="4"/>
  <c r="S361" i="4"/>
  <c r="B361" i="4"/>
  <c r="A443" i="4"/>
  <c r="A379" i="4"/>
  <c r="FE66" i="1" l="1"/>
  <c r="FD66" i="1"/>
  <c r="FC66" i="1"/>
  <c r="FB66" i="1"/>
  <c r="FA66" i="1"/>
  <c r="EZ66" i="1"/>
  <c r="EY66" i="1"/>
  <c r="GA66" i="1"/>
  <c r="GK66" i="1"/>
  <c r="GJ66" i="1"/>
  <c r="FY66" i="1"/>
  <c r="FX66" i="1" s="1"/>
  <c r="FO65" i="1" a="1"/>
  <c r="FO65" i="1" s="1"/>
  <c r="GI66" i="1"/>
  <c r="CL83" i="1"/>
  <c r="CK83" i="1"/>
  <c r="CJ83" i="1"/>
  <c r="FV66" i="1"/>
  <c r="FU66" i="1"/>
  <c r="FT66" i="1"/>
  <c r="FS66" i="1"/>
  <c r="FR66" i="1"/>
  <c r="FQ66" i="1"/>
  <c r="DQ83" i="1"/>
  <c r="CG83" i="1"/>
  <c r="CH83" i="1"/>
  <c r="CI83" i="1"/>
  <c r="FP66" i="1"/>
  <c r="GL66" i="1"/>
  <c r="FW66" i="1"/>
  <c r="FZ66" i="1"/>
  <c r="GF66" i="1"/>
  <c r="EV85" i="1"/>
  <c r="EU85" i="1"/>
  <c r="ET85" i="1"/>
  <c r="GP66" i="1"/>
  <c r="GO66" i="1"/>
  <c r="B67" i="1"/>
  <c r="GM66" i="1"/>
  <c r="GZ84" i="1"/>
  <c r="S85" i="1"/>
  <c r="AC84" i="1"/>
  <c r="DP84" i="1" s="1"/>
  <c r="E84" i="1"/>
  <c r="G84" i="1" s="1"/>
  <c r="GN66" i="1"/>
  <c r="EN83" i="1"/>
  <c r="EM83" i="1"/>
  <c r="EL83" i="1"/>
  <c r="EK83" i="1"/>
  <c r="EJ83" i="1"/>
  <c r="EI84" i="1"/>
  <c r="EH84" i="1"/>
  <c r="EG84" i="1"/>
  <c r="M85" i="1"/>
  <c r="GB84" i="1"/>
  <c r="AB84" i="1"/>
  <c r="DT84" i="1"/>
  <c r="AA84" i="1"/>
  <c r="GD84" i="1"/>
  <c r="GC84" i="1"/>
  <c r="DW84" i="1"/>
  <c r="DU84" i="1"/>
  <c r="GE84" i="1"/>
  <c r="Z84" i="1"/>
  <c r="N86" i="1"/>
  <c r="GS85" i="1"/>
  <c r="DR85" i="1"/>
  <c r="AE90" i="1"/>
  <c r="BX89" i="1"/>
  <c r="AD89" i="1" s="1"/>
  <c r="Y89" i="1"/>
  <c r="X89" i="1"/>
  <c r="W90" i="1" s="1"/>
  <c r="FG89" i="1"/>
  <c r="E377" i="4"/>
  <c r="F378" i="4"/>
  <c r="P362" i="4"/>
  <c r="C363" i="4"/>
  <c r="D379" i="4"/>
  <c r="Q379" i="4" s="1"/>
  <c r="I379" i="4"/>
  <c r="H379" i="4"/>
  <c r="U379" i="4" s="1"/>
  <c r="G379" i="4"/>
  <c r="D443" i="4"/>
  <c r="Q443" i="4" s="1"/>
  <c r="F443" i="4"/>
  <c r="E443" i="4"/>
  <c r="T378" i="4"/>
  <c r="R376" i="4"/>
  <c r="S362" i="4"/>
  <c r="B362" i="4"/>
  <c r="A380" i="4"/>
  <c r="A444" i="4"/>
  <c r="FE67" i="1" l="1"/>
  <c r="FD67" i="1"/>
  <c r="FC67" i="1"/>
  <c r="FB67" i="1"/>
  <c r="FA67" i="1"/>
  <c r="EZ67" i="1"/>
  <c r="EY67" i="1"/>
  <c r="GA67" i="1"/>
  <c r="GK67" i="1"/>
  <c r="GJ67" i="1"/>
  <c r="FO66" i="1" a="1"/>
  <c r="FO66" i="1" s="1"/>
  <c r="B68" i="1"/>
  <c r="FW68" i="1" s="1"/>
  <c r="FV67" i="1"/>
  <c r="FU67" i="1"/>
  <c r="FT67" i="1"/>
  <c r="FS67" i="1"/>
  <c r="FR67" i="1"/>
  <c r="FQ67" i="1"/>
  <c r="FZ67" i="1"/>
  <c r="CJ84" i="1"/>
  <c r="FW67" i="1"/>
  <c r="FY67" i="1"/>
  <c r="FX67" i="1" s="1"/>
  <c r="EV86" i="1"/>
  <c r="EU86" i="1"/>
  <c r="ET86" i="1"/>
  <c r="CI84" i="1"/>
  <c r="CG84" i="1"/>
  <c r="GN67" i="1"/>
  <c r="GM67" i="1"/>
  <c r="GZ85" i="1"/>
  <c r="S86" i="1"/>
  <c r="GL67" i="1"/>
  <c r="GI67" i="1"/>
  <c r="FP67" i="1"/>
  <c r="GP67" i="1"/>
  <c r="GO67" i="1"/>
  <c r="GF67" i="1"/>
  <c r="CH84" i="1"/>
  <c r="DQ84" i="1"/>
  <c r="CK84" i="1"/>
  <c r="CL84" i="1"/>
  <c r="AC85" i="1"/>
  <c r="DQ85" i="1" s="1"/>
  <c r="E85" i="1"/>
  <c r="G85" i="1" s="1"/>
  <c r="EM84" i="1"/>
  <c r="EN84" i="1"/>
  <c r="EL84" i="1"/>
  <c r="EK84" i="1"/>
  <c r="EJ84" i="1"/>
  <c r="Z85" i="1"/>
  <c r="EI85" i="1"/>
  <c r="EH85" i="1"/>
  <c r="EG85" i="1"/>
  <c r="GD85" i="1"/>
  <c r="DT85" i="1"/>
  <c r="AB85" i="1"/>
  <c r="M86" i="1"/>
  <c r="GB85" i="1"/>
  <c r="DW85" i="1"/>
  <c r="GC85" i="1"/>
  <c r="AA85" i="1"/>
  <c r="DU85" i="1"/>
  <c r="GE85" i="1"/>
  <c r="GS86" i="1"/>
  <c r="N87" i="1"/>
  <c r="DR86" i="1"/>
  <c r="FG90" i="1"/>
  <c r="AE91" i="1"/>
  <c r="BX90" i="1"/>
  <c r="AD90" i="1" s="1"/>
  <c r="Y90" i="1"/>
  <c r="X90" i="1"/>
  <c r="W91" i="1" s="1"/>
  <c r="E378" i="4"/>
  <c r="F379" i="4"/>
  <c r="P363" i="4"/>
  <c r="C364" i="4"/>
  <c r="T379" i="4"/>
  <c r="I380" i="4"/>
  <c r="V380" i="4" s="1"/>
  <c r="H380" i="4"/>
  <c r="G380" i="4"/>
  <c r="T380" i="4" s="1"/>
  <c r="D380" i="4"/>
  <c r="Q380" i="4" s="1"/>
  <c r="F444" i="4"/>
  <c r="E444" i="4"/>
  <c r="D444" i="4"/>
  <c r="Q444" i="4" s="1"/>
  <c r="V379" i="4"/>
  <c r="R377" i="4"/>
  <c r="S363" i="4"/>
  <c r="B363" i="4"/>
  <c r="A381" i="4"/>
  <c r="A445" i="4"/>
  <c r="GP68" i="1" l="1"/>
  <c r="GN68" i="1"/>
  <c r="B69" i="1"/>
  <c r="FV69" i="1" s="1"/>
  <c r="FE68" i="1"/>
  <c r="FD68" i="1"/>
  <c r="FC68" i="1"/>
  <c r="FB68" i="1"/>
  <c r="FA68" i="1"/>
  <c r="EZ68" i="1"/>
  <c r="EY68" i="1"/>
  <c r="FE69" i="1"/>
  <c r="FD69" i="1"/>
  <c r="FC69" i="1"/>
  <c r="FB69" i="1"/>
  <c r="EY69" i="1"/>
  <c r="FA69" i="1"/>
  <c r="GL68" i="1"/>
  <c r="GO68" i="1"/>
  <c r="GF68" i="1"/>
  <c r="FZ68" i="1"/>
  <c r="FP68" i="1"/>
  <c r="GA68" i="1"/>
  <c r="GK68" i="1"/>
  <c r="GJ68" i="1"/>
  <c r="GA69" i="1"/>
  <c r="GK69" i="1"/>
  <c r="GJ69" i="1"/>
  <c r="GI68" i="1"/>
  <c r="GM68" i="1"/>
  <c r="FY68" i="1"/>
  <c r="FX68" i="1" s="1"/>
  <c r="FO67" i="1" a="1"/>
  <c r="FO67" i="1" s="1"/>
  <c r="FT69" i="1"/>
  <c r="FS69" i="1"/>
  <c r="FR69" i="1"/>
  <c r="FQ69" i="1"/>
  <c r="FT68" i="1"/>
  <c r="FS68" i="1"/>
  <c r="FR68" i="1"/>
  <c r="FQ68" i="1"/>
  <c r="FV68" i="1"/>
  <c r="FU68" i="1"/>
  <c r="EV87" i="1"/>
  <c r="EU87" i="1"/>
  <c r="ET87" i="1"/>
  <c r="GZ86" i="1"/>
  <c r="S87" i="1"/>
  <c r="CI85" i="1"/>
  <c r="DP85" i="1"/>
  <c r="CG85" i="1"/>
  <c r="CH85" i="1"/>
  <c r="CJ85" i="1"/>
  <c r="CK85" i="1"/>
  <c r="CL85" i="1"/>
  <c r="AC86" i="1"/>
  <c r="DQ86" i="1" s="1"/>
  <c r="E86" i="1"/>
  <c r="G86" i="1" s="1"/>
  <c r="EJ85" i="1"/>
  <c r="EN85" i="1"/>
  <c r="EM85" i="1"/>
  <c r="EL85" i="1"/>
  <c r="EK85" i="1"/>
  <c r="EG86" i="1"/>
  <c r="EH86" i="1"/>
  <c r="EI86" i="1"/>
  <c r="DT86" i="1"/>
  <c r="AB86" i="1"/>
  <c r="GC86" i="1"/>
  <c r="DW86" i="1"/>
  <c r="DU86" i="1"/>
  <c r="M87" i="1"/>
  <c r="AA86" i="1"/>
  <c r="GB86" i="1"/>
  <c r="GD86" i="1"/>
  <c r="GE86" i="1"/>
  <c r="Z86" i="1"/>
  <c r="FY69" i="1"/>
  <c r="FX69" i="1" s="1"/>
  <c r="GI69" i="1"/>
  <c r="DR87" i="1"/>
  <c r="GS87" i="1"/>
  <c r="N88" i="1"/>
  <c r="GM69" i="1"/>
  <c r="FW69" i="1"/>
  <c r="B70" i="1"/>
  <c r="GN69" i="1"/>
  <c r="GO69" i="1"/>
  <c r="GP69" i="1"/>
  <c r="FZ69" i="1"/>
  <c r="GF69" i="1"/>
  <c r="FP69" i="1"/>
  <c r="GL69" i="1"/>
  <c r="Y91" i="1"/>
  <c r="X91" i="1"/>
  <c r="BX91" i="1"/>
  <c r="AD91" i="1" s="1"/>
  <c r="FG91" i="1"/>
  <c r="E379" i="4"/>
  <c r="P364" i="4"/>
  <c r="C365" i="4"/>
  <c r="F380" i="4"/>
  <c r="U380" i="4"/>
  <c r="F445" i="4"/>
  <c r="E445" i="4"/>
  <c r="D445" i="4"/>
  <c r="Q445" i="4" s="1"/>
  <c r="I381" i="4"/>
  <c r="V381" i="4" s="1"/>
  <c r="H381" i="4"/>
  <c r="U381" i="4" s="1"/>
  <c r="G381" i="4"/>
  <c r="D381" i="4"/>
  <c r="Q381" i="4" s="1"/>
  <c r="R378" i="4"/>
  <c r="S364" i="4"/>
  <c r="B364" i="4"/>
  <c r="A382" i="4"/>
  <c r="A446" i="4"/>
  <c r="FU69" i="1" l="1"/>
  <c r="EZ69" i="1"/>
  <c r="EY70" i="1"/>
  <c r="FE70" i="1"/>
  <c r="FD70" i="1"/>
  <c r="FC70" i="1"/>
  <c r="FB70" i="1"/>
  <c r="FA70" i="1"/>
  <c r="EZ70" i="1"/>
  <c r="GA70" i="1"/>
  <c r="GK70" i="1"/>
  <c r="GJ70" i="1"/>
  <c r="FO69" i="1" a="1"/>
  <c r="FO69" i="1" s="1"/>
  <c r="FO68" i="1" a="1"/>
  <c r="FO68" i="1" s="1"/>
  <c r="FV70" i="1"/>
  <c r="FU70" i="1"/>
  <c r="FT70" i="1"/>
  <c r="FS70" i="1"/>
  <c r="FR70" i="1"/>
  <c r="FQ70" i="1"/>
  <c r="DP86" i="1"/>
  <c r="EU88" i="1"/>
  <c r="ET88" i="1"/>
  <c r="EV88" i="1"/>
  <c r="GZ87" i="1"/>
  <c r="S88" i="1"/>
  <c r="CH86" i="1"/>
  <c r="CI86" i="1"/>
  <c r="CJ86" i="1"/>
  <c r="CK86" i="1"/>
  <c r="CL86" i="1"/>
  <c r="CG86" i="1"/>
  <c r="AC87" i="1"/>
  <c r="DQ87" i="1" s="1"/>
  <c r="E87" i="1"/>
  <c r="G87" i="1" s="1"/>
  <c r="EN86" i="1"/>
  <c r="EM86" i="1"/>
  <c r="EL86" i="1"/>
  <c r="EK86" i="1"/>
  <c r="EJ86" i="1"/>
  <c r="Z87" i="1"/>
  <c r="EG87" i="1"/>
  <c r="EI87" i="1"/>
  <c r="EH87" i="1"/>
  <c r="DW87" i="1"/>
  <c r="DU87" i="1"/>
  <c r="GE87" i="1"/>
  <c r="GD87" i="1"/>
  <c r="M88" i="1"/>
  <c r="AA87" i="1"/>
  <c r="AB87" i="1"/>
  <c r="GC87" i="1"/>
  <c r="GB87" i="1"/>
  <c r="DT87" i="1"/>
  <c r="FY70" i="1"/>
  <c r="FX70" i="1" s="1"/>
  <c r="GI70" i="1"/>
  <c r="DR88" i="1"/>
  <c r="GS88" i="1"/>
  <c r="N89" i="1"/>
  <c r="GP70" i="1"/>
  <c r="GL70" i="1"/>
  <c r="B71" i="1"/>
  <c r="FW70" i="1"/>
  <c r="GN70" i="1"/>
  <c r="FZ70" i="1"/>
  <c r="FP70" i="1"/>
  <c r="GM70" i="1"/>
  <c r="GO70" i="1"/>
  <c r="GF70" i="1"/>
  <c r="E380" i="4"/>
  <c r="P365" i="4"/>
  <c r="C366" i="4"/>
  <c r="F381" i="4"/>
  <c r="I382" i="4"/>
  <c r="V382" i="4" s="1"/>
  <c r="H382" i="4"/>
  <c r="G382" i="4"/>
  <c r="T382" i="4" s="1"/>
  <c r="D382" i="4"/>
  <c r="Q382" i="4" s="1"/>
  <c r="F446" i="4"/>
  <c r="E446" i="4"/>
  <c r="D446" i="4"/>
  <c r="Q446" i="4" s="1"/>
  <c r="T381" i="4"/>
  <c r="R379" i="4"/>
  <c r="S365" i="4"/>
  <c r="B365" i="4"/>
  <c r="A447" i="4"/>
  <c r="A383" i="4"/>
  <c r="FE71" i="1" l="1"/>
  <c r="FD71" i="1"/>
  <c r="FC71" i="1"/>
  <c r="FB71" i="1"/>
  <c r="FA71" i="1"/>
  <c r="EZ71" i="1"/>
  <c r="EY71" i="1"/>
  <c r="GA71" i="1"/>
  <c r="GK71" i="1"/>
  <c r="GJ71" i="1"/>
  <c r="FO70" i="1" a="1"/>
  <c r="FO70" i="1" s="1"/>
  <c r="FV71" i="1"/>
  <c r="FU71" i="1"/>
  <c r="FT71" i="1"/>
  <c r="FS71" i="1"/>
  <c r="FR71" i="1"/>
  <c r="FQ71" i="1"/>
  <c r="GZ88" i="1"/>
  <c r="S89" i="1"/>
  <c r="EV89" i="1"/>
  <c r="EU89" i="1"/>
  <c r="ET89" i="1"/>
  <c r="CJ87" i="1"/>
  <c r="DP87" i="1"/>
  <c r="CG87" i="1"/>
  <c r="CH87" i="1"/>
  <c r="CI87" i="1"/>
  <c r="CL87" i="1"/>
  <c r="CK87" i="1"/>
  <c r="AC88" i="1"/>
  <c r="CH88" i="1" s="1"/>
  <c r="E88" i="1"/>
  <c r="G88" i="1" s="1"/>
  <c r="EK87" i="1"/>
  <c r="EJ87" i="1"/>
  <c r="EL87" i="1"/>
  <c r="EN87" i="1"/>
  <c r="EM87" i="1"/>
  <c r="EH88" i="1"/>
  <c r="EI88" i="1"/>
  <c r="EG88" i="1"/>
  <c r="DU88" i="1"/>
  <c r="GB88" i="1"/>
  <c r="AB88" i="1"/>
  <c r="DT88" i="1"/>
  <c r="GE88" i="1"/>
  <c r="AA88" i="1"/>
  <c r="M89" i="1"/>
  <c r="DW88" i="1"/>
  <c r="GC88" i="1"/>
  <c r="GD88" i="1"/>
  <c r="Z88" i="1"/>
  <c r="FY71" i="1"/>
  <c r="FX71" i="1" s="1"/>
  <c r="GI71" i="1"/>
  <c r="FW71" i="1"/>
  <c r="GF71" i="1"/>
  <c r="GO71" i="1"/>
  <c r="GP71" i="1"/>
  <c r="B72" i="1"/>
  <c r="FZ71" i="1"/>
  <c r="FP71" i="1"/>
  <c r="GN71" i="1"/>
  <c r="GM71" i="1"/>
  <c r="GL71" i="1"/>
  <c r="N90" i="1"/>
  <c r="GS89" i="1"/>
  <c r="DR89" i="1"/>
  <c r="R92" i="1"/>
  <c r="T92" i="1"/>
  <c r="E381" i="4"/>
  <c r="P366" i="4"/>
  <c r="C367" i="4"/>
  <c r="F382" i="4"/>
  <c r="U382" i="4"/>
  <c r="I383" i="4"/>
  <c r="V383" i="4" s="1"/>
  <c r="H383" i="4"/>
  <c r="G383" i="4"/>
  <c r="T383" i="4" s="1"/>
  <c r="D383" i="4"/>
  <c r="Q383" i="4" s="1"/>
  <c r="F447" i="4"/>
  <c r="E447" i="4"/>
  <c r="D447" i="4"/>
  <c r="Q447" i="4" s="1"/>
  <c r="R380" i="4"/>
  <c r="S366" i="4"/>
  <c r="B366" i="4"/>
  <c r="A448" i="4"/>
  <c r="A384" i="4"/>
  <c r="FE72" i="1" l="1"/>
  <c r="FD72" i="1"/>
  <c r="FC72" i="1"/>
  <c r="FB72" i="1"/>
  <c r="FA72" i="1"/>
  <c r="EZ72" i="1"/>
  <c r="EY72" i="1"/>
  <c r="GA72" i="1"/>
  <c r="GK72" i="1"/>
  <c r="GJ72" i="1"/>
  <c r="FO71" i="1" a="1"/>
  <c r="FO71" i="1" s="1"/>
  <c r="FV72" i="1"/>
  <c r="FU72" i="1"/>
  <c r="FT72" i="1"/>
  <c r="FS72" i="1"/>
  <c r="FR72" i="1"/>
  <c r="FQ72" i="1"/>
  <c r="DQ88" i="1"/>
  <c r="EV90" i="1"/>
  <c r="EU90" i="1"/>
  <c r="ET90" i="1"/>
  <c r="DP88" i="1"/>
  <c r="GZ89" i="1"/>
  <c r="S90" i="1"/>
  <c r="CI88" i="1"/>
  <c r="CJ88" i="1"/>
  <c r="CK88" i="1"/>
  <c r="CG88" i="1"/>
  <c r="CL88" i="1"/>
  <c r="AC89" i="1"/>
  <c r="DQ89" i="1" s="1"/>
  <c r="E89" i="1"/>
  <c r="G89" i="1" s="1"/>
  <c r="EN88" i="1"/>
  <c r="EM88" i="1"/>
  <c r="EL88" i="1"/>
  <c r="EK88" i="1"/>
  <c r="EJ88" i="1"/>
  <c r="Z89" i="1"/>
  <c r="EI89" i="1"/>
  <c r="EH89" i="1"/>
  <c r="EG89" i="1"/>
  <c r="AB89" i="1"/>
  <c r="DU89" i="1"/>
  <c r="GB89" i="1"/>
  <c r="AA89" i="1"/>
  <c r="M90" i="1"/>
  <c r="GE89" i="1"/>
  <c r="GD89" i="1"/>
  <c r="GC89" i="1"/>
  <c r="DW89" i="1"/>
  <c r="DT89" i="1"/>
  <c r="FY72" i="1"/>
  <c r="FX72" i="1" s="1"/>
  <c r="GI72" i="1"/>
  <c r="GF72" i="1"/>
  <c r="GP72" i="1"/>
  <c r="GO72" i="1"/>
  <c r="FP72" i="1"/>
  <c r="GL72" i="1"/>
  <c r="GM72" i="1"/>
  <c r="GN72" i="1"/>
  <c r="B73" i="1"/>
  <c r="FW72" i="1"/>
  <c r="FZ72" i="1"/>
  <c r="DR90" i="1"/>
  <c r="N91" i="1"/>
  <c r="GS90" i="1"/>
  <c r="E382" i="4"/>
  <c r="P367" i="4"/>
  <c r="C368" i="4"/>
  <c r="F383" i="4"/>
  <c r="U383" i="4"/>
  <c r="E448" i="4"/>
  <c r="D448" i="4"/>
  <c r="Q448" i="4" s="1"/>
  <c r="F448" i="4"/>
  <c r="D384" i="4"/>
  <c r="Q384" i="4" s="1"/>
  <c r="I384" i="4"/>
  <c r="H384" i="4"/>
  <c r="U384" i="4" s="1"/>
  <c r="G384" i="4"/>
  <c r="T384" i="4" s="1"/>
  <c r="R381" i="4"/>
  <c r="S367" i="4"/>
  <c r="B367" i="4"/>
  <c r="A449" i="4"/>
  <c r="A385" i="4"/>
  <c r="FC73" i="1" l="1"/>
  <c r="FE73" i="1"/>
  <c r="FD73" i="1"/>
  <c r="FB73" i="1"/>
  <c r="FA73" i="1"/>
  <c r="EZ73" i="1"/>
  <c r="EY73" i="1"/>
  <c r="GA73" i="1"/>
  <c r="GK73" i="1"/>
  <c r="GJ73" i="1"/>
  <c r="FO72" i="1" a="1"/>
  <c r="FO72" i="1" s="1"/>
  <c r="FV73" i="1"/>
  <c r="FU73" i="1"/>
  <c r="FT73" i="1"/>
  <c r="FS73" i="1"/>
  <c r="FR73" i="1"/>
  <c r="FQ73" i="1"/>
  <c r="GZ90" i="1"/>
  <c r="S91" i="1"/>
  <c r="EV91" i="1"/>
  <c r="EU91" i="1"/>
  <c r="ET91" i="1"/>
  <c r="CH89" i="1"/>
  <c r="CL89" i="1"/>
  <c r="AC90" i="1"/>
  <c r="DQ90" i="1" s="1"/>
  <c r="E90" i="1"/>
  <c r="G90" i="1" s="1"/>
  <c r="DP89" i="1"/>
  <c r="CG89" i="1"/>
  <c r="CJ89" i="1"/>
  <c r="CI89" i="1"/>
  <c r="CK89" i="1"/>
  <c r="EN89" i="1"/>
  <c r="EM89" i="1"/>
  <c r="EL89" i="1"/>
  <c r="EK89" i="1"/>
  <c r="EJ89" i="1"/>
  <c r="EG90" i="1"/>
  <c r="EI90" i="1"/>
  <c r="EH90" i="1"/>
  <c r="DT90" i="1"/>
  <c r="AB90" i="1"/>
  <c r="AA90" i="1"/>
  <c r="DU90" i="1"/>
  <c r="M91" i="1"/>
  <c r="GE90" i="1"/>
  <c r="GD90" i="1"/>
  <c r="GC90" i="1"/>
  <c r="GB90" i="1"/>
  <c r="DW90" i="1"/>
  <c r="Z90" i="1"/>
  <c r="GM73" i="1"/>
  <c r="GO73" i="1"/>
  <c r="GL73" i="1"/>
  <c r="FY73" i="1"/>
  <c r="FX73" i="1" s="1"/>
  <c r="GN73" i="1"/>
  <c r="B74" i="1"/>
  <c r="GP73" i="1"/>
  <c r="FW73" i="1"/>
  <c r="FZ73" i="1"/>
  <c r="GF73" i="1"/>
  <c r="FP73" i="1"/>
  <c r="GI73" i="1"/>
  <c r="E383" i="4"/>
  <c r="DR91" i="1"/>
  <c r="GS91" i="1"/>
  <c r="F384" i="4"/>
  <c r="P368" i="4"/>
  <c r="C369" i="4"/>
  <c r="F449" i="4"/>
  <c r="E449" i="4"/>
  <c r="D449" i="4"/>
  <c r="Q449" i="4" s="1"/>
  <c r="I385" i="4"/>
  <c r="V385" i="4" s="1"/>
  <c r="H385" i="4"/>
  <c r="G385" i="4"/>
  <c r="T385" i="4" s="1"/>
  <c r="D385" i="4"/>
  <c r="Q385" i="4" s="1"/>
  <c r="V384" i="4"/>
  <c r="R382" i="4"/>
  <c r="S368" i="4"/>
  <c r="B368" i="4"/>
  <c r="A386" i="4"/>
  <c r="A450" i="4"/>
  <c r="GL5" i="1"/>
  <c r="GL100" i="1" s="1"/>
  <c r="FC74" i="1" l="1"/>
  <c r="FB74" i="1"/>
  <c r="FA74" i="1"/>
  <c r="EZ74" i="1"/>
  <c r="EY74" i="1"/>
  <c r="FE74" i="1"/>
  <c r="FD74" i="1"/>
  <c r="FO73" i="1" a="1"/>
  <c r="FO73" i="1" s="1"/>
  <c r="GA74" i="1"/>
  <c r="GK74" i="1"/>
  <c r="GJ74" i="1"/>
  <c r="FV74" i="1"/>
  <c r="FU74" i="1"/>
  <c r="FT74" i="1"/>
  <c r="FS74" i="1"/>
  <c r="FR74" i="1"/>
  <c r="FQ74" i="1"/>
  <c r="CK90" i="1"/>
  <c r="CL90" i="1"/>
  <c r="CJ90" i="1"/>
  <c r="GZ91" i="1"/>
  <c r="S92" i="1"/>
  <c r="GZ92" i="1" s="1"/>
  <c r="AC91" i="1"/>
  <c r="CJ91" i="1" s="1"/>
  <c r="E91" i="1"/>
  <c r="G91" i="1" s="1"/>
  <c r="DP90" i="1"/>
  <c r="CG90" i="1"/>
  <c r="CH90" i="1"/>
  <c r="CI90" i="1"/>
  <c r="EN90" i="1"/>
  <c r="EM90" i="1"/>
  <c r="EL90" i="1"/>
  <c r="EK90" i="1"/>
  <c r="EJ90" i="1"/>
  <c r="Z91" i="1"/>
  <c r="EH91" i="1"/>
  <c r="EI91" i="1"/>
  <c r="EG91" i="1"/>
  <c r="GB91" i="1"/>
  <c r="AA91" i="1"/>
  <c r="DT91" i="1"/>
  <c r="DU91" i="1"/>
  <c r="AB91" i="1"/>
  <c r="DW91" i="1"/>
  <c r="GD91" i="1"/>
  <c r="GE91" i="1"/>
  <c r="GC91" i="1"/>
  <c r="GL74" i="1"/>
  <c r="GM74" i="1"/>
  <c r="GN74" i="1"/>
  <c r="GO74" i="1"/>
  <c r="GP74" i="1"/>
  <c r="B75" i="1"/>
  <c r="FP74" i="1"/>
  <c r="FW74" i="1"/>
  <c r="FZ74" i="1"/>
  <c r="GF74" i="1"/>
  <c r="GI74" i="1"/>
  <c r="FY74" i="1"/>
  <c r="FX74" i="1" s="1"/>
  <c r="E384" i="4"/>
  <c r="F385" i="4"/>
  <c r="P369" i="4"/>
  <c r="C370" i="4"/>
  <c r="U385" i="4"/>
  <c r="I386" i="4"/>
  <c r="V386" i="4" s="1"/>
  <c r="H386" i="4"/>
  <c r="U386" i="4" s="1"/>
  <c r="G386" i="4"/>
  <c r="T386" i="4" s="1"/>
  <c r="D386" i="4"/>
  <c r="Q386" i="4" s="1"/>
  <c r="F450" i="4"/>
  <c r="E450" i="4"/>
  <c r="D450" i="4"/>
  <c r="Q450" i="4" s="1"/>
  <c r="R383" i="4"/>
  <c r="S369" i="4"/>
  <c r="B369" i="4"/>
  <c r="A451" i="4"/>
  <c r="A387" i="4"/>
  <c r="GL13" i="1"/>
  <c r="EH5" i="1"/>
  <c r="EH100" i="1" s="1"/>
  <c r="FE75" i="1" l="1"/>
  <c r="FD75" i="1"/>
  <c r="FC75" i="1"/>
  <c r="FB75" i="1"/>
  <c r="FA75" i="1"/>
  <c r="EZ75" i="1"/>
  <c r="EY75" i="1"/>
  <c r="GA75" i="1"/>
  <c r="GK75" i="1"/>
  <c r="GJ75" i="1"/>
  <c r="FO74" i="1" a="1"/>
  <c r="FO74" i="1" s="1"/>
  <c r="FV75" i="1"/>
  <c r="FU75" i="1"/>
  <c r="FT75" i="1"/>
  <c r="FS75" i="1"/>
  <c r="FR75" i="1"/>
  <c r="FQ75" i="1"/>
  <c r="CK91" i="1"/>
  <c r="DQ91" i="1"/>
  <c r="DP91" i="1"/>
  <c r="CH91" i="1"/>
  <c r="CL91" i="1"/>
  <c r="CG91" i="1"/>
  <c r="CI91" i="1"/>
  <c r="EL91" i="1"/>
  <c r="EK91" i="1"/>
  <c r="EN91" i="1"/>
  <c r="EM91" i="1"/>
  <c r="EJ91" i="1"/>
  <c r="FP75" i="1"/>
  <c r="FW75" i="1"/>
  <c r="GN75" i="1"/>
  <c r="GP75" i="1"/>
  <c r="GO75" i="1"/>
  <c r="FZ75" i="1"/>
  <c r="GF75" i="1"/>
  <c r="GM75" i="1"/>
  <c r="FY75" i="1"/>
  <c r="FX75" i="1" s="1"/>
  <c r="B76" i="1"/>
  <c r="GL75" i="1"/>
  <c r="GI75" i="1"/>
  <c r="E385" i="4"/>
  <c r="F386" i="4"/>
  <c r="P370" i="4"/>
  <c r="C371" i="4"/>
  <c r="F451" i="4"/>
  <c r="E451" i="4"/>
  <c r="D451" i="4"/>
  <c r="Q451" i="4" s="1"/>
  <c r="I387" i="4"/>
  <c r="V387" i="4" s="1"/>
  <c r="H387" i="4"/>
  <c r="U387" i="4" s="1"/>
  <c r="G387" i="4"/>
  <c r="T387" i="4" s="1"/>
  <c r="D387" i="4"/>
  <c r="Q387" i="4" s="1"/>
  <c r="R384" i="4"/>
  <c r="S370" i="4"/>
  <c r="B370" i="4"/>
  <c r="A452" i="4"/>
  <c r="A388" i="4"/>
  <c r="GL16" i="1"/>
  <c r="EH13" i="1"/>
  <c r="FF5" i="1"/>
  <c r="FF100" i="1" s="1"/>
  <c r="CO5" i="1"/>
  <c r="CO100" i="1" s="1"/>
  <c r="FO75" i="1" l="1" a="1"/>
  <c r="FO75" i="1" s="1"/>
  <c r="FE76" i="1"/>
  <c r="FD76" i="1"/>
  <c r="FC76" i="1"/>
  <c r="FB76" i="1"/>
  <c r="FA76" i="1"/>
  <c r="EZ76" i="1"/>
  <c r="EY76" i="1"/>
  <c r="GA76" i="1"/>
  <c r="GK76" i="1"/>
  <c r="GJ76" i="1"/>
  <c r="FU76" i="1"/>
  <c r="FV76" i="1"/>
  <c r="FT76" i="1"/>
  <c r="FS76" i="1"/>
  <c r="FR76" i="1"/>
  <c r="FQ76" i="1"/>
  <c r="GF76" i="1"/>
  <c r="GM76" i="1"/>
  <c r="GL76" i="1"/>
  <c r="FW76" i="1"/>
  <c r="GI76" i="1"/>
  <c r="GN76" i="1"/>
  <c r="GO76" i="1"/>
  <c r="FZ76" i="1"/>
  <c r="GP76" i="1"/>
  <c r="B77" i="1"/>
  <c r="FP76" i="1"/>
  <c r="FY76" i="1"/>
  <c r="FX76" i="1" s="1"/>
  <c r="E386" i="4"/>
  <c r="F387" i="4"/>
  <c r="P371" i="4"/>
  <c r="C372" i="4"/>
  <c r="I388" i="4"/>
  <c r="V388" i="4" s="1"/>
  <c r="H388" i="4"/>
  <c r="U388" i="4" s="1"/>
  <c r="G388" i="4"/>
  <c r="D388" i="4"/>
  <c r="Q388" i="4" s="1"/>
  <c r="F452" i="4"/>
  <c r="E452" i="4"/>
  <c r="D452" i="4"/>
  <c r="Q452" i="4" s="1"/>
  <c r="R385" i="4"/>
  <c r="S371" i="4"/>
  <c r="B371" i="4"/>
  <c r="A389" i="4"/>
  <c r="A453" i="4"/>
  <c r="FF13" i="1"/>
  <c r="CO13" i="1"/>
  <c r="FO76" i="1" l="1" a="1"/>
  <c r="FO76" i="1" s="1"/>
  <c r="FE77" i="1"/>
  <c r="FD77" i="1"/>
  <c r="FC77" i="1"/>
  <c r="FB77" i="1"/>
  <c r="FA77" i="1"/>
  <c r="EZ77" i="1"/>
  <c r="EY77" i="1"/>
  <c r="GA77" i="1"/>
  <c r="GK77" i="1"/>
  <c r="GJ77" i="1"/>
  <c r="FV77" i="1"/>
  <c r="FU77" i="1"/>
  <c r="FT77" i="1"/>
  <c r="FS77" i="1"/>
  <c r="FR77" i="1"/>
  <c r="FQ77" i="1"/>
  <c r="GL77" i="1"/>
  <c r="GF77" i="1"/>
  <c r="FW77" i="1"/>
  <c r="FZ77" i="1"/>
  <c r="GN77" i="1"/>
  <c r="GO77" i="1"/>
  <c r="GP77" i="1"/>
  <c r="B78" i="1"/>
  <c r="GM77" i="1"/>
  <c r="FY77" i="1"/>
  <c r="FX77" i="1" s="1"/>
  <c r="GI77" i="1"/>
  <c r="FP77" i="1"/>
  <c r="E387" i="4"/>
  <c r="F388" i="4"/>
  <c r="P372" i="4"/>
  <c r="C373" i="4"/>
  <c r="T388" i="4"/>
  <c r="G389" i="4"/>
  <c r="D389" i="4"/>
  <c r="Q389" i="4" s="1"/>
  <c r="H389" i="4"/>
  <c r="U389" i="4" s="1"/>
  <c r="I389" i="4"/>
  <c r="V389" i="4" s="1"/>
  <c r="F453" i="4"/>
  <c r="E453" i="4"/>
  <c r="D453" i="4"/>
  <c r="Q453" i="4" s="1"/>
  <c r="R386" i="4"/>
  <c r="S372" i="4"/>
  <c r="B372" i="4"/>
  <c r="A454" i="4"/>
  <c r="A390" i="4"/>
  <c r="FF16" i="1"/>
  <c r="CO16" i="1"/>
  <c r="EZ78" i="1" l="1"/>
  <c r="FE78" i="1"/>
  <c r="FD78" i="1"/>
  <c r="FC78" i="1"/>
  <c r="FB78" i="1"/>
  <c r="FA78" i="1"/>
  <c r="EY78" i="1"/>
  <c r="GA78" i="1"/>
  <c r="GK78" i="1"/>
  <c r="GJ78" i="1"/>
  <c r="FO77" i="1" a="1"/>
  <c r="FO77" i="1" s="1"/>
  <c r="FV78" i="1"/>
  <c r="FU78" i="1"/>
  <c r="FT78" i="1"/>
  <c r="FS78" i="1"/>
  <c r="FR78" i="1"/>
  <c r="FQ78" i="1"/>
  <c r="FY78" i="1"/>
  <c r="FX78" i="1" s="1"/>
  <c r="GN78" i="1"/>
  <c r="GM78" i="1"/>
  <c r="GF78" i="1"/>
  <c r="GO78" i="1"/>
  <c r="GP78" i="1"/>
  <c r="GL78" i="1"/>
  <c r="FZ78" i="1"/>
  <c r="B79" i="1"/>
  <c r="FP78" i="1"/>
  <c r="FW78" i="1"/>
  <c r="GI78" i="1"/>
  <c r="E388" i="4"/>
  <c r="F389" i="4"/>
  <c r="P373" i="4"/>
  <c r="C374" i="4"/>
  <c r="I390" i="4"/>
  <c r="V390" i="4" s="1"/>
  <c r="H390" i="4"/>
  <c r="U390" i="4" s="1"/>
  <c r="G390" i="4"/>
  <c r="T390" i="4" s="1"/>
  <c r="D390" i="4"/>
  <c r="Q390" i="4" s="1"/>
  <c r="F454" i="4"/>
  <c r="E454" i="4"/>
  <c r="D454" i="4"/>
  <c r="Q454" i="4" s="1"/>
  <c r="T389" i="4"/>
  <c r="R387" i="4"/>
  <c r="S373" i="4"/>
  <c r="B373" i="4"/>
  <c r="A455" i="4"/>
  <c r="A391" i="4"/>
  <c r="HN5" i="1"/>
  <c r="HN100" i="1" s="1"/>
  <c r="EZ79" i="1" l="1"/>
  <c r="EY79" i="1"/>
  <c r="FE79" i="1"/>
  <c r="FD79" i="1"/>
  <c r="FC79" i="1"/>
  <c r="FB79" i="1"/>
  <c r="FA79" i="1"/>
  <c r="GA79" i="1"/>
  <c r="GK79" i="1"/>
  <c r="GJ79" i="1"/>
  <c r="FO78" i="1" a="1"/>
  <c r="FO78" i="1" s="1"/>
  <c r="FS79" i="1"/>
  <c r="FR79" i="1"/>
  <c r="FQ79" i="1"/>
  <c r="FV79" i="1"/>
  <c r="FU79" i="1"/>
  <c r="FT79" i="1"/>
  <c r="FZ79" i="1"/>
  <c r="GM79" i="1"/>
  <c r="FP79" i="1"/>
  <c r="GL79" i="1"/>
  <c r="GN79" i="1"/>
  <c r="GF79" i="1"/>
  <c r="GP79" i="1"/>
  <c r="FW79" i="1"/>
  <c r="B80" i="1"/>
  <c r="GO79" i="1"/>
  <c r="FY79" i="1"/>
  <c r="FX79" i="1" s="1"/>
  <c r="GI79" i="1"/>
  <c r="E389" i="4"/>
  <c r="F390" i="4"/>
  <c r="P374" i="4"/>
  <c r="C375" i="4"/>
  <c r="I391" i="4"/>
  <c r="H391" i="4"/>
  <c r="U391" i="4" s="1"/>
  <c r="G391" i="4"/>
  <c r="T391" i="4" s="1"/>
  <c r="D391" i="4"/>
  <c r="Q391" i="4" s="1"/>
  <c r="F455" i="4"/>
  <c r="E455" i="4"/>
  <c r="D455" i="4"/>
  <c r="Q455" i="4" s="1"/>
  <c r="R388" i="4"/>
  <c r="S374" i="4"/>
  <c r="B374" i="4"/>
  <c r="A392" i="4"/>
  <c r="A456" i="4"/>
  <c r="H55" i="4"/>
  <c r="C55" i="4"/>
  <c r="H54" i="4"/>
  <c r="C54" i="4"/>
  <c r="H53" i="4"/>
  <c r="C53" i="4"/>
  <c r="H52" i="4"/>
  <c r="C52" i="4"/>
  <c r="FE80" i="1" l="1"/>
  <c r="FD80" i="1"/>
  <c r="FC80" i="1"/>
  <c r="FB80" i="1"/>
  <c r="FA80" i="1"/>
  <c r="EZ80" i="1"/>
  <c r="EY80" i="1"/>
  <c r="GA80" i="1"/>
  <c r="GK80" i="1"/>
  <c r="GJ80" i="1"/>
  <c r="FO79" i="1" a="1"/>
  <c r="FO79" i="1" s="1"/>
  <c r="FU80" i="1"/>
  <c r="FT80" i="1"/>
  <c r="FS80" i="1"/>
  <c r="FV80" i="1"/>
  <c r="FR80" i="1"/>
  <c r="FQ80" i="1"/>
  <c r="GO80" i="1"/>
  <c r="GI80" i="1"/>
  <c r="GM80" i="1"/>
  <c r="FZ80" i="1"/>
  <c r="GL80" i="1"/>
  <c r="GN80" i="1"/>
  <c r="FY80" i="1"/>
  <c r="FX80" i="1" s="1"/>
  <c r="FW80" i="1"/>
  <c r="GF80" i="1"/>
  <c r="GP80" i="1"/>
  <c r="B81" i="1"/>
  <c r="FP80" i="1"/>
  <c r="E390" i="4"/>
  <c r="F391" i="4"/>
  <c r="P375" i="4"/>
  <c r="C376" i="4"/>
  <c r="F456" i="4"/>
  <c r="E456" i="4"/>
  <c r="D456" i="4"/>
  <c r="Q456" i="4" s="1"/>
  <c r="I392" i="4"/>
  <c r="V392" i="4" s="1"/>
  <c r="H392" i="4"/>
  <c r="U392" i="4" s="1"/>
  <c r="G392" i="4"/>
  <c r="D392" i="4"/>
  <c r="Q392" i="4" s="1"/>
  <c r="V391" i="4"/>
  <c r="R389" i="4"/>
  <c r="S375" i="4"/>
  <c r="B375" i="4"/>
  <c r="A457" i="4"/>
  <c r="A393" i="4"/>
  <c r="H58" i="4"/>
  <c r="H59" i="4"/>
  <c r="C58" i="4"/>
  <c r="C59" i="4"/>
  <c r="C57" i="4"/>
  <c r="D57" i="4"/>
  <c r="H56" i="4"/>
  <c r="H57" i="4"/>
  <c r="C56" i="4"/>
  <c r="D56" i="4"/>
  <c r="HN16" i="1"/>
  <c r="FO80" i="1" l="1" a="1"/>
  <c r="FO80" i="1" s="1"/>
  <c r="FE81" i="1"/>
  <c r="FD81" i="1"/>
  <c r="FC81" i="1"/>
  <c r="FB81" i="1"/>
  <c r="FA81" i="1"/>
  <c r="EZ81" i="1"/>
  <c r="EY81" i="1"/>
  <c r="GA81" i="1"/>
  <c r="GK81" i="1"/>
  <c r="GJ81" i="1"/>
  <c r="FV81" i="1"/>
  <c r="FU81" i="1"/>
  <c r="FT81" i="1"/>
  <c r="FS81" i="1"/>
  <c r="FR81" i="1"/>
  <c r="FQ81" i="1"/>
  <c r="GO81" i="1"/>
  <c r="GF81" i="1"/>
  <c r="GL81" i="1"/>
  <c r="FW81" i="1"/>
  <c r="GP81" i="1"/>
  <c r="FZ81" i="1"/>
  <c r="FP81" i="1"/>
  <c r="GI81" i="1"/>
  <c r="GN81" i="1"/>
  <c r="GM81" i="1"/>
  <c r="B82" i="1"/>
  <c r="FY81" i="1"/>
  <c r="FX81" i="1" s="1"/>
  <c r="E391" i="4"/>
  <c r="F392" i="4"/>
  <c r="P376" i="4"/>
  <c r="C377" i="4"/>
  <c r="F457" i="4"/>
  <c r="E457" i="4"/>
  <c r="D457" i="4"/>
  <c r="Q457" i="4" s="1"/>
  <c r="I393" i="4"/>
  <c r="V393" i="4" s="1"/>
  <c r="H393" i="4"/>
  <c r="U393" i="4" s="1"/>
  <c r="G393" i="4"/>
  <c r="D393" i="4"/>
  <c r="Q393" i="4" s="1"/>
  <c r="T392" i="4"/>
  <c r="R390" i="4"/>
  <c r="S376" i="4"/>
  <c r="B376" i="4"/>
  <c r="A394" i="4"/>
  <c r="R399" i="4"/>
  <c r="A458" i="4"/>
  <c r="H62" i="4"/>
  <c r="C62" i="4"/>
  <c r="D63" i="4"/>
  <c r="H61" i="4"/>
  <c r="H60" i="4"/>
  <c r="H63" i="4"/>
  <c r="D61" i="4"/>
  <c r="C61" i="4"/>
  <c r="C63" i="4"/>
  <c r="D62" i="4"/>
  <c r="D60" i="4"/>
  <c r="C60" i="4"/>
  <c r="A17" i="1"/>
  <c r="EN5" i="1"/>
  <c r="EN100" i="1" s="1"/>
  <c r="EM5" i="1"/>
  <c r="EM100" i="1" s="1"/>
  <c r="EI5" i="1"/>
  <c r="EI100" i="1" s="1"/>
  <c r="FD82" i="1" l="1"/>
  <c r="FE82" i="1"/>
  <c r="FC82" i="1"/>
  <c r="FB82" i="1"/>
  <c r="FA82" i="1"/>
  <c r="EZ82" i="1"/>
  <c r="EY82" i="1"/>
  <c r="FO81" i="1" a="1"/>
  <c r="FO81" i="1" s="1"/>
  <c r="GA82" i="1"/>
  <c r="GK82" i="1"/>
  <c r="GJ82" i="1"/>
  <c r="FQ82" i="1"/>
  <c r="FV82" i="1"/>
  <c r="FU82" i="1"/>
  <c r="FT82" i="1"/>
  <c r="FS82" i="1"/>
  <c r="FR82" i="1"/>
  <c r="EZ23" i="1"/>
  <c r="EY23" i="1"/>
  <c r="E392" i="4"/>
  <c r="GI82" i="1"/>
  <c r="GF82" i="1"/>
  <c r="GN82" i="1"/>
  <c r="FP82" i="1"/>
  <c r="FO82" i="1" s="1" a="1"/>
  <c r="FO82" i="1" s="1"/>
  <c r="GL82" i="1"/>
  <c r="GO82" i="1"/>
  <c r="B83" i="1"/>
  <c r="FW82" i="1"/>
  <c r="FY82" i="1"/>
  <c r="FX82" i="1" s="1"/>
  <c r="GM82" i="1"/>
  <c r="GP82" i="1"/>
  <c r="FZ82" i="1"/>
  <c r="F393" i="4"/>
  <c r="C395" i="4"/>
  <c r="P395" i="4" s="1"/>
  <c r="P377" i="4"/>
  <c r="C378" i="4"/>
  <c r="I394" i="4"/>
  <c r="V394" i="4" s="1"/>
  <c r="H394" i="4"/>
  <c r="U394" i="4" s="1"/>
  <c r="G394" i="4"/>
  <c r="T394" i="4" s="1"/>
  <c r="D394" i="4"/>
  <c r="Q394" i="4" s="1"/>
  <c r="I395" i="4"/>
  <c r="H395" i="4"/>
  <c r="U395" i="4" s="1"/>
  <c r="G395" i="4"/>
  <c r="F458" i="4"/>
  <c r="E458" i="4"/>
  <c r="D458" i="4"/>
  <c r="Q458" i="4" s="1"/>
  <c r="T393" i="4"/>
  <c r="R391" i="4"/>
  <c r="S377" i="4"/>
  <c r="B377" i="4"/>
  <c r="R403" i="4"/>
  <c r="R400" i="4"/>
  <c r="A459" i="4"/>
  <c r="EI13" i="1"/>
  <c r="EN13" i="1"/>
  <c r="EM13" i="1"/>
  <c r="FD83" i="1" l="1"/>
  <c r="FC83" i="1"/>
  <c r="FB83" i="1"/>
  <c r="FA83" i="1"/>
  <c r="EZ83" i="1"/>
  <c r="EY83" i="1"/>
  <c r="FE83" i="1"/>
  <c r="GA83" i="1"/>
  <c r="GK83" i="1"/>
  <c r="GJ83" i="1"/>
  <c r="FV83" i="1"/>
  <c r="FU83" i="1"/>
  <c r="FT83" i="1"/>
  <c r="FS83" i="1"/>
  <c r="FR83" i="1"/>
  <c r="FQ83" i="1"/>
  <c r="FP83" i="1"/>
  <c r="FZ83" i="1"/>
  <c r="FW83" i="1"/>
  <c r="GF83" i="1"/>
  <c r="GL83" i="1"/>
  <c r="GM83" i="1"/>
  <c r="E393" i="4"/>
  <c r="GN83" i="1"/>
  <c r="GO83" i="1"/>
  <c r="GP83" i="1"/>
  <c r="B84" i="1"/>
  <c r="FY83" i="1"/>
  <c r="FX83" i="1" s="1"/>
  <c r="GI83" i="1"/>
  <c r="I396" i="4"/>
  <c r="H396" i="4" s="1"/>
  <c r="V395" i="4"/>
  <c r="F394" i="4"/>
  <c r="P378" i="4"/>
  <c r="C379" i="4"/>
  <c r="D459" i="4"/>
  <c r="Q459" i="4" s="1"/>
  <c r="F459" i="4"/>
  <c r="E459" i="4"/>
  <c r="B395" i="4"/>
  <c r="R392" i="4"/>
  <c r="S378" i="4"/>
  <c r="B378" i="4"/>
  <c r="R407" i="4"/>
  <c r="R401" i="4"/>
  <c r="A460" i="4"/>
  <c r="R404" i="4"/>
  <c r="EN16" i="1"/>
  <c r="EM16" i="1"/>
  <c r="FE84" i="1" l="1"/>
  <c r="FD84" i="1"/>
  <c r="FC84" i="1"/>
  <c r="FB84" i="1"/>
  <c r="FA84" i="1"/>
  <c r="EZ84" i="1"/>
  <c r="EY84" i="1"/>
  <c r="FO83" i="1" a="1"/>
  <c r="FO83" i="1" s="1"/>
  <c r="GA84" i="1"/>
  <c r="GK84" i="1"/>
  <c r="GJ84" i="1"/>
  <c r="FV84" i="1"/>
  <c r="FU84" i="1"/>
  <c r="FT84" i="1"/>
  <c r="FS84" i="1"/>
  <c r="FR84" i="1"/>
  <c r="FQ84" i="1"/>
  <c r="GF84" i="1"/>
  <c r="E394" i="4"/>
  <c r="R394" i="4" s="1"/>
  <c r="FP84" i="1"/>
  <c r="FW84" i="1"/>
  <c r="GO84" i="1"/>
  <c r="GM84" i="1"/>
  <c r="GN84" i="1"/>
  <c r="GP84" i="1"/>
  <c r="B85" i="1"/>
  <c r="GI84" i="1"/>
  <c r="FY84" i="1"/>
  <c r="FX84" i="1" s="1"/>
  <c r="FZ84" i="1"/>
  <c r="GL84" i="1"/>
  <c r="U396" i="4"/>
  <c r="I397" i="4"/>
  <c r="V396" i="4"/>
  <c r="G396" i="4"/>
  <c r="P379" i="4"/>
  <c r="C380" i="4"/>
  <c r="F460" i="4"/>
  <c r="E460" i="4"/>
  <c r="D460" i="4"/>
  <c r="Q460" i="4" s="1"/>
  <c r="R393" i="4"/>
  <c r="S379" i="4"/>
  <c r="B379" i="4"/>
  <c r="R402" i="4"/>
  <c r="R411" i="4"/>
  <c r="R408" i="4"/>
  <c r="R405" i="4"/>
  <c r="A461" i="4"/>
  <c r="GM5" i="1"/>
  <c r="GM100" i="1" s="1"/>
  <c r="DO5" i="1"/>
  <c r="DO100" i="1" s="1"/>
  <c r="FE85" i="1" l="1"/>
  <c r="FD85" i="1"/>
  <c r="FC85" i="1"/>
  <c r="FB85" i="1"/>
  <c r="FA85" i="1"/>
  <c r="EZ85" i="1"/>
  <c r="EY85" i="1"/>
  <c r="FO84" i="1" a="1"/>
  <c r="FO84" i="1" s="1"/>
  <c r="GA85" i="1"/>
  <c r="GK85" i="1"/>
  <c r="GJ85" i="1"/>
  <c r="FY85" i="1"/>
  <c r="FX85" i="1" s="1"/>
  <c r="GI85" i="1"/>
  <c r="FV85" i="1"/>
  <c r="FU85" i="1"/>
  <c r="FT85" i="1"/>
  <c r="FS85" i="1"/>
  <c r="FR85" i="1"/>
  <c r="FQ85" i="1"/>
  <c r="FZ85" i="1"/>
  <c r="GF85" i="1"/>
  <c r="GM85" i="1"/>
  <c r="GN85" i="1"/>
  <c r="GL85" i="1"/>
  <c r="FP85" i="1"/>
  <c r="GO85" i="1"/>
  <c r="GP85" i="1"/>
  <c r="B86" i="1"/>
  <c r="FW85" i="1"/>
  <c r="I398" i="4"/>
  <c r="V397" i="4"/>
  <c r="H397" i="4"/>
  <c r="G397" i="4" s="1"/>
  <c r="C396" i="4"/>
  <c r="P396" i="4" s="1"/>
  <c r="P380" i="4"/>
  <c r="C381" i="4"/>
  <c r="F461" i="4"/>
  <c r="E461" i="4"/>
  <c r="D461" i="4"/>
  <c r="Q461" i="4" s="1"/>
  <c r="S380" i="4"/>
  <c r="B380" i="4"/>
  <c r="A462" i="4"/>
  <c r="R409" i="4"/>
  <c r="R412" i="4"/>
  <c r="R406" i="4"/>
  <c r="R415" i="4"/>
  <c r="GM13" i="1"/>
  <c r="DO13" i="1"/>
  <c r="FE86" i="1" l="1"/>
  <c r="FD86" i="1"/>
  <c r="FC86" i="1"/>
  <c r="FB86" i="1"/>
  <c r="FA86" i="1"/>
  <c r="EZ86" i="1"/>
  <c r="EY86" i="1"/>
  <c r="GA86" i="1"/>
  <c r="GK86" i="1"/>
  <c r="GJ86" i="1"/>
  <c r="FO85" i="1" a="1"/>
  <c r="FO85" i="1" s="1"/>
  <c r="FV86" i="1"/>
  <c r="FU86" i="1"/>
  <c r="FT86" i="1"/>
  <c r="FS86" i="1"/>
  <c r="FR86" i="1"/>
  <c r="FQ86" i="1"/>
  <c r="GI86" i="1"/>
  <c r="GP86" i="1"/>
  <c r="FY86" i="1"/>
  <c r="FX86" i="1" s="1"/>
  <c r="FW86" i="1"/>
  <c r="FP86" i="1"/>
  <c r="FZ86" i="1"/>
  <c r="GL86" i="1"/>
  <c r="GM86" i="1"/>
  <c r="GF86" i="1"/>
  <c r="GN86" i="1"/>
  <c r="B87" i="1"/>
  <c r="GO86" i="1"/>
  <c r="H398" i="4"/>
  <c r="G398" i="4" s="1"/>
  <c r="U397" i="4"/>
  <c r="I399" i="4"/>
  <c r="I400" i="4" s="1"/>
  <c r="I401" i="4" s="1"/>
  <c r="I402" i="4" s="1"/>
  <c r="I403" i="4" s="1"/>
  <c r="I404" i="4" s="1"/>
  <c r="I405" i="4" s="1"/>
  <c r="I406" i="4" s="1"/>
  <c r="I407" i="4" s="1"/>
  <c r="I408" i="4" s="1"/>
  <c r="I409" i="4" s="1"/>
  <c r="I410" i="4" s="1"/>
  <c r="I411" i="4" s="1"/>
  <c r="I412" i="4" s="1"/>
  <c r="I413" i="4" s="1"/>
  <c r="I414" i="4" s="1"/>
  <c r="I415" i="4" s="1"/>
  <c r="I416" i="4" s="1"/>
  <c r="I417" i="4" s="1"/>
  <c r="I418" i="4" s="1"/>
  <c r="I419" i="4" s="1"/>
  <c r="I420" i="4" s="1"/>
  <c r="I421" i="4" s="1"/>
  <c r="I422" i="4" s="1"/>
  <c r="I423" i="4" s="1"/>
  <c r="I424" i="4" s="1"/>
  <c r="I425" i="4" s="1"/>
  <c r="I426" i="4" s="1"/>
  <c r="I427" i="4" s="1"/>
  <c r="I428" i="4" s="1"/>
  <c r="I429" i="4" s="1"/>
  <c r="I430" i="4" s="1"/>
  <c r="I431" i="4" s="1"/>
  <c r="I432" i="4" s="1"/>
  <c r="I433" i="4" s="1"/>
  <c r="I434" i="4" s="1"/>
  <c r="I435" i="4" s="1"/>
  <c r="I436" i="4" s="1"/>
  <c r="I437" i="4" s="1"/>
  <c r="I438" i="4" s="1"/>
  <c r="I439" i="4" s="1"/>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V398" i="4"/>
  <c r="C397" i="4"/>
  <c r="P397" i="4" s="1"/>
  <c r="P381" i="4"/>
  <c r="C382" i="4"/>
  <c r="F462" i="4"/>
  <c r="E462" i="4"/>
  <c r="D462" i="4"/>
  <c r="Q462" i="4" s="1"/>
  <c r="B396" i="4"/>
  <c r="S381" i="4"/>
  <c r="B381" i="4"/>
  <c r="R419" i="4"/>
  <c r="R416" i="4"/>
  <c r="R413" i="4"/>
  <c r="R410" i="4"/>
  <c r="A463" i="4"/>
  <c r="GM16" i="1"/>
  <c r="DO16" i="1"/>
  <c r="FA87" i="1" l="1"/>
  <c r="FE87" i="1"/>
  <c r="FD87" i="1"/>
  <c r="FC87" i="1"/>
  <c r="FB87" i="1"/>
  <c r="EZ87" i="1"/>
  <c r="EY87" i="1"/>
  <c r="GA87" i="1"/>
  <c r="GK87" i="1"/>
  <c r="GJ87" i="1"/>
  <c r="FO86" i="1" a="1"/>
  <c r="FO86" i="1" s="1"/>
  <c r="FU87" i="1"/>
  <c r="FT87" i="1"/>
  <c r="FS87" i="1"/>
  <c r="FR87" i="1"/>
  <c r="FQ87" i="1"/>
  <c r="FV87" i="1"/>
  <c r="GI87" i="1"/>
  <c r="FY87" i="1"/>
  <c r="FX87" i="1" s="1"/>
  <c r="GL87" i="1"/>
  <c r="GM87" i="1"/>
  <c r="GN87" i="1"/>
  <c r="GO87" i="1"/>
  <c r="GP87" i="1"/>
  <c r="FW87" i="1"/>
  <c r="B88" i="1"/>
  <c r="GF87" i="1"/>
  <c r="FZ87" i="1"/>
  <c r="FP87" i="1"/>
  <c r="I461" i="4"/>
  <c r="H399" i="4"/>
  <c r="H400" i="4" s="1"/>
  <c r="H401" i="4" s="1"/>
  <c r="H402" i="4" s="1"/>
  <c r="H403" i="4" s="1"/>
  <c r="H404" i="4" s="1"/>
  <c r="H405" i="4" s="1"/>
  <c r="H406" i="4" s="1"/>
  <c r="H407" i="4" s="1"/>
  <c r="H408" i="4" s="1"/>
  <c r="H409" i="4" s="1"/>
  <c r="H410" i="4" s="1"/>
  <c r="H411" i="4" s="1"/>
  <c r="H412" i="4" s="1"/>
  <c r="H413" i="4" s="1"/>
  <c r="H414" i="4" s="1"/>
  <c r="H415" i="4" s="1"/>
  <c r="H416" i="4" s="1"/>
  <c r="H417" i="4" s="1"/>
  <c r="H418" i="4" s="1"/>
  <c r="H419" i="4" s="1"/>
  <c r="H420" i="4" s="1"/>
  <c r="H421" i="4" s="1"/>
  <c r="H422" i="4" s="1"/>
  <c r="H423" i="4" s="1"/>
  <c r="H424" i="4" s="1"/>
  <c r="H425" i="4" s="1"/>
  <c r="H426" i="4" s="1"/>
  <c r="H427" i="4" s="1"/>
  <c r="H428" i="4" s="1"/>
  <c r="H429" i="4" s="1"/>
  <c r="H430" i="4" s="1"/>
  <c r="H431" i="4" s="1"/>
  <c r="H432" i="4" s="1"/>
  <c r="H433" i="4" s="1"/>
  <c r="H434" i="4" s="1"/>
  <c r="H435" i="4" s="1"/>
  <c r="H436" i="4" s="1"/>
  <c r="H437" i="4" s="1"/>
  <c r="H438" i="4" s="1"/>
  <c r="H439" i="4" s="1"/>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U398" i="4"/>
  <c r="C398" i="4"/>
  <c r="P398" i="4" s="1"/>
  <c r="P382" i="4"/>
  <c r="C383" i="4"/>
  <c r="F463" i="4"/>
  <c r="E463" i="4"/>
  <c r="D463" i="4"/>
  <c r="Q463" i="4" s="1"/>
  <c r="B397" i="4"/>
  <c r="V399" i="4"/>
  <c r="S382" i="4"/>
  <c r="B382" i="4"/>
  <c r="R414" i="4"/>
  <c r="A464" i="4"/>
  <c r="R420" i="4"/>
  <c r="R417" i="4"/>
  <c r="R423" i="4"/>
  <c r="FA88" i="1" l="1"/>
  <c r="EZ88" i="1"/>
  <c r="EY88" i="1"/>
  <c r="FE88" i="1"/>
  <c r="FD88" i="1"/>
  <c r="FC88" i="1"/>
  <c r="FB88" i="1"/>
  <c r="GA88" i="1"/>
  <c r="GK88" i="1"/>
  <c r="GJ88" i="1"/>
  <c r="FO87" i="1" a="1"/>
  <c r="FO87" i="1" s="1"/>
  <c r="FY88" i="1"/>
  <c r="FX88" i="1" s="1"/>
  <c r="GI88" i="1"/>
  <c r="FR88" i="1"/>
  <c r="FQ88" i="1"/>
  <c r="FV88" i="1"/>
  <c r="FU88" i="1"/>
  <c r="FT88" i="1"/>
  <c r="FS88" i="1"/>
  <c r="GL88" i="1"/>
  <c r="FW88" i="1"/>
  <c r="FZ88" i="1"/>
  <c r="B89" i="1"/>
  <c r="GF88" i="1"/>
  <c r="FP88" i="1"/>
  <c r="GN88" i="1"/>
  <c r="GP88" i="1"/>
  <c r="GM88" i="1"/>
  <c r="GO88" i="1"/>
  <c r="G399" i="4"/>
  <c r="G400" i="4" s="1"/>
  <c r="G401" i="4" s="1"/>
  <c r="G402" i="4" s="1"/>
  <c r="G403" i="4" s="1"/>
  <c r="G404" i="4" s="1"/>
  <c r="G405" i="4" s="1"/>
  <c r="G406" i="4" s="1"/>
  <c r="G407" i="4" s="1"/>
  <c r="G408" i="4" s="1"/>
  <c r="G409" i="4" s="1"/>
  <c r="G410" i="4" s="1"/>
  <c r="G411" i="4" s="1"/>
  <c r="G412" i="4" s="1"/>
  <c r="H461" i="4"/>
  <c r="I462" i="4"/>
  <c r="P383" i="4"/>
  <c r="C384" i="4"/>
  <c r="E464" i="4"/>
  <c r="D464" i="4"/>
  <c r="Q464" i="4" s="1"/>
  <c r="F464" i="4"/>
  <c r="V400" i="4"/>
  <c r="B398" i="4"/>
  <c r="U399" i="4"/>
  <c r="S383" i="4"/>
  <c r="B383" i="4"/>
  <c r="R421" i="4"/>
  <c r="R424" i="4"/>
  <c r="R418" i="4"/>
  <c r="R427" i="4"/>
  <c r="A465" i="4"/>
  <c r="FE89" i="1" l="1"/>
  <c r="FD89" i="1"/>
  <c r="FC89" i="1"/>
  <c r="FB89" i="1"/>
  <c r="FA89" i="1"/>
  <c r="EZ89" i="1"/>
  <c r="EY89" i="1"/>
  <c r="FO88" i="1" a="1"/>
  <c r="FO88" i="1" s="1"/>
  <c r="GA89" i="1"/>
  <c r="GK89" i="1"/>
  <c r="GJ89" i="1"/>
  <c r="GM89" i="1"/>
  <c r="FV89" i="1"/>
  <c r="FU89" i="1"/>
  <c r="FT89" i="1"/>
  <c r="FS89" i="1"/>
  <c r="FR89" i="1"/>
  <c r="FQ89" i="1"/>
  <c r="FY89" i="1"/>
  <c r="FX89" i="1" s="1"/>
  <c r="GI89" i="1"/>
  <c r="FP89" i="1"/>
  <c r="GF89" i="1"/>
  <c r="B90" i="1"/>
  <c r="FZ89" i="1"/>
  <c r="GN89" i="1"/>
  <c r="GO89" i="1"/>
  <c r="GP89" i="1"/>
  <c r="FW89" i="1"/>
  <c r="GL89" i="1"/>
  <c r="C399" i="4"/>
  <c r="P399" i="4" s="1"/>
  <c r="H462" i="4"/>
  <c r="I463" i="4"/>
  <c r="G413" i="4"/>
  <c r="P384" i="4"/>
  <c r="C385" i="4"/>
  <c r="F465" i="4"/>
  <c r="E465" i="4"/>
  <c r="D465" i="4"/>
  <c r="Q465" i="4" s="1"/>
  <c r="U400" i="4"/>
  <c r="V401" i="4"/>
  <c r="S384" i="4"/>
  <c r="B384" i="4"/>
  <c r="R425" i="4"/>
  <c r="R431" i="4"/>
  <c r="R422" i="4"/>
  <c r="A466" i="4"/>
  <c r="R428" i="4"/>
  <c r="FE90" i="1" l="1"/>
  <c r="FD90" i="1"/>
  <c r="FC90" i="1"/>
  <c r="FB90" i="1"/>
  <c r="FA90" i="1"/>
  <c r="EZ90" i="1"/>
  <c r="EY90" i="1"/>
  <c r="GL90" i="1"/>
  <c r="GK90" i="1"/>
  <c r="GJ90" i="1"/>
  <c r="GI90" i="1"/>
  <c r="GF90" i="1"/>
  <c r="FY90" i="1"/>
  <c r="FX90" i="1" s="1"/>
  <c r="FW90" i="1"/>
  <c r="GA90" i="1"/>
  <c r="GN90" i="1"/>
  <c r="B91" i="1"/>
  <c r="GO91" i="1" s="1"/>
  <c r="GO90" i="1"/>
  <c r="GM90" i="1"/>
  <c r="FO89" i="1" a="1"/>
  <c r="FO89" i="1" s="1"/>
  <c r="FP90" i="1"/>
  <c r="FZ90" i="1"/>
  <c r="GP90" i="1"/>
  <c r="FV90" i="1"/>
  <c r="FU90" i="1"/>
  <c r="FT90" i="1"/>
  <c r="FS90" i="1"/>
  <c r="FR90" i="1"/>
  <c r="FQ90" i="1"/>
  <c r="B399" i="4"/>
  <c r="C400" i="4"/>
  <c r="P400" i="4" s="1"/>
  <c r="GP91" i="1"/>
  <c r="G414" i="4"/>
  <c r="H463" i="4"/>
  <c r="I464" i="4"/>
  <c r="P385" i="4"/>
  <c r="C386" i="4"/>
  <c r="F466" i="4"/>
  <c r="E466" i="4"/>
  <c r="D466" i="4"/>
  <c r="Q466" i="4" s="1"/>
  <c r="V402" i="4"/>
  <c r="U401" i="4"/>
  <c r="S385" i="4"/>
  <c r="B385" i="4"/>
  <c r="R426" i="4"/>
  <c r="R432" i="4"/>
  <c r="R435" i="4"/>
  <c r="R429" i="4"/>
  <c r="A467" i="4"/>
  <c r="BE5" i="1"/>
  <c r="BE100" i="1" s="1"/>
  <c r="BC5" i="1"/>
  <c r="BC100" i="1" s="1"/>
  <c r="BG5" i="1"/>
  <c r="BG100" i="1" s="1"/>
  <c r="AY5" i="1"/>
  <c r="AY100" i="1" s="1"/>
  <c r="GO16" i="1"/>
  <c r="GN16" i="1"/>
  <c r="EX16" i="1"/>
  <c r="EV16" i="1"/>
  <c r="EU16" i="1"/>
  <c r="ET16" i="1"/>
  <c r="A16" i="1"/>
  <c r="FP91" i="1" l="1"/>
  <c r="FT91" i="1"/>
  <c r="FD91" i="1"/>
  <c r="FC91" i="1"/>
  <c r="FB91" i="1"/>
  <c r="FA91" i="1"/>
  <c r="EZ91" i="1"/>
  <c r="EY91" i="1"/>
  <c r="FE91" i="1"/>
  <c r="FV91" i="1"/>
  <c r="GN91" i="1"/>
  <c r="FQ91" i="1"/>
  <c r="FU91" i="1"/>
  <c r="FW91" i="1"/>
  <c r="FZ91" i="1"/>
  <c r="GF91" i="1"/>
  <c r="GA91" i="1"/>
  <c r="GK91" i="1"/>
  <c r="GJ91" i="1"/>
  <c r="GL91" i="1"/>
  <c r="FR91" i="1"/>
  <c r="FO91" i="1" s="1" a="1"/>
  <c r="FO91" i="1" s="1"/>
  <c r="GI91" i="1"/>
  <c r="FY91" i="1"/>
  <c r="FX91" i="1" s="1"/>
  <c r="GM91" i="1"/>
  <c r="FS91" i="1"/>
  <c r="FO90" i="1" a="1"/>
  <c r="FO90" i="1" s="1"/>
  <c r="N16" i="1"/>
  <c r="B20" i="1"/>
  <c r="DV20" i="1" s="1"/>
  <c r="B19" i="1"/>
  <c r="DV19" i="1" s="1"/>
  <c r="B400" i="4"/>
  <c r="C401" i="4"/>
  <c r="P401" i="4" s="1"/>
  <c r="H464" i="4"/>
  <c r="I465" i="4"/>
  <c r="G415" i="4"/>
  <c r="P386" i="4"/>
  <c r="C387" i="4"/>
  <c r="F467" i="4"/>
  <c r="E467" i="4"/>
  <c r="D467" i="4"/>
  <c r="Q467" i="4" s="1"/>
  <c r="U402" i="4"/>
  <c r="V403" i="4"/>
  <c r="S386" i="4"/>
  <c r="B386" i="4"/>
  <c r="B29" i="1"/>
  <c r="DV29" i="1" s="1"/>
  <c r="R436" i="4"/>
  <c r="R439" i="4"/>
  <c r="R433" i="4"/>
  <c r="A468" i="4"/>
  <c r="R430" i="4"/>
  <c r="B23" i="1"/>
  <c r="DV23" i="1" s="1"/>
  <c r="B18" i="1"/>
  <c r="DV18" i="1" s="1"/>
  <c r="B17" i="1"/>
  <c r="DV17" i="1" s="1"/>
  <c r="BE13" i="1"/>
  <c r="BC13" i="1"/>
  <c r="BG13" i="1"/>
  <c r="AY13" i="1"/>
  <c r="AY14" i="1" s="1"/>
  <c r="DV24" i="1" l="1"/>
  <c r="DV25" i="1"/>
  <c r="DV30" i="1"/>
  <c r="DV31" i="1"/>
  <c r="DV32" i="1"/>
  <c r="DV33" i="1"/>
  <c r="DV34" i="1"/>
  <c r="DV35" i="1"/>
  <c r="DV36" i="1"/>
  <c r="DV37" i="1"/>
  <c r="DV38" i="1"/>
  <c r="DV39" i="1"/>
  <c r="DV40" i="1"/>
  <c r="DV41" i="1"/>
  <c r="DV42" i="1"/>
  <c r="DV43" i="1"/>
  <c r="DV44" i="1"/>
  <c r="DV45" i="1"/>
  <c r="DV46" i="1"/>
  <c r="DV47" i="1"/>
  <c r="DV48" i="1"/>
  <c r="DV49" i="1"/>
  <c r="DV50" i="1"/>
  <c r="DV51" i="1"/>
  <c r="DV52" i="1"/>
  <c r="DV53" i="1"/>
  <c r="DV54" i="1"/>
  <c r="DV55" i="1"/>
  <c r="DV56" i="1"/>
  <c r="DV57" i="1"/>
  <c r="DV58" i="1"/>
  <c r="DV59" i="1"/>
  <c r="DV60" i="1"/>
  <c r="DV61" i="1"/>
  <c r="DV62" i="1"/>
  <c r="DV63" i="1"/>
  <c r="DV64" i="1"/>
  <c r="DV65" i="1"/>
  <c r="DV66" i="1"/>
  <c r="DV67" i="1"/>
  <c r="DV68" i="1"/>
  <c r="DV69" i="1"/>
  <c r="DV70" i="1"/>
  <c r="DV71" i="1"/>
  <c r="DV72" i="1"/>
  <c r="DV73" i="1"/>
  <c r="DV74" i="1"/>
  <c r="DV75" i="1"/>
  <c r="DV76" i="1"/>
  <c r="DV77" i="1"/>
  <c r="DV78" i="1"/>
  <c r="DV79" i="1"/>
  <c r="DV80" i="1"/>
  <c r="DV81" i="1"/>
  <c r="DV82" i="1"/>
  <c r="DV83" i="1"/>
  <c r="DV84" i="1"/>
  <c r="DV85" i="1"/>
  <c r="DV86" i="1"/>
  <c r="DV87" i="1"/>
  <c r="DV88" i="1"/>
  <c r="DV89" i="1"/>
  <c r="DV90" i="1"/>
  <c r="DV91" i="1"/>
  <c r="GA17" i="1"/>
  <c r="GK17" i="1"/>
  <c r="FN17" i="1"/>
  <c r="FM17" i="1"/>
  <c r="FL17" i="1"/>
  <c r="FK17" i="1"/>
  <c r="FJ17" i="1"/>
  <c r="GJ17" i="1"/>
  <c r="FI17" i="1"/>
  <c r="FH17" i="1"/>
  <c r="GA19" i="1"/>
  <c r="GK19" i="1"/>
  <c r="FJ19" i="1"/>
  <c r="FI19" i="1"/>
  <c r="FH19" i="1"/>
  <c r="GJ19" i="1"/>
  <c r="FN19" i="1"/>
  <c r="FM19" i="1"/>
  <c r="FL19" i="1"/>
  <c r="FK19" i="1"/>
  <c r="GA20" i="1"/>
  <c r="GK20" i="1"/>
  <c r="FN20" i="1"/>
  <c r="GJ20" i="1"/>
  <c r="FM20" i="1"/>
  <c r="FL20" i="1"/>
  <c r="FK20" i="1"/>
  <c r="FJ20" i="1"/>
  <c r="FI20" i="1"/>
  <c r="FH20" i="1"/>
  <c r="GK23" i="1"/>
  <c r="FN23" i="1"/>
  <c r="FM23" i="1"/>
  <c r="FL23" i="1"/>
  <c r="FK23" i="1"/>
  <c r="FJ23" i="1"/>
  <c r="FI23" i="1"/>
  <c r="FH23" i="1"/>
  <c r="GJ23" i="1"/>
  <c r="GA23" i="1"/>
  <c r="GA18" i="1"/>
  <c r="GK18" i="1"/>
  <c r="FN18" i="1"/>
  <c r="FM18" i="1"/>
  <c r="FL18" i="1"/>
  <c r="FK18" i="1"/>
  <c r="FJ18" i="1"/>
  <c r="FI18" i="1"/>
  <c r="FH18" i="1"/>
  <c r="GJ18" i="1"/>
  <c r="HL19" i="1"/>
  <c r="HK19" i="1"/>
  <c r="HJ19" i="1"/>
  <c r="HI19" i="1"/>
  <c r="HH19" i="1"/>
  <c r="HG19" i="1"/>
  <c r="HF19" i="1"/>
  <c r="HL20" i="1"/>
  <c r="HK20" i="1"/>
  <c r="HJ20" i="1"/>
  <c r="HI20" i="1"/>
  <c r="HH20" i="1"/>
  <c r="HG20" i="1"/>
  <c r="HF20" i="1"/>
  <c r="HL18" i="1"/>
  <c r="HK18" i="1"/>
  <c r="HJ18" i="1"/>
  <c r="HI18" i="1"/>
  <c r="HH18" i="1"/>
  <c r="HG18" i="1"/>
  <c r="HF18" i="1"/>
  <c r="FU23" i="1"/>
  <c r="FV23" i="1"/>
  <c r="HK17" i="1"/>
  <c r="HJ17" i="1"/>
  <c r="HI17" i="1"/>
  <c r="HH17" i="1"/>
  <c r="HG17" i="1"/>
  <c r="HF17" i="1"/>
  <c r="HL17" i="1"/>
  <c r="FT23" i="1"/>
  <c r="FS23" i="1"/>
  <c r="FR23" i="1"/>
  <c r="FQ23" i="1"/>
  <c r="FV17" i="1"/>
  <c r="FU17" i="1"/>
  <c r="FT17" i="1"/>
  <c r="FS17" i="1"/>
  <c r="FR17" i="1"/>
  <c r="FQ17" i="1"/>
  <c r="FV18" i="1"/>
  <c r="FU18" i="1"/>
  <c r="FT18" i="1"/>
  <c r="FS18" i="1"/>
  <c r="FR18" i="1"/>
  <c r="FQ18" i="1"/>
  <c r="FV19" i="1"/>
  <c r="FU19" i="1"/>
  <c r="FT19" i="1"/>
  <c r="FS19" i="1"/>
  <c r="FR19" i="1"/>
  <c r="FQ19" i="1"/>
  <c r="FV20" i="1"/>
  <c r="FU20" i="1"/>
  <c r="FT20" i="1"/>
  <c r="FS20" i="1"/>
  <c r="FR20" i="1"/>
  <c r="FQ20" i="1"/>
  <c r="AQ19" i="1"/>
  <c r="AS19" i="1"/>
  <c r="AR19" i="1"/>
  <c r="ES23" i="1"/>
  <c r="AS23" i="1"/>
  <c r="AR23" i="1"/>
  <c r="AQ23" i="1"/>
  <c r="AS18" i="1"/>
  <c r="AR18" i="1"/>
  <c r="AQ18" i="1"/>
  <c r="ES29" i="1"/>
  <c r="ES33" i="1" s="1"/>
  <c r="AS29" i="1"/>
  <c r="AR29" i="1"/>
  <c r="AQ29" i="1"/>
  <c r="AS20" i="1"/>
  <c r="AR20" i="1"/>
  <c r="AQ20" i="1"/>
  <c r="AS17" i="1"/>
  <c r="AR17" i="1"/>
  <c r="AQ17" i="1"/>
  <c r="DQ19" i="1"/>
  <c r="EQ19" i="1"/>
  <c r="DQ20" i="1"/>
  <c r="EQ20" i="1"/>
  <c r="DQ17" i="1"/>
  <c r="EQ17" i="1"/>
  <c r="DQ18" i="1"/>
  <c r="EQ18" i="1"/>
  <c r="BL20" i="1"/>
  <c r="BK20" i="1"/>
  <c r="BJ20" i="1"/>
  <c r="BN20" i="1"/>
  <c r="BM20" i="1"/>
  <c r="BS20" i="1"/>
  <c r="BR20" i="1"/>
  <c r="BQ20" i="1"/>
  <c r="BP20" i="1"/>
  <c r="BO20" i="1"/>
  <c r="BS19" i="1"/>
  <c r="BR19" i="1"/>
  <c r="BQ19" i="1"/>
  <c r="BP19" i="1"/>
  <c r="BO19" i="1"/>
  <c r="BN19" i="1"/>
  <c r="BM19" i="1"/>
  <c r="BL19" i="1"/>
  <c r="BK19" i="1"/>
  <c r="BJ19" i="1"/>
  <c r="BJ17" i="1"/>
  <c r="BS17" i="1"/>
  <c r="BR17" i="1"/>
  <c r="BQ17" i="1"/>
  <c r="BP17" i="1"/>
  <c r="BO17" i="1"/>
  <c r="BN17" i="1"/>
  <c r="BM17" i="1"/>
  <c r="BL17" i="1"/>
  <c r="BK17" i="1"/>
  <c r="BS18" i="1"/>
  <c r="BR18" i="1"/>
  <c r="BQ18" i="1"/>
  <c r="BP18" i="1"/>
  <c r="BO18" i="1"/>
  <c r="BN18" i="1"/>
  <c r="BM18" i="1"/>
  <c r="BL18" i="1"/>
  <c r="BK18" i="1"/>
  <c r="BJ18" i="1"/>
  <c r="FY19" i="1"/>
  <c r="EP19" i="1"/>
  <c r="EO19" i="1"/>
  <c r="FY20" i="1"/>
  <c r="EP20" i="1"/>
  <c r="EO20" i="1"/>
  <c r="FY18" i="1"/>
  <c r="EP18" i="1"/>
  <c r="EO18" i="1"/>
  <c r="FY17" i="1"/>
  <c r="EO17" i="1"/>
  <c r="EP17" i="1"/>
  <c r="BD20" i="1"/>
  <c r="BB20" i="1"/>
  <c r="AZ20" i="1"/>
  <c r="AX20" i="1"/>
  <c r="BH20" i="1"/>
  <c r="BH19" i="1"/>
  <c r="BD19" i="1"/>
  <c r="BB19" i="1"/>
  <c r="AZ19" i="1"/>
  <c r="AX19" i="1"/>
  <c r="BH18" i="1"/>
  <c r="BD18" i="1"/>
  <c r="BB18" i="1"/>
  <c r="AZ18" i="1"/>
  <c r="AX18" i="1"/>
  <c r="BB17" i="1"/>
  <c r="AZ17" i="1"/>
  <c r="AX17" i="1"/>
  <c r="BD17" i="1"/>
  <c r="BH17" i="1"/>
  <c r="GI17" i="1"/>
  <c r="GI18" i="1"/>
  <c r="GI19" i="1"/>
  <c r="GI20" i="1"/>
  <c r="AY23" i="1"/>
  <c r="BV23" i="1"/>
  <c r="BU23" i="1"/>
  <c r="ES18" i="1"/>
  <c r="ES17" i="1"/>
  <c r="AJ19" i="1"/>
  <c r="D19" i="1"/>
  <c r="AI19" i="1"/>
  <c r="ES19" i="1"/>
  <c r="EX19" i="1"/>
  <c r="BV19" i="1"/>
  <c r="ES20" i="1"/>
  <c r="D20" i="1"/>
  <c r="BV20" i="1"/>
  <c r="EX20" i="1"/>
  <c r="BV17" i="1"/>
  <c r="C402" i="4"/>
  <c r="P402" i="4" s="1"/>
  <c r="B401" i="4"/>
  <c r="D18" i="1"/>
  <c r="D17" i="1"/>
  <c r="CQ17" i="1"/>
  <c r="CP17" i="1"/>
  <c r="CP18" i="1"/>
  <c r="CQ18" i="1"/>
  <c r="FD18" i="1"/>
  <c r="FD17" i="1"/>
  <c r="G416" i="4"/>
  <c r="H465" i="4"/>
  <c r="I466" i="4"/>
  <c r="EJ17" i="1"/>
  <c r="EK17" i="1"/>
  <c r="EJ18" i="1"/>
  <c r="EK18" i="1"/>
  <c r="GF23" i="1"/>
  <c r="GH17" i="1"/>
  <c r="GF17" i="1"/>
  <c r="GH18" i="1"/>
  <c r="GF18" i="1"/>
  <c r="GG17" i="1"/>
  <c r="GG19" i="1"/>
  <c r="GG18" i="1"/>
  <c r="HD17" i="1"/>
  <c r="HC17" i="1"/>
  <c r="HD18" i="1"/>
  <c r="HC18" i="1"/>
  <c r="HD29" i="1"/>
  <c r="HC29" i="1"/>
  <c r="HD23" i="1"/>
  <c r="HC23" i="1"/>
  <c r="BU20" i="1"/>
  <c r="BU17" i="1"/>
  <c r="BU18" i="1"/>
  <c r="FZ17" i="1"/>
  <c r="FX17" i="1"/>
  <c r="DP17" i="1"/>
  <c r="FW17" i="1"/>
  <c r="DO17" i="1"/>
  <c r="HA17" i="1"/>
  <c r="DU17" i="1"/>
  <c r="GB17" i="1"/>
  <c r="GZ17" i="1"/>
  <c r="EN17" i="1"/>
  <c r="GY17" i="1"/>
  <c r="EM17" i="1"/>
  <c r="EL17" i="1"/>
  <c r="EG17" i="1"/>
  <c r="HM17" i="1"/>
  <c r="FG17" i="1"/>
  <c r="FF17" i="1"/>
  <c r="GR17" i="1"/>
  <c r="FP17" i="1"/>
  <c r="DE17" i="1"/>
  <c r="FC17" i="1"/>
  <c r="DD17" i="1"/>
  <c r="HE17" i="1"/>
  <c r="FB17" i="1"/>
  <c r="DX17" i="1"/>
  <c r="GO17" i="1"/>
  <c r="FA17" i="1"/>
  <c r="GN17" i="1"/>
  <c r="GM17" i="1"/>
  <c r="CC17" i="1"/>
  <c r="GS17" i="1"/>
  <c r="EX17" i="1"/>
  <c r="CB17" i="1"/>
  <c r="GL17" i="1"/>
  <c r="EW17" i="1"/>
  <c r="CA17" i="1"/>
  <c r="BZ17" i="1"/>
  <c r="CO17" i="1"/>
  <c r="BY17" i="1"/>
  <c r="GE17" i="1"/>
  <c r="DR17" i="1"/>
  <c r="BX17" i="1"/>
  <c r="GD17" i="1"/>
  <c r="BW17" i="1"/>
  <c r="GC17" i="1"/>
  <c r="EN18" i="1"/>
  <c r="EM18" i="1"/>
  <c r="HM18" i="1"/>
  <c r="EL18" i="1"/>
  <c r="EG18" i="1"/>
  <c r="FG18" i="1"/>
  <c r="HE18" i="1"/>
  <c r="FF18" i="1"/>
  <c r="DE18" i="1"/>
  <c r="DD18" i="1"/>
  <c r="GR18" i="1"/>
  <c r="FP18" i="1"/>
  <c r="CC18" i="1"/>
  <c r="FC18" i="1"/>
  <c r="CB18" i="1"/>
  <c r="FB18" i="1"/>
  <c r="CA18" i="1"/>
  <c r="DU18" i="1"/>
  <c r="GO18" i="1"/>
  <c r="FA18" i="1"/>
  <c r="DX18" i="1"/>
  <c r="BZ18" i="1"/>
  <c r="GN18" i="1"/>
  <c r="BY18" i="1"/>
  <c r="GM18" i="1"/>
  <c r="BX18" i="1"/>
  <c r="GS18" i="1"/>
  <c r="EX18" i="1"/>
  <c r="BW18" i="1"/>
  <c r="GL18" i="1"/>
  <c r="EW18" i="1"/>
  <c r="CO18" i="1"/>
  <c r="DR18" i="1"/>
  <c r="GE18" i="1"/>
  <c r="GD18" i="1"/>
  <c r="GC18" i="1"/>
  <c r="HA18" i="1"/>
  <c r="GB18" i="1"/>
  <c r="GZ18" i="1"/>
  <c r="DP18" i="1"/>
  <c r="GY18" i="1"/>
  <c r="FZ18" i="1"/>
  <c r="DO18" i="1"/>
  <c r="FX18" i="1"/>
  <c r="FW18" i="1"/>
  <c r="AU23" i="1"/>
  <c r="AU29" i="1"/>
  <c r="HE29" i="1"/>
  <c r="AU17" i="1"/>
  <c r="AU18" i="1"/>
  <c r="DE29" i="1"/>
  <c r="P387" i="4"/>
  <c r="C388" i="4"/>
  <c r="F468" i="4"/>
  <c r="E468" i="4"/>
  <c r="D468" i="4"/>
  <c r="Q468" i="4" s="1"/>
  <c r="U403" i="4"/>
  <c r="V404" i="4"/>
  <c r="S387" i="4"/>
  <c r="B387" i="4"/>
  <c r="AT29" i="1"/>
  <c r="GX29" i="1"/>
  <c r="DD29" i="1"/>
  <c r="CD29" i="1"/>
  <c r="CE29" i="1"/>
  <c r="DL29" i="1"/>
  <c r="EW29" i="1"/>
  <c r="EX29" i="1"/>
  <c r="GU29" i="1"/>
  <c r="GV29" i="1"/>
  <c r="AP29" i="1"/>
  <c r="GW29" i="1"/>
  <c r="R440" i="4"/>
  <c r="A469" i="4"/>
  <c r="R443" i="4"/>
  <c r="R437" i="4"/>
  <c r="R434" i="4"/>
  <c r="FP23" i="1"/>
  <c r="DL23" i="1"/>
  <c r="DE23" i="1"/>
  <c r="DD23" i="1"/>
  <c r="AT23" i="1"/>
  <c r="AP23" i="1"/>
  <c r="AP17" i="1"/>
  <c r="HN17" i="1"/>
  <c r="AT17" i="1"/>
  <c r="AT18" i="1"/>
  <c r="AP18" i="1"/>
  <c r="HN18" i="1"/>
  <c r="BC16" i="1"/>
  <c r="BC19" i="1" s="1"/>
  <c r="BE16" i="1"/>
  <c r="BE19" i="1" s="1"/>
  <c r="BG16" i="1"/>
  <c r="BG19" i="1" s="1"/>
  <c r="AY16" i="1"/>
  <c r="AY17" i="1" s="1"/>
  <c r="EB5" i="1"/>
  <c r="EB100" i="1" s="1"/>
  <c r="EA5" i="1"/>
  <c r="EA100" i="1" s="1"/>
  <c r="CE5" i="1"/>
  <c r="CE100" i="1" s="1"/>
  <c r="CD5" i="1"/>
  <c r="CD100" i="1" s="1"/>
  <c r="DK5" i="1"/>
  <c r="DK100" i="1" s="1"/>
  <c r="FL24" i="1" l="1"/>
  <c r="FL25" i="1"/>
  <c r="FM24" i="1"/>
  <c r="FM25" i="1"/>
  <c r="FN24" i="1"/>
  <c r="FN25" i="1"/>
  <c r="GK24" i="1"/>
  <c r="GK25" i="1"/>
  <c r="GA24" i="1"/>
  <c r="GA25" i="1"/>
  <c r="GJ24" i="1"/>
  <c r="GJ25" i="1"/>
  <c r="FH24" i="1"/>
  <c r="FH25" i="1"/>
  <c r="FI24" i="1"/>
  <c r="FI25" i="1"/>
  <c r="FJ24" i="1"/>
  <c r="FJ25" i="1"/>
  <c r="FK24" i="1"/>
  <c r="FK25" i="1"/>
  <c r="ES25" i="1"/>
  <c r="ES91" i="1"/>
  <c r="ES78" i="1"/>
  <c r="ES77" i="1"/>
  <c r="ES59" i="1"/>
  <c r="ES58" i="1"/>
  <c r="ES57" i="1"/>
  <c r="ES60" i="1"/>
  <c r="ES56" i="1"/>
  <c r="ES55" i="1"/>
  <c r="ES54" i="1"/>
  <c r="ES52" i="1"/>
  <c r="ES51" i="1"/>
  <c r="ES50" i="1"/>
  <c r="ES49" i="1"/>
  <c r="ES45" i="1"/>
  <c r="FO23" i="1" a="1"/>
  <c r="FO23" i="1" s="1"/>
  <c r="ES53" i="1"/>
  <c r="ES90" i="1"/>
  <c r="ES86" i="1"/>
  <c r="ES72" i="1"/>
  <c r="ES71" i="1"/>
  <c r="ES68" i="1"/>
  <c r="ES65" i="1"/>
  <c r="ES63" i="1"/>
  <c r="ES62" i="1"/>
  <c r="ES24" i="1"/>
  <c r="ES61" i="1"/>
  <c r="FV25" i="1"/>
  <c r="FV24" i="1"/>
  <c r="FU25" i="1"/>
  <c r="FU24" i="1"/>
  <c r="ES89" i="1"/>
  <c r="ES48" i="1"/>
  <c r="ES88" i="1"/>
  <c r="ES47" i="1"/>
  <c r="ES87" i="1"/>
  <c r="ES46" i="1"/>
  <c r="ES85" i="1"/>
  <c r="ES40" i="1"/>
  <c r="ES84" i="1"/>
  <c r="ES39" i="1"/>
  <c r="ES83" i="1"/>
  <c r="ES36" i="1"/>
  <c r="ES82" i="1"/>
  <c r="ES32" i="1"/>
  <c r="ES81" i="1"/>
  <c r="ES31" i="1"/>
  <c r="ES80" i="1"/>
  <c r="ES30" i="1"/>
  <c r="ES79" i="1"/>
  <c r="ES76" i="1"/>
  <c r="ES44" i="1"/>
  <c r="ES75" i="1"/>
  <c r="ES43" i="1"/>
  <c r="ES74" i="1"/>
  <c r="ES42" i="1"/>
  <c r="ES73" i="1"/>
  <c r="ES41" i="1"/>
  <c r="ES70" i="1"/>
  <c r="ES38" i="1"/>
  <c r="FQ25" i="1"/>
  <c r="FQ24" i="1"/>
  <c r="ES69" i="1"/>
  <c r="ES37" i="1"/>
  <c r="FR25" i="1"/>
  <c r="FR24" i="1"/>
  <c r="FS25" i="1"/>
  <c r="FS24" i="1"/>
  <c r="ES67" i="1"/>
  <c r="ES35" i="1"/>
  <c r="FT25" i="1"/>
  <c r="FT24" i="1"/>
  <c r="ES66" i="1"/>
  <c r="ES34" i="1"/>
  <c r="ES64"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7" i="1"/>
  <c r="AQ66" i="1"/>
  <c r="AQ68" i="1"/>
  <c r="AQ69" i="1"/>
  <c r="AQ70" i="1"/>
  <c r="AQ71" i="1"/>
  <c r="AQ72" i="1"/>
  <c r="AQ73" i="1"/>
  <c r="AQ74" i="1"/>
  <c r="AQ75" i="1"/>
  <c r="AQ76" i="1"/>
  <c r="AQ77" i="1"/>
  <c r="AQ78" i="1"/>
  <c r="AQ79" i="1"/>
  <c r="AQ80" i="1"/>
  <c r="AQ81" i="1"/>
  <c r="AQ82" i="1"/>
  <c r="AQ83" i="1"/>
  <c r="AQ84" i="1"/>
  <c r="AQ85" i="1"/>
  <c r="AQ86" i="1"/>
  <c r="AQ87" i="1"/>
  <c r="AQ88" i="1"/>
  <c r="AQ89" i="1"/>
  <c r="AQ90" i="1"/>
  <c r="AQ91"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7" i="1"/>
  <c r="AR66" i="1"/>
  <c r="AR68" i="1"/>
  <c r="AR69" i="1"/>
  <c r="AR70" i="1"/>
  <c r="AR71" i="1"/>
  <c r="AR72" i="1"/>
  <c r="AR73" i="1"/>
  <c r="AR74" i="1"/>
  <c r="AR75" i="1"/>
  <c r="AR76" i="1"/>
  <c r="AR77" i="1"/>
  <c r="AR78" i="1"/>
  <c r="AR79" i="1"/>
  <c r="AR80" i="1"/>
  <c r="AR81" i="1"/>
  <c r="AR82" i="1"/>
  <c r="AR83" i="1"/>
  <c r="AR84" i="1"/>
  <c r="AR85" i="1"/>
  <c r="AR86" i="1"/>
  <c r="AR87" i="1"/>
  <c r="AR88" i="1"/>
  <c r="AR89" i="1"/>
  <c r="AR90" i="1"/>
  <c r="AR91"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7" i="1"/>
  <c r="AS66" i="1"/>
  <c r="AS68" i="1"/>
  <c r="AS69" i="1"/>
  <c r="AS70" i="1"/>
  <c r="AS71" i="1"/>
  <c r="AS72" i="1"/>
  <c r="AS73" i="1"/>
  <c r="AS74" i="1"/>
  <c r="AS75" i="1"/>
  <c r="AS76" i="1"/>
  <c r="AS77" i="1"/>
  <c r="AS78" i="1"/>
  <c r="AS79" i="1"/>
  <c r="AS80" i="1"/>
  <c r="AS81" i="1"/>
  <c r="AS82" i="1"/>
  <c r="AS83" i="1"/>
  <c r="AS84" i="1"/>
  <c r="AS85" i="1"/>
  <c r="AS86" i="1"/>
  <c r="AS87" i="1"/>
  <c r="AS88" i="1"/>
  <c r="AS89" i="1"/>
  <c r="AS90" i="1"/>
  <c r="AS91" i="1"/>
  <c r="AQ24" i="1"/>
  <c r="AQ25" i="1"/>
  <c r="AR24" i="1"/>
  <c r="AR25" i="1"/>
  <c r="AS24" i="1"/>
  <c r="AS25" i="1"/>
  <c r="BC18" i="1"/>
  <c r="BE18" i="1"/>
  <c r="BE20" i="1"/>
  <c r="BG20" i="1"/>
  <c r="BG18" i="1"/>
  <c r="BC20" i="1"/>
  <c r="BC17" i="1"/>
  <c r="BE17" i="1"/>
  <c r="BG17" i="1"/>
  <c r="AY25" i="1"/>
  <c r="AY24" i="1"/>
  <c r="C403" i="4"/>
  <c r="P403" i="4" s="1"/>
  <c r="BV25" i="1"/>
  <c r="GW36" i="1"/>
  <c r="GU36" i="1"/>
  <c r="AT36" i="1"/>
  <c r="EW36" i="1"/>
  <c r="B402" i="4"/>
  <c r="AP36" i="1"/>
  <c r="AU36" i="1"/>
  <c r="HC36" i="1"/>
  <c r="HD36" i="1"/>
  <c r="GV36" i="1"/>
  <c r="EX36" i="1"/>
  <c r="GX36" i="1"/>
  <c r="HE36" i="1"/>
  <c r="CE36" i="1"/>
  <c r="CD36" i="1"/>
  <c r="BU24" i="1"/>
  <c r="BU25" i="1"/>
  <c r="BV24" i="1"/>
  <c r="GF25" i="1"/>
  <c r="AU33" i="1"/>
  <c r="AU34" i="1"/>
  <c r="AU37" i="1"/>
  <c r="HD33" i="1"/>
  <c r="HD34" i="1"/>
  <c r="HD37" i="1"/>
  <c r="AT33" i="1"/>
  <c r="AT34" i="1"/>
  <c r="AT37" i="1"/>
  <c r="GW33" i="1"/>
  <c r="GW34" i="1"/>
  <c r="GW37" i="1"/>
  <c r="AP33" i="1"/>
  <c r="AP34" i="1"/>
  <c r="AP37" i="1"/>
  <c r="CE33" i="1"/>
  <c r="CE34" i="1"/>
  <c r="CE37" i="1"/>
  <c r="HE33" i="1"/>
  <c r="HE34" i="1"/>
  <c r="HE37" i="1"/>
  <c r="GU33" i="1"/>
  <c r="GU34" i="1"/>
  <c r="GU37" i="1"/>
  <c r="EW33" i="1"/>
  <c r="EW34" i="1"/>
  <c r="EW37" i="1"/>
  <c r="HC33" i="1"/>
  <c r="HC34" i="1"/>
  <c r="HC37" i="1"/>
  <c r="GV33" i="1"/>
  <c r="GV34" i="1"/>
  <c r="GV37" i="1"/>
  <c r="CD33" i="1"/>
  <c r="CD34" i="1"/>
  <c r="CD37" i="1"/>
  <c r="GX33" i="1"/>
  <c r="GX34" i="1"/>
  <c r="GX37" i="1"/>
  <c r="EX33" i="1"/>
  <c r="EX34" i="1"/>
  <c r="EX37" i="1"/>
  <c r="GH19" i="1"/>
  <c r="GH20" i="1"/>
  <c r="CQ20" i="1"/>
  <c r="CQ19" i="1"/>
  <c r="CP20" i="1"/>
  <c r="CP19"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EW65" i="1"/>
  <c r="EW66" i="1"/>
  <c r="EW67" i="1"/>
  <c r="EW68" i="1"/>
  <c r="EW69" i="1"/>
  <c r="EW70" i="1"/>
  <c r="EW71" i="1"/>
  <c r="EW72" i="1"/>
  <c r="EW73" i="1"/>
  <c r="EW74" i="1"/>
  <c r="EW75" i="1"/>
  <c r="EW76" i="1"/>
  <c r="EW77" i="1"/>
  <c r="EW78" i="1"/>
  <c r="EW79" i="1"/>
  <c r="EW80" i="1"/>
  <c r="EW81" i="1"/>
  <c r="EW82" i="1"/>
  <c r="EW83" i="1"/>
  <c r="EW84" i="1"/>
  <c r="EW85" i="1"/>
  <c r="EW86" i="1"/>
  <c r="EW87" i="1"/>
  <c r="EW88" i="1"/>
  <c r="EW89" i="1"/>
  <c r="EW90" i="1"/>
  <c r="EW91"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DL65" i="1"/>
  <c r="DL66" i="1"/>
  <c r="DL67" i="1"/>
  <c r="DL68" i="1"/>
  <c r="DL69" i="1"/>
  <c r="DL70" i="1"/>
  <c r="DL71" i="1"/>
  <c r="DL72" i="1"/>
  <c r="DL73" i="1"/>
  <c r="DL74" i="1"/>
  <c r="DL75" i="1"/>
  <c r="DL76" i="1"/>
  <c r="DL77" i="1"/>
  <c r="DL78" i="1"/>
  <c r="DL79" i="1"/>
  <c r="DL80" i="1"/>
  <c r="DL81" i="1"/>
  <c r="DL82" i="1"/>
  <c r="DL83" i="1"/>
  <c r="DL84" i="1"/>
  <c r="DL85" i="1"/>
  <c r="DL86" i="1"/>
  <c r="DL87" i="1"/>
  <c r="DL88" i="1"/>
  <c r="DL89" i="1"/>
  <c r="DL90" i="1"/>
  <c r="DL91" i="1"/>
  <c r="GV65" i="1"/>
  <c r="GV66" i="1"/>
  <c r="GV67" i="1"/>
  <c r="GV68" i="1"/>
  <c r="GV69" i="1"/>
  <c r="GV70" i="1"/>
  <c r="GV71" i="1"/>
  <c r="GV72" i="1"/>
  <c r="GV73" i="1"/>
  <c r="GV74" i="1"/>
  <c r="GV75" i="1"/>
  <c r="GV76" i="1"/>
  <c r="GV77" i="1"/>
  <c r="GV78" i="1"/>
  <c r="GV79" i="1"/>
  <c r="GV80" i="1"/>
  <c r="GV81" i="1"/>
  <c r="GV82" i="1"/>
  <c r="GV83" i="1"/>
  <c r="GV84" i="1"/>
  <c r="GV85" i="1"/>
  <c r="GV86" i="1"/>
  <c r="GV87" i="1"/>
  <c r="GV88" i="1"/>
  <c r="GV89" i="1"/>
  <c r="GV90" i="1"/>
  <c r="GV91" i="1"/>
  <c r="EX65" i="1"/>
  <c r="EX66" i="1"/>
  <c r="EX67" i="1"/>
  <c r="EX68" i="1"/>
  <c r="EX69" i="1"/>
  <c r="EX70" i="1"/>
  <c r="EX71" i="1"/>
  <c r="EX72" i="1"/>
  <c r="EX73" i="1"/>
  <c r="EX74" i="1"/>
  <c r="EX75" i="1"/>
  <c r="EX76" i="1"/>
  <c r="EX77" i="1"/>
  <c r="EX78" i="1"/>
  <c r="EX79" i="1"/>
  <c r="EX80" i="1"/>
  <c r="EX81" i="1"/>
  <c r="EX82" i="1"/>
  <c r="EX83" i="1"/>
  <c r="EX84" i="1"/>
  <c r="EX85" i="1"/>
  <c r="EX86" i="1"/>
  <c r="EX87" i="1"/>
  <c r="EX88" i="1"/>
  <c r="EX89" i="1"/>
  <c r="EX90" i="1"/>
  <c r="EX91" i="1"/>
  <c r="GW65" i="1"/>
  <c r="GW66" i="1"/>
  <c r="GW67" i="1"/>
  <c r="GW68" i="1"/>
  <c r="GW69" i="1"/>
  <c r="GW70" i="1"/>
  <c r="GW71" i="1"/>
  <c r="GW72" i="1"/>
  <c r="GW73" i="1"/>
  <c r="GW74" i="1"/>
  <c r="GW75" i="1"/>
  <c r="GW76" i="1"/>
  <c r="GW77" i="1"/>
  <c r="GW78" i="1"/>
  <c r="GW79" i="1"/>
  <c r="GW80" i="1"/>
  <c r="GW81" i="1"/>
  <c r="GW82" i="1"/>
  <c r="GW83" i="1"/>
  <c r="GW84" i="1"/>
  <c r="GW85" i="1"/>
  <c r="GW86" i="1"/>
  <c r="GW87" i="1"/>
  <c r="GW88" i="1"/>
  <c r="GW89" i="1"/>
  <c r="GW90" i="1"/>
  <c r="GW91" i="1"/>
  <c r="GU65" i="1"/>
  <c r="GU66" i="1"/>
  <c r="GU67" i="1"/>
  <c r="GU68" i="1"/>
  <c r="GU69" i="1"/>
  <c r="GU70" i="1"/>
  <c r="GU71" i="1"/>
  <c r="GU72" i="1"/>
  <c r="GU73" i="1"/>
  <c r="GU74" i="1"/>
  <c r="GU75" i="1"/>
  <c r="GU76" i="1"/>
  <c r="GU77" i="1"/>
  <c r="GU78" i="1"/>
  <c r="GU79" i="1"/>
  <c r="GU80" i="1"/>
  <c r="GU81" i="1"/>
  <c r="GU82" i="1"/>
  <c r="GU83" i="1"/>
  <c r="GU84" i="1"/>
  <c r="GU85" i="1"/>
  <c r="GU86" i="1"/>
  <c r="GU87" i="1"/>
  <c r="GU88" i="1"/>
  <c r="GU89" i="1"/>
  <c r="GU90" i="1"/>
  <c r="GU91" i="1"/>
  <c r="GX65" i="1"/>
  <c r="GX66" i="1"/>
  <c r="GX67" i="1"/>
  <c r="GX68" i="1"/>
  <c r="GX69" i="1"/>
  <c r="GX70" i="1"/>
  <c r="GX71" i="1"/>
  <c r="GX72" i="1"/>
  <c r="GX73" i="1"/>
  <c r="GX74" i="1"/>
  <c r="GX75" i="1"/>
  <c r="GX76" i="1"/>
  <c r="GX77" i="1"/>
  <c r="GX78" i="1"/>
  <c r="GX79" i="1"/>
  <c r="GX80" i="1"/>
  <c r="GX81" i="1"/>
  <c r="GX82" i="1"/>
  <c r="GX83" i="1"/>
  <c r="GX84" i="1"/>
  <c r="GX85" i="1"/>
  <c r="GX86" i="1"/>
  <c r="GX87" i="1"/>
  <c r="GX88" i="1"/>
  <c r="GX89" i="1"/>
  <c r="GX90" i="1"/>
  <c r="GX91" i="1"/>
  <c r="HC65" i="1"/>
  <c r="HC66" i="1"/>
  <c r="HC67" i="1"/>
  <c r="HC68" i="1"/>
  <c r="HC69" i="1"/>
  <c r="HC70" i="1"/>
  <c r="HC71" i="1"/>
  <c r="HC72" i="1"/>
  <c r="HC73" i="1"/>
  <c r="HC74" i="1"/>
  <c r="HC75" i="1"/>
  <c r="HC76" i="1"/>
  <c r="HC77" i="1"/>
  <c r="HC78" i="1"/>
  <c r="HC79" i="1"/>
  <c r="HC80" i="1"/>
  <c r="HC81" i="1"/>
  <c r="HC82" i="1"/>
  <c r="HC83" i="1"/>
  <c r="HC84" i="1"/>
  <c r="HC85" i="1"/>
  <c r="HC86" i="1"/>
  <c r="HC87" i="1"/>
  <c r="HC88" i="1"/>
  <c r="HC89" i="1"/>
  <c r="HC90" i="1"/>
  <c r="HC91" i="1"/>
  <c r="HE65" i="1"/>
  <c r="HE66" i="1"/>
  <c r="HE67" i="1"/>
  <c r="HE68" i="1"/>
  <c r="HE69" i="1"/>
  <c r="HE70" i="1"/>
  <c r="HE71" i="1"/>
  <c r="HE72" i="1"/>
  <c r="HE73" i="1"/>
  <c r="HE74" i="1"/>
  <c r="HE75" i="1"/>
  <c r="HE76" i="1"/>
  <c r="HE77" i="1"/>
  <c r="HE78" i="1"/>
  <c r="HE79" i="1"/>
  <c r="HE80" i="1"/>
  <c r="HE81" i="1"/>
  <c r="HE82" i="1"/>
  <c r="HE83" i="1"/>
  <c r="HE84" i="1"/>
  <c r="HE85" i="1"/>
  <c r="HE86" i="1"/>
  <c r="HE87" i="1"/>
  <c r="HE88" i="1"/>
  <c r="HE89" i="1"/>
  <c r="HE90" i="1"/>
  <c r="HE91" i="1"/>
  <c r="HD65" i="1"/>
  <c r="HD66" i="1"/>
  <c r="HD67" i="1"/>
  <c r="HD68" i="1"/>
  <c r="HD69" i="1"/>
  <c r="HD70" i="1"/>
  <c r="HD71" i="1"/>
  <c r="HD72" i="1"/>
  <c r="HD73" i="1"/>
  <c r="HD74" i="1"/>
  <c r="HD75" i="1"/>
  <c r="HD76" i="1"/>
  <c r="HD77" i="1"/>
  <c r="HD78" i="1"/>
  <c r="HD79" i="1"/>
  <c r="HD80" i="1"/>
  <c r="HD81" i="1"/>
  <c r="HD82" i="1"/>
  <c r="HD83" i="1"/>
  <c r="HD84" i="1"/>
  <c r="HD85" i="1"/>
  <c r="HD86" i="1"/>
  <c r="HD87" i="1"/>
  <c r="HD88" i="1"/>
  <c r="HD89" i="1"/>
  <c r="HD90" i="1"/>
  <c r="HD91"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FD20" i="1"/>
  <c r="FD19" i="1"/>
  <c r="H466" i="4"/>
  <c r="I467" i="4"/>
  <c r="G417" i="4"/>
  <c r="GG20" i="1"/>
  <c r="EK19" i="1"/>
  <c r="EK20" i="1"/>
  <c r="EJ19" i="1"/>
  <c r="EJ20" i="1"/>
  <c r="GF24" i="1"/>
  <c r="GF20" i="1"/>
  <c r="GF19" i="1"/>
  <c r="HC30" i="1"/>
  <c r="HC31" i="1"/>
  <c r="HC32" i="1"/>
  <c r="HC35" i="1"/>
  <c r="HC38" i="1"/>
  <c r="HC39" i="1"/>
  <c r="HC40" i="1"/>
  <c r="HC41" i="1"/>
  <c r="HC42" i="1"/>
  <c r="HC43" i="1"/>
  <c r="HC44" i="1"/>
  <c r="HC45" i="1"/>
  <c r="HC46" i="1"/>
  <c r="HC47" i="1"/>
  <c r="HC48" i="1"/>
  <c r="HC49" i="1"/>
  <c r="HC50" i="1"/>
  <c r="HC51" i="1"/>
  <c r="HC52" i="1"/>
  <c r="HC53" i="1"/>
  <c r="HC54" i="1"/>
  <c r="HC55" i="1"/>
  <c r="HC56" i="1"/>
  <c r="HC57" i="1"/>
  <c r="HC58" i="1"/>
  <c r="HC59" i="1"/>
  <c r="HC60" i="1"/>
  <c r="HC61" i="1"/>
  <c r="HC62" i="1"/>
  <c r="HC63" i="1"/>
  <c r="HC64" i="1"/>
  <c r="HD30" i="1"/>
  <c r="HD31" i="1"/>
  <c r="HD32" i="1"/>
  <c r="HD35" i="1"/>
  <c r="HD38" i="1"/>
  <c r="HD39" i="1"/>
  <c r="HD40" i="1"/>
  <c r="HD41" i="1"/>
  <c r="HD42" i="1"/>
  <c r="HD43" i="1"/>
  <c r="HD44" i="1"/>
  <c r="HD45" i="1"/>
  <c r="HD46" i="1"/>
  <c r="HD47" i="1"/>
  <c r="HD48" i="1"/>
  <c r="HD49" i="1"/>
  <c r="HD50" i="1"/>
  <c r="HD51" i="1"/>
  <c r="HD52" i="1"/>
  <c r="HD53" i="1"/>
  <c r="HD54" i="1"/>
  <c r="HD55" i="1"/>
  <c r="HD56" i="1"/>
  <c r="HD57" i="1"/>
  <c r="HD58" i="1"/>
  <c r="HD59" i="1"/>
  <c r="HD60" i="1"/>
  <c r="HD61" i="1"/>
  <c r="HD62" i="1"/>
  <c r="HD63" i="1"/>
  <c r="HD64" i="1"/>
  <c r="HC25" i="1"/>
  <c r="HC24" i="1"/>
  <c r="HD25" i="1"/>
  <c r="HD24" i="1"/>
  <c r="AU25" i="1"/>
  <c r="BU19" i="1"/>
  <c r="GS20" i="1"/>
  <c r="GS19" i="1"/>
  <c r="AY18" i="1"/>
  <c r="AU24" i="1"/>
  <c r="AU30" i="1"/>
  <c r="AU31" i="1"/>
  <c r="AU32" i="1"/>
  <c r="AU35" i="1"/>
  <c r="AU38" i="1"/>
  <c r="AU39" i="1"/>
  <c r="AU40" i="1"/>
  <c r="AU41" i="1"/>
  <c r="AU42" i="1"/>
  <c r="AU43" i="1"/>
  <c r="AU44" i="1"/>
  <c r="AU45" i="1"/>
  <c r="AU46" i="1"/>
  <c r="AU48" i="1"/>
  <c r="AU47" i="1"/>
  <c r="AU49" i="1"/>
  <c r="AU50" i="1"/>
  <c r="AU51" i="1"/>
  <c r="AU52" i="1"/>
  <c r="AU53" i="1"/>
  <c r="AU54" i="1"/>
  <c r="AU55" i="1"/>
  <c r="AU56" i="1"/>
  <c r="AU57" i="1"/>
  <c r="AU58" i="1"/>
  <c r="AU59" i="1"/>
  <c r="AU60" i="1"/>
  <c r="AU61" i="1"/>
  <c r="AU62" i="1"/>
  <c r="AU63" i="1"/>
  <c r="AU64" i="1"/>
  <c r="CO20" i="1"/>
  <c r="CO19" i="1"/>
  <c r="EL19" i="1"/>
  <c r="EL20" i="1"/>
  <c r="CC20" i="1"/>
  <c r="CC19" i="1"/>
  <c r="AN19" i="1"/>
  <c r="AN20" i="1"/>
  <c r="GM19" i="1"/>
  <c r="GM20" i="1"/>
  <c r="HM19" i="1"/>
  <c r="HM20" i="1"/>
  <c r="ET19" i="1"/>
  <c r="ET20" i="1"/>
  <c r="AI20" i="1"/>
  <c r="GB19" i="1"/>
  <c r="GB20" i="1"/>
  <c r="DU19" i="1"/>
  <c r="DU20" i="1"/>
  <c r="EV19" i="1"/>
  <c r="EV20" i="1"/>
  <c r="FZ19" i="1"/>
  <c r="FZ20" i="1"/>
  <c r="DE19" i="1"/>
  <c r="DE20" i="1"/>
  <c r="CA20" i="1"/>
  <c r="CA19" i="1"/>
  <c r="AJ20" i="1"/>
  <c r="FX19" i="1"/>
  <c r="FX20" i="1"/>
  <c r="DD19" i="1"/>
  <c r="DD20" i="1"/>
  <c r="BX20" i="1"/>
  <c r="BX19" i="1"/>
  <c r="GN19" i="1"/>
  <c r="GN20" i="1"/>
  <c r="FW19" i="1"/>
  <c r="FW20" i="1"/>
  <c r="FB19" i="1"/>
  <c r="FB20" i="1"/>
  <c r="BY20" i="1"/>
  <c r="BY19" i="1"/>
  <c r="HE20" i="1"/>
  <c r="HE19" i="1"/>
  <c r="GL19" i="1"/>
  <c r="GL20" i="1"/>
  <c r="FC19" i="1"/>
  <c r="FC20" i="1"/>
  <c r="FA19" i="1"/>
  <c r="FA20" i="1"/>
  <c r="GO19" i="1"/>
  <c r="GO20" i="1"/>
  <c r="EG19" i="1"/>
  <c r="EG20" i="1"/>
  <c r="GC19" i="1"/>
  <c r="GC20" i="1"/>
  <c r="DX19" i="1"/>
  <c r="DX20" i="1"/>
  <c r="BZ20" i="1"/>
  <c r="BZ19" i="1"/>
  <c r="AK19" i="1"/>
  <c r="AK20" i="1"/>
  <c r="EW19" i="1"/>
  <c r="EW20" i="1"/>
  <c r="GD19" i="1"/>
  <c r="GD20" i="1"/>
  <c r="FF19" i="1"/>
  <c r="FF20" i="1"/>
  <c r="HA20" i="1"/>
  <c r="HA19" i="1"/>
  <c r="GE19" i="1"/>
  <c r="GE20" i="1"/>
  <c r="AT19" i="1"/>
  <c r="AT20" i="1"/>
  <c r="AL19" i="1"/>
  <c r="AL20" i="1"/>
  <c r="GY20" i="1"/>
  <c r="GY19" i="1"/>
  <c r="DP19" i="1"/>
  <c r="DP20" i="1"/>
  <c r="GZ20" i="1"/>
  <c r="GZ19" i="1"/>
  <c r="AM19" i="1"/>
  <c r="AM20" i="1"/>
  <c r="EM19" i="1"/>
  <c r="EM20" i="1"/>
  <c r="BW20" i="1"/>
  <c r="BW19" i="1"/>
  <c r="FP19" i="1"/>
  <c r="FP20" i="1"/>
  <c r="DR20" i="1"/>
  <c r="DR19" i="1"/>
  <c r="AU19" i="1"/>
  <c r="AU20" i="1"/>
  <c r="EN19" i="1"/>
  <c r="EN20" i="1"/>
  <c r="EU19" i="1"/>
  <c r="EU20" i="1"/>
  <c r="DO19" i="1"/>
  <c r="DO20" i="1"/>
  <c r="CB20" i="1"/>
  <c r="CB19" i="1"/>
  <c r="HN20" i="1"/>
  <c r="HN19" i="1"/>
  <c r="FG20" i="1"/>
  <c r="FG19" i="1"/>
  <c r="GR19" i="1"/>
  <c r="GR20" i="1"/>
  <c r="AT31" i="1"/>
  <c r="AT39" i="1"/>
  <c r="AT38" i="1"/>
  <c r="AT35" i="1"/>
  <c r="AT32" i="1"/>
  <c r="AT30" i="1"/>
  <c r="GW40" i="1"/>
  <c r="GW41" i="1"/>
  <c r="GW42" i="1"/>
  <c r="GW43" i="1"/>
  <c r="GW44" i="1"/>
  <c r="GW45" i="1"/>
  <c r="GW46" i="1"/>
  <c r="GW47" i="1"/>
  <c r="GW48" i="1"/>
  <c r="GW49" i="1"/>
  <c r="GW50" i="1"/>
  <c r="GW51" i="1"/>
  <c r="GW52" i="1"/>
  <c r="GW53" i="1"/>
  <c r="GW54" i="1"/>
  <c r="GW55" i="1"/>
  <c r="GW56" i="1"/>
  <c r="GW57" i="1"/>
  <c r="GW58" i="1"/>
  <c r="GW59" i="1"/>
  <c r="GW60" i="1"/>
  <c r="GW61" i="1"/>
  <c r="GW62" i="1"/>
  <c r="GW63" i="1"/>
  <c r="GW64"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GV40" i="1"/>
  <c r="GV41" i="1"/>
  <c r="GV42" i="1"/>
  <c r="GV43" i="1"/>
  <c r="GV44" i="1"/>
  <c r="GV45" i="1"/>
  <c r="GV46" i="1"/>
  <c r="GV47" i="1"/>
  <c r="GV48" i="1"/>
  <c r="GV49" i="1"/>
  <c r="GV50" i="1"/>
  <c r="GV51" i="1"/>
  <c r="GV52" i="1"/>
  <c r="GV53" i="1"/>
  <c r="GV54" i="1"/>
  <c r="GV55" i="1"/>
  <c r="GV56" i="1"/>
  <c r="GV57" i="1"/>
  <c r="GV58" i="1"/>
  <c r="GV59" i="1"/>
  <c r="GV60" i="1"/>
  <c r="GV61" i="1"/>
  <c r="GV62" i="1"/>
  <c r="GV63" i="1"/>
  <c r="GV64" i="1"/>
  <c r="GU40" i="1"/>
  <c r="GU41" i="1"/>
  <c r="GU42" i="1"/>
  <c r="GU43" i="1"/>
  <c r="GU44" i="1"/>
  <c r="GU45" i="1"/>
  <c r="GU46" i="1"/>
  <c r="GU47" i="1"/>
  <c r="GU48" i="1"/>
  <c r="GU49" i="1"/>
  <c r="GU50" i="1"/>
  <c r="GU51" i="1"/>
  <c r="GU52" i="1"/>
  <c r="GU53" i="1"/>
  <c r="GU54" i="1"/>
  <c r="GU55" i="1"/>
  <c r="GU56" i="1"/>
  <c r="GU57" i="1"/>
  <c r="GU58" i="1"/>
  <c r="GU59" i="1"/>
  <c r="GU60" i="1"/>
  <c r="GU61" i="1"/>
  <c r="GU62" i="1"/>
  <c r="GU63" i="1"/>
  <c r="GU64" i="1"/>
  <c r="EX40" i="1"/>
  <c r="EX41" i="1"/>
  <c r="EX42" i="1"/>
  <c r="EX43" i="1"/>
  <c r="EX44" i="1"/>
  <c r="EX45" i="1"/>
  <c r="EX46" i="1"/>
  <c r="EX47" i="1"/>
  <c r="EX48" i="1"/>
  <c r="EX49" i="1"/>
  <c r="EX50" i="1"/>
  <c r="EX51" i="1"/>
  <c r="EX52" i="1"/>
  <c r="EX53" i="1"/>
  <c r="EX54" i="1"/>
  <c r="EX55" i="1"/>
  <c r="EX56" i="1"/>
  <c r="EX57" i="1"/>
  <c r="EX58" i="1"/>
  <c r="EX59" i="1"/>
  <c r="EX60" i="1"/>
  <c r="EX61" i="1"/>
  <c r="EX62" i="1"/>
  <c r="EX63" i="1"/>
  <c r="EX64"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DL40" i="1"/>
  <c r="DL41" i="1"/>
  <c r="DL42" i="1"/>
  <c r="DL43" i="1"/>
  <c r="DL44" i="1"/>
  <c r="DL45" i="1"/>
  <c r="DL46" i="1"/>
  <c r="DL47" i="1"/>
  <c r="DL48" i="1"/>
  <c r="DL49" i="1"/>
  <c r="DL50" i="1"/>
  <c r="DL51" i="1"/>
  <c r="DL52" i="1"/>
  <c r="DL53" i="1"/>
  <c r="DL54" i="1"/>
  <c r="DL55" i="1"/>
  <c r="DL56" i="1"/>
  <c r="DL57" i="1"/>
  <c r="DL58" i="1"/>
  <c r="DL59" i="1"/>
  <c r="DL60" i="1"/>
  <c r="DL61" i="1"/>
  <c r="DL62" i="1"/>
  <c r="DL63" i="1"/>
  <c r="DL64"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GX40" i="1"/>
  <c r="GX41" i="1"/>
  <c r="GX42" i="1"/>
  <c r="GX43" i="1"/>
  <c r="GX44" i="1"/>
  <c r="GX45" i="1"/>
  <c r="GX46" i="1"/>
  <c r="GX47" i="1"/>
  <c r="GX48" i="1"/>
  <c r="GX49" i="1"/>
  <c r="GX50" i="1"/>
  <c r="GX51" i="1"/>
  <c r="GX52" i="1"/>
  <c r="GX53" i="1"/>
  <c r="GX54" i="1"/>
  <c r="GX55" i="1"/>
  <c r="GX56" i="1"/>
  <c r="GX57" i="1"/>
  <c r="GX58" i="1"/>
  <c r="GX59" i="1"/>
  <c r="GX60" i="1"/>
  <c r="GX61" i="1"/>
  <c r="GX62" i="1"/>
  <c r="GX63" i="1"/>
  <c r="GX64" i="1"/>
  <c r="P388" i="4"/>
  <c r="C389" i="4"/>
  <c r="F469" i="4"/>
  <c r="E469" i="4"/>
  <c r="D469" i="4"/>
  <c r="Q469" i="4" s="1"/>
  <c r="V405" i="4"/>
  <c r="U404" i="4"/>
  <c r="S388" i="4"/>
  <c r="B388" i="4"/>
  <c r="GX38" i="1"/>
  <c r="GX39" i="1"/>
  <c r="GX30" i="1"/>
  <c r="GX35" i="1"/>
  <c r="GX31" i="1"/>
  <c r="GX32" i="1"/>
  <c r="GW31" i="1"/>
  <c r="GV35" i="1"/>
  <c r="GU35" i="1"/>
  <c r="FP25" i="1"/>
  <c r="FP30" i="1"/>
  <c r="FO30" i="1" s="1" a="1"/>
  <c r="FO30" i="1" s="1"/>
  <c r="FP35" i="1"/>
  <c r="FO35" i="1" s="1" a="1"/>
  <c r="FO35" i="1" s="1"/>
  <c r="FP39" i="1"/>
  <c r="FO39" i="1" s="1" a="1"/>
  <c r="FO39" i="1" s="1"/>
  <c r="DL38" i="1"/>
  <c r="EX30" i="1"/>
  <c r="EX35" i="1"/>
  <c r="EX31" i="1"/>
  <c r="EW39" i="1"/>
  <c r="FP38" i="1"/>
  <c r="FO38" i="1" s="1" a="1"/>
  <c r="FO38" i="1" s="1"/>
  <c r="FP31" i="1"/>
  <c r="FO31" i="1" s="1" a="1"/>
  <c r="FO31" i="1" s="1"/>
  <c r="FP32" i="1"/>
  <c r="FO32" i="1" s="1" a="1"/>
  <c r="FO32" i="1" s="1"/>
  <c r="EX39" i="1"/>
  <c r="AP38" i="1"/>
  <c r="AP39" i="1"/>
  <c r="AP35" i="1"/>
  <c r="AP32" i="1"/>
  <c r="AP30" i="1"/>
  <c r="AP31" i="1"/>
  <c r="GV38" i="1"/>
  <c r="GV30" i="1"/>
  <c r="GV39" i="1"/>
  <c r="GW38" i="1"/>
  <c r="GV32" i="1"/>
  <c r="GW39" i="1"/>
  <c r="GV31" i="1"/>
  <c r="GW35" i="1"/>
  <c r="GW30" i="1"/>
  <c r="GW32" i="1"/>
  <c r="GU39" i="1"/>
  <c r="GU38" i="1"/>
  <c r="GU30" i="1"/>
  <c r="GU32" i="1"/>
  <c r="GU31" i="1"/>
  <c r="EX32" i="1"/>
  <c r="EX38" i="1"/>
  <c r="EW38" i="1"/>
  <c r="EW31" i="1"/>
  <c r="DL39" i="1"/>
  <c r="EW30" i="1"/>
  <c r="EW35" i="1"/>
  <c r="EW32" i="1"/>
  <c r="FP24" i="1"/>
  <c r="R441" i="4"/>
  <c r="R438" i="4"/>
  <c r="R447" i="4"/>
  <c r="A470" i="4"/>
  <c r="R444" i="4"/>
  <c r="AP24" i="1"/>
  <c r="AP25" i="1"/>
  <c r="AT24" i="1"/>
  <c r="AT25" i="1"/>
  <c r="DD24" i="1"/>
  <c r="DD25" i="1"/>
  <c r="DE24" i="1"/>
  <c r="DE25" i="1"/>
  <c r="DL24" i="1"/>
  <c r="DL25" i="1"/>
  <c r="EB13" i="1"/>
  <c r="EA13" i="1"/>
  <c r="CD13" i="1"/>
  <c r="CE13" i="1"/>
  <c r="DK13" i="1"/>
  <c r="DK16" i="1" s="1"/>
  <c r="FO24" i="1" l="1" a="1"/>
  <c r="FO24" i="1" s="1"/>
  <c r="FO25" i="1" a="1"/>
  <c r="FO25" i="1" s="1"/>
  <c r="C404" i="4"/>
  <c r="P404" i="4" s="1"/>
  <c r="B403" i="4"/>
  <c r="N20" i="1"/>
  <c r="N19" i="1"/>
  <c r="G418" i="4"/>
  <c r="H467" i="4"/>
  <c r="I468" i="4"/>
  <c r="DK18" i="1"/>
  <c r="DK17" i="1"/>
  <c r="AY19" i="1"/>
  <c r="AY20" i="1"/>
  <c r="P389" i="4"/>
  <c r="C390" i="4"/>
  <c r="F470" i="4"/>
  <c r="E470" i="4"/>
  <c r="D470" i="4"/>
  <c r="Q470" i="4" s="1"/>
  <c r="U405" i="4"/>
  <c r="V406" i="4"/>
  <c r="S389" i="4"/>
  <c r="B389" i="4"/>
  <c r="R451" i="4"/>
  <c r="R448" i="4"/>
  <c r="A471" i="4"/>
  <c r="R442" i="4"/>
  <c r="R445" i="4"/>
  <c r="EB16" i="1"/>
  <c r="EA16" i="1"/>
  <c r="CD16" i="1"/>
  <c r="CE16" i="1"/>
  <c r="B404" i="4" l="1"/>
  <c r="C405" i="4"/>
  <c r="P405" i="4" s="1"/>
  <c r="H468" i="4"/>
  <c r="I469" i="4"/>
  <c r="G419" i="4"/>
  <c r="CE18" i="1"/>
  <c r="CE17" i="1"/>
  <c r="EA17" i="1"/>
  <c r="EA18" i="1"/>
  <c r="CD18" i="1"/>
  <c r="CD17" i="1"/>
  <c r="EB18" i="1"/>
  <c r="EB17" i="1"/>
  <c r="DK19" i="1"/>
  <c r="DK20" i="1"/>
  <c r="P390" i="4"/>
  <c r="C391" i="4"/>
  <c r="F471" i="4"/>
  <c r="E471" i="4"/>
  <c r="D471" i="4"/>
  <c r="Q471" i="4" s="1"/>
  <c r="V407" i="4"/>
  <c r="U406" i="4"/>
  <c r="S390" i="4"/>
  <c r="B390" i="4"/>
  <c r="R452" i="4"/>
  <c r="R446" i="4"/>
  <c r="A472" i="4"/>
  <c r="R455" i="4"/>
  <c r="R449" i="4"/>
  <c r="B405" i="4" l="1"/>
  <c r="C406" i="4"/>
  <c r="C407" i="4" s="1"/>
  <c r="P407" i="4" s="1"/>
  <c r="AE92" i="1"/>
  <c r="G420" i="4"/>
  <c r="H469" i="4"/>
  <c r="I470" i="4"/>
  <c r="EB20" i="1"/>
  <c r="EB19" i="1"/>
  <c r="CD20" i="1"/>
  <c r="CD19" i="1"/>
  <c r="CE19" i="1"/>
  <c r="CE20" i="1"/>
  <c r="EA20" i="1"/>
  <c r="EA19" i="1"/>
  <c r="P391" i="4"/>
  <c r="C392" i="4"/>
  <c r="F472" i="4"/>
  <c r="E472" i="4"/>
  <c r="D472" i="4"/>
  <c r="Q472" i="4" s="1"/>
  <c r="U407" i="4"/>
  <c r="V408" i="4"/>
  <c r="B406" i="4"/>
  <c r="S391" i="4"/>
  <c r="B391" i="4"/>
  <c r="R459" i="4"/>
  <c r="R450" i="4"/>
  <c r="A473" i="4"/>
  <c r="R456" i="4"/>
  <c r="R453" i="4"/>
  <c r="GX5" i="1"/>
  <c r="GX100" i="1" s="1"/>
  <c r="P406" i="4" l="1"/>
  <c r="C408" i="4"/>
  <c r="P408" i="4" s="1"/>
  <c r="BX92" i="1"/>
  <c r="AD92" i="1" s="1"/>
  <c r="FG92" i="1"/>
  <c r="H470" i="4"/>
  <c r="I471" i="4"/>
  <c r="G421" i="4"/>
  <c r="P392" i="4"/>
  <c r="C393" i="4"/>
  <c r="F473" i="4"/>
  <c r="E473" i="4"/>
  <c r="D473" i="4"/>
  <c r="Q473" i="4" s="1"/>
  <c r="B407" i="4"/>
  <c r="V409" i="4"/>
  <c r="U408" i="4"/>
  <c r="S392" i="4"/>
  <c r="B392" i="4"/>
  <c r="A474" i="4"/>
  <c r="R454" i="4"/>
  <c r="R463" i="4"/>
  <c r="R457" i="4"/>
  <c r="R460" i="4"/>
  <c r="GX13" i="1"/>
  <c r="FO5" i="1"/>
  <c r="FO100" i="1" s="1"/>
  <c r="C409" i="4" l="1"/>
  <c r="P409" i="4" s="1"/>
  <c r="G422" i="4"/>
  <c r="H471" i="4"/>
  <c r="I472" i="4"/>
  <c r="P393" i="4"/>
  <c r="C394" i="4"/>
  <c r="P394" i="4" s="1"/>
  <c r="F474" i="4"/>
  <c r="E474" i="4"/>
  <c r="D474" i="4"/>
  <c r="Q474" i="4" s="1"/>
  <c r="U412" i="4"/>
  <c r="U409" i="4"/>
  <c r="V410" i="4"/>
  <c r="B408" i="4"/>
  <c r="S393" i="4"/>
  <c r="B393" i="4"/>
  <c r="R461" i="4"/>
  <c r="R467" i="4"/>
  <c r="R458" i="4"/>
  <c r="R464" i="4"/>
  <c r="A475" i="4"/>
  <c r="GX16" i="1"/>
  <c r="FE5" i="1"/>
  <c r="FE100" i="1" s="1"/>
  <c r="C410" i="4" l="1"/>
  <c r="H472" i="4"/>
  <c r="I473" i="4"/>
  <c r="G423" i="4"/>
  <c r="GX17" i="1"/>
  <c r="GX18" i="1"/>
  <c r="P410" i="4"/>
  <c r="C411" i="4"/>
  <c r="D475" i="4"/>
  <c r="Q475" i="4" s="1"/>
  <c r="F475" i="4"/>
  <c r="E475" i="4"/>
  <c r="B409" i="4"/>
  <c r="V411" i="4"/>
  <c r="U413" i="4"/>
  <c r="U410" i="4"/>
  <c r="U416" i="4"/>
  <c r="S394" i="4"/>
  <c r="B394" i="4"/>
  <c r="R471" i="4"/>
  <c r="A476" i="4"/>
  <c r="R468" i="4"/>
  <c r="R465" i="4"/>
  <c r="R462" i="4"/>
  <c r="FO16" i="1"/>
  <c r="FE13" i="1"/>
  <c r="N92" i="1" l="1"/>
  <c r="G424" i="4"/>
  <c r="H473" i="4"/>
  <c r="I474" i="4"/>
  <c r="FO17" i="1"/>
  <c r="FO18" i="1"/>
  <c r="GX19" i="1"/>
  <c r="GX20" i="1"/>
  <c r="P411" i="4"/>
  <c r="C412" i="4"/>
  <c r="B412" i="4" s="1"/>
  <c r="F476" i="4"/>
  <c r="E476" i="4"/>
  <c r="D476" i="4"/>
  <c r="Q476" i="4" s="1"/>
  <c r="U420" i="4"/>
  <c r="U414" i="4"/>
  <c r="U411" i="4"/>
  <c r="U417" i="4"/>
  <c r="V412" i="4"/>
  <c r="B410" i="4"/>
  <c r="R475" i="4"/>
  <c r="R466" i="4"/>
  <c r="R472" i="4"/>
  <c r="A477" i="4"/>
  <c r="R469" i="4"/>
  <c r="FE16" i="1"/>
  <c r="EV92" i="1" l="1"/>
  <c r="EU92" i="1"/>
  <c r="ET92" i="1"/>
  <c r="M92" i="1"/>
  <c r="GS92" i="1"/>
  <c r="DR92" i="1"/>
  <c r="H474" i="4"/>
  <c r="I475" i="4"/>
  <c r="G425" i="4"/>
  <c r="FE17" i="1"/>
  <c r="FE18" i="1"/>
  <c r="FO19" i="1"/>
  <c r="FO20" i="1"/>
  <c r="P412" i="4"/>
  <c r="C413" i="4"/>
  <c r="B413" i="4" s="1"/>
  <c r="F477" i="4"/>
  <c r="E477" i="4"/>
  <c r="D477" i="4"/>
  <c r="Q477" i="4" s="1"/>
  <c r="B411" i="4"/>
  <c r="V413" i="4"/>
  <c r="U421" i="4"/>
  <c r="U415" i="4"/>
  <c r="U418" i="4"/>
  <c r="U424" i="4"/>
  <c r="R470" i="4"/>
  <c r="A478" i="4"/>
  <c r="R473" i="4"/>
  <c r="R476" i="4"/>
  <c r="AC92" i="1" l="1"/>
  <c r="CH92" i="1" s="1"/>
  <c r="CB92" i="1"/>
  <c r="Z92" i="1"/>
  <c r="E92" i="1"/>
  <c r="EH92" i="1"/>
  <c r="EI92" i="1"/>
  <c r="EG92" i="1"/>
  <c r="DW92" i="1"/>
  <c r="AA92" i="1"/>
  <c r="DU92" i="1"/>
  <c r="GE92" i="1"/>
  <c r="GB92" i="1"/>
  <c r="GD92" i="1"/>
  <c r="GC92" i="1"/>
  <c r="DT92" i="1"/>
  <c r="AB92" i="1"/>
  <c r="G426" i="4"/>
  <c r="H475" i="4"/>
  <c r="I476" i="4"/>
  <c r="FE19" i="1"/>
  <c r="FE20" i="1"/>
  <c r="P413" i="4"/>
  <c r="C414" i="4"/>
  <c r="B414" i="4" s="1"/>
  <c r="F478" i="4"/>
  <c r="E478" i="4"/>
  <c r="D478" i="4"/>
  <c r="Q478" i="4" s="1"/>
  <c r="U428" i="4"/>
  <c r="U422" i="4"/>
  <c r="U419" i="4"/>
  <c r="U425" i="4"/>
  <c r="V414" i="4"/>
  <c r="R477" i="4"/>
  <c r="A479" i="4"/>
  <c r="R474" i="4"/>
  <c r="EF5" i="1"/>
  <c r="EF100" i="1" s="1"/>
  <c r="EE5" i="1"/>
  <c r="EE100" i="1" s="1"/>
  <c r="CK92" i="1" l="1"/>
  <c r="CJ92" i="1"/>
  <c r="CG92" i="1"/>
  <c r="CL92" i="1"/>
  <c r="CI92" i="1"/>
  <c r="W92" i="1"/>
  <c r="X92" i="1"/>
  <c r="Y92" i="1"/>
  <c r="EN92" i="1"/>
  <c r="EM92" i="1"/>
  <c r="EL92" i="1"/>
  <c r="EK92" i="1"/>
  <c r="EJ92" i="1"/>
  <c r="G92" i="1"/>
  <c r="H476" i="4"/>
  <c r="I477" i="4"/>
  <c r="G427" i="4"/>
  <c r="P414" i="4"/>
  <c r="C415" i="4"/>
  <c r="B415" i="4" s="1"/>
  <c r="F479" i="4"/>
  <c r="E479" i="4"/>
  <c r="R479" i="4" s="1"/>
  <c r="D479" i="4"/>
  <c r="Q479" i="4" s="1"/>
  <c r="V415" i="4"/>
  <c r="U429" i="4"/>
  <c r="U423" i="4"/>
  <c r="U426" i="4"/>
  <c r="U432" i="4"/>
  <c r="A480" i="4"/>
  <c r="R478" i="4"/>
  <c r="EF13" i="1"/>
  <c r="EF16" i="1" s="1"/>
  <c r="EE13" i="1"/>
  <c r="DQ92" i="1" l="1"/>
  <c r="DP92" i="1"/>
  <c r="G428" i="4"/>
  <c r="H477" i="4"/>
  <c r="I478" i="4"/>
  <c r="EF18" i="1"/>
  <c r="EF17" i="1"/>
  <c r="P415" i="4"/>
  <c r="C416" i="4"/>
  <c r="B416" i="4" s="1"/>
  <c r="E480" i="4"/>
  <c r="R480" i="4" s="1"/>
  <c r="D480" i="4"/>
  <c r="Q480" i="4" s="1"/>
  <c r="F480" i="4"/>
  <c r="U436" i="4"/>
  <c r="U430" i="4"/>
  <c r="U427" i="4"/>
  <c r="U433" i="4"/>
  <c r="V416" i="4"/>
  <c r="S399" i="4"/>
  <c r="A481" i="4"/>
  <c r="EE16" i="1"/>
  <c r="GN5" i="1"/>
  <c r="GN100" i="1" s="1"/>
  <c r="H478" i="4" l="1"/>
  <c r="I479" i="4"/>
  <c r="G429" i="4"/>
  <c r="EE18" i="1"/>
  <c r="EE17" i="1"/>
  <c r="P416" i="4"/>
  <c r="C417" i="4"/>
  <c r="B417" i="4" s="1"/>
  <c r="F481" i="4"/>
  <c r="E481" i="4"/>
  <c r="R481" i="4" s="1"/>
  <c r="D481" i="4"/>
  <c r="Q481" i="4" s="1"/>
  <c r="V417" i="4"/>
  <c r="U437" i="4"/>
  <c r="U431" i="4"/>
  <c r="U434" i="4"/>
  <c r="U440" i="4"/>
  <c r="S400" i="4"/>
  <c r="A482" i="4"/>
  <c r="DE5" i="1"/>
  <c r="DE100" i="1" s="1"/>
  <c r="DD5" i="1"/>
  <c r="DD100" i="1" s="1"/>
  <c r="G430" i="4" l="1"/>
  <c r="H479" i="4"/>
  <c r="I480" i="4"/>
  <c r="EE20" i="1"/>
  <c r="EE19" i="1"/>
  <c r="EF20" i="1"/>
  <c r="EF19" i="1"/>
  <c r="P417" i="4"/>
  <c r="C418" i="4"/>
  <c r="B418" i="4" s="1"/>
  <c r="F482" i="4"/>
  <c r="E482" i="4"/>
  <c r="R482" i="4" s="1"/>
  <c r="D482" i="4"/>
  <c r="Q482" i="4" s="1"/>
  <c r="U444" i="4"/>
  <c r="U438" i="4"/>
  <c r="U435" i="4"/>
  <c r="U441" i="4"/>
  <c r="V418" i="4"/>
  <c r="S401" i="4"/>
  <c r="A483" i="4"/>
  <c r="H480" i="4" l="1"/>
  <c r="I481" i="4"/>
  <c r="G431" i="4"/>
  <c r="P418" i="4"/>
  <c r="C419" i="4"/>
  <c r="B419" i="4" s="1"/>
  <c r="F483" i="4"/>
  <c r="E483" i="4"/>
  <c r="R483" i="4" s="1"/>
  <c r="D483" i="4"/>
  <c r="Q483" i="4" s="1"/>
  <c r="V419" i="4"/>
  <c r="U445" i="4"/>
  <c r="U439" i="4"/>
  <c r="U442" i="4"/>
  <c r="U448" i="4"/>
  <c r="S402" i="4"/>
  <c r="A484" i="4"/>
  <c r="EU5" i="1"/>
  <c r="EU100" i="1" s="1"/>
  <c r="G432" i="4" l="1"/>
  <c r="H481" i="4"/>
  <c r="I482" i="4"/>
  <c r="P419" i="4"/>
  <c r="C420" i="4"/>
  <c r="B420" i="4" s="1"/>
  <c r="F484" i="4"/>
  <c r="E484" i="4"/>
  <c r="R484" i="4" s="1"/>
  <c r="D484" i="4"/>
  <c r="Q484" i="4" s="1"/>
  <c r="U452" i="4"/>
  <c r="U446" i="4"/>
  <c r="U443" i="4"/>
  <c r="U449" i="4"/>
  <c r="V420" i="4"/>
  <c r="S403" i="4"/>
  <c r="A485" i="4"/>
  <c r="H482" i="4" l="1"/>
  <c r="I483" i="4"/>
  <c r="G433" i="4"/>
  <c r="P420" i="4"/>
  <c r="C421" i="4"/>
  <c r="B421" i="4" s="1"/>
  <c r="F485" i="4"/>
  <c r="E485" i="4"/>
  <c r="R485" i="4" s="1"/>
  <c r="D485" i="4"/>
  <c r="Q485" i="4" s="1"/>
  <c r="V421" i="4"/>
  <c r="U453" i="4"/>
  <c r="U447" i="4"/>
  <c r="U450" i="4"/>
  <c r="U456" i="4"/>
  <c r="S404" i="4"/>
  <c r="A486" i="4"/>
  <c r="F36" i="3"/>
  <c r="E36" i="3"/>
  <c r="C36" i="3"/>
  <c r="B36" i="3"/>
  <c r="G434" i="4" l="1"/>
  <c r="H483" i="4"/>
  <c r="I484" i="4"/>
  <c r="P421" i="4"/>
  <c r="C422" i="4"/>
  <c r="B422" i="4" s="1"/>
  <c r="F486" i="4"/>
  <c r="E486" i="4"/>
  <c r="R486" i="4" s="1"/>
  <c r="D486" i="4"/>
  <c r="Q486" i="4" s="1"/>
  <c r="U460" i="4"/>
  <c r="U454" i="4"/>
  <c r="U451" i="4"/>
  <c r="U457" i="4"/>
  <c r="V422" i="4"/>
  <c r="S405" i="4"/>
  <c r="A487" i="4"/>
  <c r="GO5" i="1"/>
  <c r="GO100" i="1" s="1"/>
  <c r="H484" i="4" l="1"/>
  <c r="I485" i="4"/>
  <c r="G435" i="4"/>
  <c r="P422" i="4"/>
  <c r="C423" i="4"/>
  <c r="B423" i="4" s="1"/>
  <c r="F487" i="4"/>
  <c r="E487" i="4"/>
  <c r="R487" i="4" s="1"/>
  <c r="D487" i="4"/>
  <c r="Q487" i="4" s="1"/>
  <c r="V423" i="4"/>
  <c r="U461" i="4"/>
  <c r="U455" i="4"/>
  <c r="U458" i="4"/>
  <c r="U464" i="4"/>
  <c r="S406" i="4"/>
  <c r="A488" i="4"/>
  <c r="GP5" i="1"/>
  <c r="GP100" i="1" s="1"/>
  <c r="GQ5" i="1"/>
  <c r="GQ100" i="1" s="1"/>
  <c r="G436" i="4" l="1"/>
  <c r="H485" i="4"/>
  <c r="I486" i="4"/>
  <c r="P423" i="4"/>
  <c r="C424" i="4"/>
  <c r="B424" i="4" s="1"/>
  <c r="F488" i="4"/>
  <c r="E488" i="4"/>
  <c r="R488" i="4" s="1"/>
  <c r="D488" i="4"/>
  <c r="Q488" i="4" s="1"/>
  <c r="U468" i="4"/>
  <c r="U462" i="4"/>
  <c r="U459" i="4"/>
  <c r="U465" i="4"/>
  <c r="V424" i="4"/>
  <c r="S407" i="4"/>
  <c r="A489" i="4"/>
  <c r="GP13" i="1"/>
  <c r="GQ13" i="1"/>
  <c r="H486" i="4" l="1"/>
  <c r="I487" i="4"/>
  <c r="G437" i="4"/>
  <c r="P424" i="4"/>
  <c r="C425" i="4"/>
  <c r="B425" i="4" s="1"/>
  <c r="F489" i="4"/>
  <c r="E489" i="4"/>
  <c r="R489" i="4" s="1"/>
  <c r="D489" i="4"/>
  <c r="Q489" i="4" s="1"/>
  <c r="V425" i="4"/>
  <c r="U469" i="4"/>
  <c r="U463" i="4"/>
  <c r="U466" i="4"/>
  <c r="U472" i="4"/>
  <c r="S408" i="4"/>
  <c r="A490" i="4"/>
  <c r="GQ16" i="1"/>
  <c r="GP16" i="1"/>
  <c r="F54" i="3"/>
  <c r="F53" i="3"/>
  <c r="F52" i="3"/>
  <c r="F39" i="3"/>
  <c r="F38" i="3"/>
  <c r="F37" i="3"/>
  <c r="F35" i="3"/>
  <c r="F34" i="3"/>
  <c r="E54" i="3"/>
  <c r="E53" i="3"/>
  <c r="E52" i="3"/>
  <c r="E39" i="3"/>
  <c r="E38" i="3"/>
  <c r="E37" i="3"/>
  <c r="E35" i="3"/>
  <c r="E34" i="3"/>
  <c r="G438" i="4" l="1"/>
  <c r="H487" i="4"/>
  <c r="I488" i="4"/>
  <c r="GP17" i="1"/>
  <c r="GP18" i="1"/>
  <c r="GQ17" i="1"/>
  <c r="GQ18" i="1"/>
  <c r="P425" i="4"/>
  <c r="C426" i="4"/>
  <c r="B426" i="4" s="1"/>
  <c r="F490" i="4"/>
  <c r="E490" i="4"/>
  <c r="R490" i="4" s="1"/>
  <c r="D490" i="4"/>
  <c r="Q490" i="4" s="1"/>
  <c r="U476" i="4"/>
  <c r="U470" i="4"/>
  <c r="U467" i="4"/>
  <c r="U473" i="4"/>
  <c r="V426" i="4"/>
  <c r="S409" i="4"/>
  <c r="A491" i="4"/>
  <c r="EQ14" i="1"/>
  <c r="A5" i="1"/>
  <c r="B16" i="1" s="1"/>
  <c r="CI16" i="1" l="1"/>
  <c r="CH16" i="1"/>
  <c r="CG16" i="1"/>
  <c r="AV16" i="1"/>
  <c r="CK16" i="1"/>
  <c r="CL16" i="1"/>
  <c r="CJ16" i="1"/>
  <c r="CM16" i="1"/>
  <c r="EQ29" i="1"/>
  <c r="EQ23" i="1"/>
  <c r="K14" i="1"/>
  <c r="DQ14" i="1"/>
  <c r="BS14" i="1"/>
  <c r="BR14" i="1"/>
  <c r="BQ14" i="1"/>
  <c r="BP14" i="1"/>
  <c r="BO14" i="1"/>
  <c r="BN14" i="1"/>
  <c r="BM14" i="1"/>
  <c r="BL14" i="1"/>
  <c r="BK14" i="1"/>
  <c r="BJ14" i="1"/>
  <c r="FY14" i="1"/>
  <c r="EP14" i="1"/>
  <c r="EO14" i="1"/>
  <c r="AZ14" i="1"/>
  <c r="GI14" i="1"/>
  <c r="CI14" i="1"/>
  <c r="CH14" i="1"/>
  <c r="CG14" i="1"/>
  <c r="CQ14" i="1"/>
  <c r="CP14" i="1"/>
  <c r="CL14" i="1"/>
  <c r="CK14" i="1"/>
  <c r="CJ14" i="1"/>
  <c r="CM14" i="1"/>
  <c r="FD14" i="1"/>
  <c r="H488" i="4"/>
  <c r="I489" i="4"/>
  <c r="G439" i="4"/>
  <c r="EJ14" i="1"/>
  <c r="EK14" i="1"/>
  <c r="GH23" i="1"/>
  <c r="GS14" i="1"/>
  <c r="GQ19" i="1"/>
  <c r="GQ20" i="1"/>
  <c r="GP19" i="1"/>
  <c r="GP20" i="1"/>
  <c r="CC14" i="1"/>
  <c r="P426" i="4"/>
  <c r="C427" i="4"/>
  <c r="B427" i="4" s="1"/>
  <c r="D491" i="4"/>
  <c r="Q491" i="4" s="1"/>
  <c r="F491" i="4"/>
  <c r="E491" i="4"/>
  <c r="R491" i="4" s="1"/>
  <c r="V427" i="4"/>
  <c r="U477" i="4"/>
  <c r="U471" i="4"/>
  <c r="U474" i="4"/>
  <c r="U480" i="4"/>
  <c r="S410" i="4"/>
  <c r="DP14" i="1"/>
  <c r="A492" i="4"/>
  <c r="GR14" i="1"/>
  <c r="CB14" i="1"/>
  <c r="EL14" i="1"/>
  <c r="GE14" i="1"/>
  <c r="GD14" i="1"/>
  <c r="GC14" i="1"/>
  <c r="DR14" i="1"/>
  <c r="FA14" i="1"/>
  <c r="FB14" i="1"/>
  <c r="FC14" i="1"/>
  <c r="HA14" i="1"/>
  <c r="HA29" i="1" s="1"/>
  <c r="GZ14" i="1"/>
  <c r="GY14" i="1"/>
  <c r="GY29" i="1" s="1"/>
  <c r="EW23" i="1"/>
  <c r="EG14" i="1"/>
  <c r="GB14" i="1"/>
  <c r="FX14" i="1"/>
  <c r="FZ14" i="1"/>
  <c r="FW14" i="1"/>
  <c r="FG14" i="1"/>
  <c r="CA14" i="1"/>
  <c r="BX14" i="1"/>
  <c r="DX14" i="1"/>
  <c r="BD14" i="1"/>
  <c r="BH14" i="1"/>
  <c r="AX14" i="1"/>
  <c r="BB14" i="1"/>
  <c r="GL14" i="1"/>
  <c r="FF14" i="1"/>
  <c r="HN14" i="1"/>
  <c r="CO14" i="1"/>
  <c r="DK14" i="1"/>
  <c r="EM14" i="1"/>
  <c r="EN14" i="1"/>
  <c r="GM14" i="1"/>
  <c r="DO14" i="1"/>
  <c r="BE14" i="1"/>
  <c r="BC14" i="1"/>
  <c r="BG14" i="1"/>
  <c r="FE14" i="1"/>
  <c r="EE14" i="1"/>
  <c r="EB14" i="1"/>
  <c r="DT14" i="1"/>
  <c r="GO14" i="1"/>
  <c r="EV14" i="1"/>
  <c r="GN14" i="1"/>
  <c r="EX23" i="1"/>
  <c r="FE23" i="1" s="1"/>
  <c r="EA14" i="1"/>
  <c r="GX23" i="1"/>
  <c r="FO14" i="1"/>
  <c r="GP14" i="1"/>
  <c r="ET14" i="1"/>
  <c r="EU14" i="1"/>
  <c r="EF14" i="1"/>
  <c r="GQ14" i="1"/>
  <c r="CM17" i="1" l="1"/>
  <c r="CM18" i="1"/>
  <c r="CM19" i="1"/>
  <c r="CM20" i="1"/>
  <c r="CJ17" i="1"/>
  <c r="CJ18" i="1"/>
  <c r="CJ20" i="1"/>
  <c r="CJ19" i="1"/>
  <c r="CL17" i="1"/>
  <c r="CL18" i="1"/>
  <c r="CL19" i="1"/>
  <c r="CL20" i="1"/>
  <c r="CK18" i="1"/>
  <c r="CK17" i="1"/>
  <c r="CK19" i="1"/>
  <c r="CK20" i="1"/>
  <c r="AV17" i="1"/>
  <c r="AV18" i="1"/>
  <c r="AV19" i="1"/>
  <c r="AV20" i="1"/>
  <c r="CG17" i="1"/>
  <c r="CG18" i="1"/>
  <c r="CG20" i="1"/>
  <c r="CG19" i="1"/>
  <c r="CH18" i="1"/>
  <c r="CH17" i="1"/>
  <c r="CH20" i="1"/>
  <c r="CH19" i="1"/>
  <c r="CI17" i="1"/>
  <c r="CI18" i="1"/>
  <c r="CI20" i="1"/>
  <c r="CI19" i="1"/>
  <c r="D14" i="1"/>
  <c r="GY30" i="1"/>
  <c r="GY31" i="1"/>
  <c r="GY32" i="1"/>
  <c r="GY33" i="1"/>
  <c r="GY34" i="1"/>
  <c r="GY35" i="1"/>
  <c r="GY36" i="1"/>
  <c r="GY37" i="1"/>
  <c r="GY38" i="1"/>
  <c r="GY39" i="1"/>
  <c r="GY40" i="1"/>
  <c r="GY41" i="1"/>
  <c r="GY42" i="1"/>
  <c r="GY43" i="1"/>
  <c r="GY44" i="1"/>
  <c r="GY45" i="1"/>
  <c r="GY46" i="1"/>
  <c r="GY47" i="1"/>
  <c r="GY48" i="1"/>
  <c r="GY49" i="1"/>
  <c r="GY50" i="1"/>
  <c r="GY51" i="1"/>
  <c r="GY52" i="1"/>
  <c r="GY53" i="1"/>
  <c r="GY54" i="1"/>
  <c r="GY55" i="1"/>
  <c r="GY56" i="1"/>
  <c r="GY57" i="1"/>
  <c r="GY58" i="1"/>
  <c r="GY59" i="1"/>
  <c r="GY60" i="1"/>
  <c r="GY61" i="1"/>
  <c r="GY62" i="1"/>
  <c r="GY63" i="1"/>
  <c r="GY64" i="1"/>
  <c r="GY65" i="1"/>
  <c r="GY66" i="1"/>
  <c r="GY68" i="1"/>
  <c r="GY67" i="1"/>
  <c r="GY69" i="1"/>
  <c r="GY70" i="1"/>
  <c r="GY71" i="1"/>
  <c r="GY72" i="1"/>
  <c r="GY73" i="1"/>
  <c r="GY74" i="1"/>
  <c r="GY75" i="1"/>
  <c r="GY76" i="1"/>
  <c r="GY77" i="1"/>
  <c r="GY78" i="1"/>
  <c r="GY79" i="1"/>
  <c r="GY80" i="1"/>
  <c r="GY81" i="1"/>
  <c r="GY82" i="1"/>
  <c r="GY83" i="1"/>
  <c r="GY84" i="1"/>
  <c r="GY85" i="1"/>
  <c r="GY86" i="1"/>
  <c r="GY87" i="1"/>
  <c r="GY88" i="1"/>
  <c r="GY89" i="1"/>
  <c r="GY91" i="1"/>
  <c r="GY90" i="1"/>
  <c r="HA30" i="1"/>
  <c r="HA31" i="1"/>
  <c r="HA32" i="1"/>
  <c r="HA33" i="1"/>
  <c r="HA34" i="1"/>
  <c r="HA35" i="1"/>
  <c r="HA36" i="1"/>
  <c r="HA37" i="1"/>
  <c r="HA38" i="1"/>
  <c r="HA39" i="1"/>
  <c r="HA40" i="1"/>
  <c r="HA41" i="1"/>
  <c r="HA42" i="1"/>
  <c r="HA43" i="1"/>
  <c r="HA44" i="1"/>
  <c r="HA45" i="1"/>
  <c r="HA46" i="1"/>
  <c r="HA47" i="1"/>
  <c r="HA48" i="1"/>
  <c r="HA49" i="1"/>
  <c r="HA50" i="1"/>
  <c r="HA51" i="1"/>
  <c r="HA52" i="1"/>
  <c r="HA53" i="1"/>
  <c r="HA54" i="1"/>
  <c r="HA55" i="1"/>
  <c r="HA56" i="1"/>
  <c r="HA57" i="1"/>
  <c r="HA58" i="1"/>
  <c r="HA59" i="1"/>
  <c r="HA60" i="1"/>
  <c r="HA61" i="1"/>
  <c r="HA62" i="1"/>
  <c r="HA63" i="1"/>
  <c r="HA64" i="1"/>
  <c r="HA65" i="1"/>
  <c r="HA66" i="1"/>
  <c r="HA68" i="1"/>
  <c r="HA67" i="1"/>
  <c r="HA69" i="1"/>
  <c r="HA70" i="1"/>
  <c r="HA71" i="1"/>
  <c r="HA72" i="1"/>
  <c r="HA73" i="1"/>
  <c r="HA74" i="1"/>
  <c r="HA75" i="1"/>
  <c r="HA76" i="1"/>
  <c r="HA77" i="1"/>
  <c r="HA78" i="1"/>
  <c r="HA79" i="1"/>
  <c r="HA80" i="1"/>
  <c r="HA81" i="1"/>
  <c r="HA82" i="1"/>
  <c r="HA83" i="1"/>
  <c r="HA84" i="1"/>
  <c r="HA85" i="1"/>
  <c r="HA86" i="1"/>
  <c r="HA87" i="1"/>
  <c r="HA88" i="1"/>
  <c r="HA89" i="1"/>
  <c r="HA91" i="1"/>
  <c r="HA90" i="1"/>
  <c r="EO29" i="1"/>
  <c r="EO23" i="1"/>
  <c r="EP29" i="1"/>
  <c r="EP23" i="1"/>
  <c r="EQ25" i="1"/>
  <c r="EQ24"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7" i="1"/>
  <c r="EQ66" i="1"/>
  <c r="EQ68" i="1"/>
  <c r="EQ69" i="1"/>
  <c r="EQ70" i="1"/>
  <c r="EQ71" i="1"/>
  <c r="EQ72" i="1"/>
  <c r="EQ73" i="1"/>
  <c r="EQ74" i="1"/>
  <c r="EQ75" i="1"/>
  <c r="EQ76" i="1"/>
  <c r="EQ77" i="1"/>
  <c r="EQ78" i="1"/>
  <c r="EQ79" i="1"/>
  <c r="EQ80" i="1"/>
  <c r="EQ81" i="1"/>
  <c r="EQ82" i="1"/>
  <c r="EQ83" i="1"/>
  <c r="EQ84" i="1"/>
  <c r="EQ85" i="1"/>
  <c r="EQ86" i="1"/>
  <c r="EQ87" i="1"/>
  <c r="EQ88" i="1"/>
  <c r="EQ90" i="1"/>
  <c r="EQ89" i="1"/>
  <c r="EQ91" i="1"/>
  <c r="DQ29" i="1"/>
  <c r="AX29" i="1"/>
  <c r="AX23" i="1"/>
  <c r="BB29" i="1"/>
  <c r="BB23" i="1"/>
  <c r="BH29" i="1"/>
  <c r="BH23" i="1"/>
  <c r="BD29" i="1"/>
  <c r="BD23" i="1"/>
  <c r="BP23" i="1"/>
  <c r="BP29" i="1"/>
  <c r="BK23" i="1"/>
  <c r="BK29" i="1"/>
  <c r="BQ23" i="1"/>
  <c r="BQ29" i="1"/>
  <c r="BR23" i="1"/>
  <c r="BR29" i="1"/>
  <c r="BN23" i="1"/>
  <c r="BN29" i="1"/>
  <c r="BS23" i="1"/>
  <c r="BS29" i="1"/>
  <c r="BL23" i="1"/>
  <c r="BL29" i="1"/>
  <c r="BJ29" i="1"/>
  <c r="BO23" i="1"/>
  <c r="BO29" i="1"/>
  <c r="BM23" i="1"/>
  <c r="BM29" i="1"/>
  <c r="FY23" i="1"/>
  <c r="AZ23" i="1"/>
  <c r="GI23" i="1"/>
  <c r="AZ29" i="1"/>
  <c r="GQ29" i="1"/>
  <c r="EA29" i="1"/>
  <c r="EA23" i="1"/>
  <c r="EB29" i="1"/>
  <c r="EB23" i="1"/>
  <c r="GR29" i="1"/>
  <c r="CP29" i="1"/>
  <c r="CP23" i="1"/>
  <c r="CQ29" i="1"/>
  <c r="CQ23" i="1"/>
  <c r="CM23" i="1"/>
  <c r="CM29" i="1"/>
  <c r="CC29" i="1"/>
  <c r="GH65" i="1"/>
  <c r="GH66" i="1"/>
  <c r="GH67" i="1"/>
  <c r="GH68" i="1"/>
  <c r="GH69" i="1"/>
  <c r="GH70" i="1"/>
  <c r="GH71" i="1"/>
  <c r="GH72" i="1"/>
  <c r="GH73" i="1"/>
  <c r="GH74" i="1"/>
  <c r="GH75" i="1"/>
  <c r="GH76" i="1"/>
  <c r="GH77" i="1"/>
  <c r="GH78" i="1"/>
  <c r="GH79" i="1"/>
  <c r="GH80" i="1"/>
  <c r="GH81" i="1"/>
  <c r="GH82" i="1"/>
  <c r="GH83" i="1"/>
  <c r="GH84" i="1"/>
  <c r="GH85" i="1"/>
  <c r="GH86" i="1"/>
  <c r="GH87" i="1"/>
  <c r="GH88" i="1"/>
  <c r="GH89" i="1"/>
  <c r="GH90" i="1"/>
  <c r="GH91" i="1"/>
  <c r="G440" i="4"/>
  <c r="H489" i="4"/>
  <c r="I490" i="4"/>
  <c r="GH24" i="1"/>
  <c r="GH25" i="1"/>
  <c r="GH32" i="1"/>
  <c r="GH35" i="1"/>
  <c r="GH38" i="1"/>
  <c r="GH39" i="1"/>
  <c r="GH40" i="1"/>
  <c r="GH41" i="1"/>
  <c r="GH42" i="1"/>
  <c r="GH43" i="1"/>
  <c r="GH44" i="1"/>
  <c r="GH45" i="1"/>
  <c r="GH46" i="1"/>
  <c r="GH47" i="1"/>
  <c r="GH48" i="1"/>
  <c r="GH49" i="1"/>
  <c r="GH50" i="1"/>
  <c r="GH51" i="1"/>
  <c r="GH52" i="1"/>
  <c r="GH53" i="1"/>
  <c r="GH54" i="1"/>
  <c r="GH55" i="1"/>
  <c r="GH56" i="1"/>
  <c r="GH57" i="1"/>
  <c r="GH58" i="1"/>
  <c r="GH59" i="1"/>
  <c r="GH60" i="1"/>
  <c r="GH61" i="1"/>
  <c r="GH62" i="1"/>
  <c r="GH63" i="1"/>
  <c r="GH64" i="1"/>
  <c r="GG23" i="1"/>
  <c r="AV29" i="1"/>
  <c r="AV23" i="1"/>
  <c r="CC23" i="1"/>
  <c r="AN23" i="1"/>
  <c r="P427" i="4"/>
  <c r="C428" i="4"/>
  <c r="B428" i="4" s="1"/>
  <c r="F492" i="4"/>
  <c r="E492" i="4"/>
  <c r="R492" i="4" s="1"/>
  <c r="D492" i="4"/>
  <c r="Q492" i="4" s="1"/>
  <c r="U484" i="4"/>
  <c r="U478" i="4"/>
  <c r="U475" i="4"/>
  <c r="U481" i="4"/>
  <c r="V428" i="4"/>
  <c r="S411" i="4"/>
  <c r="DP29" i="1"/>
  <c r="FG23" i="1"/>
  <c r="BY23" i="1"/>
  <c r="BZ23" i="1"/>
  <c r="A493" i="4"/>
  <c r="CB23" i="1"/>
  <c r="DO29" i="1"/>
  <c r="EF29" i="1"/>
  <c r="HM29" i="1"/>
  <c r="CO29" i="1"/>
  <c r="HN29" i="1"/>
  <c r="DX29" i="1"/>
  <c r="DK29" i="1"/>
  <c r="EE29" i="1"/>
  <c r="AY29" i="1"/>
  <c r="BC29" i="1"/>
  <c r="BE29" i="1"/>
  <c r="BG29" i="1"/>
  <c r="HN23" i="1"/>
  <c r="HM23" i="1"/>
  <c r="CO23" i="1"/>
  <c r="BW23" i="1"/>
  <c r="CA23" i="1"/>
  <c r="EE23" i="1"/>
  <c r="FX23" i="1"/>
  <c r="DK23" i="1"/>
  <c r="BG23" i="1"/>
  <c r="BC23" i="1"/>
  <c r="BE23" i="1"/>
  <c r="CE23" i="1"/>
  <c r="CD23" i="1"/>
  <c r="GL23" i="1"/>
  <c r="FW23" i="1"/>
  <c r="FZ23" i="1"/>
  <c r="DO23" i="1"/>
  <c r="EF23" i="1"/>
  <c r="DX23" i="1"/>
  <c r="HE23" i="1"/>
  <c r="GX25" i="1"/>
  <c r="EX25" i="1"/>
  <c r="EW25" i="1"/>
  <c r="GX24" i="1"/>
  <c r="EX24" i="1"/>
  <c r="EW24" i="1"/>
  <c r="B34" i="3"/>
  <c r="HF23" i="1" l="1"/>
  <c r="HF29" i="1"/>
  <c r="HG23" i="1"/>
  <c r="HG29" i="1"/>
  <c r="HH23" i="1"/>
  <c r="HH29" i="1"/>
  <c r="HI23" i="1"/>
  <c r="HI29" i="1"/>
  <c r="HJ23" i="1"/>
  <c r="HJ29" i="1"/>
  <c r="HK29" i="1"/>
  <c r="HK23" i="1"/>
  <c r="HL29" i="1"/>
  <c r="HL23" i="1"/>
  <c r="EP25" i="1"/>
  <c r="EP24"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7" i="1"/>
  <c r="EP66" i="1"/>
  <c r="EP68" i="1"/>
  <c r="EP69" i="1"/>
  <c r="EP70" i="1"/>
  <c r="EP71" i="1"/>
  <c r="EP72" i="1"/>
  <c r="EP73" i="1"/>
  <c r="EP74" i="1"/>
  <c r="EP75" i="1"/>
  <c r="EP76" i="1"/>
  <c r="EP77" i="1"/>
  <c r="EP78" i="1"/>
  <c r="EP79" i="1"/>
  <c r="EP80" i="1"/>
  <c r="EP81" i="1"/>
  <c r="EP82" i="1"/>
  <c r="EP83" i="1"/>
  <c r="EP84" i="1"/>
  <c r="EP85" i="1"/>
  <c r="EP86" i="1"/>
  <c r="EP87" i="1"/>
  <c r="EP88" i="1"/>
  <c r="EP90" i="1"/>
  <c r="EP89" i="1"/>
  <c r="EP91" i="1"/>
  <c r="EO25" i="1"/>
  <c r="EO24"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67" i="1"/>
  <c r="EO66" i="1"/>
  <c r="EO68" i="1"/>
  <c r="EO69" i="1"/>
  <c r="EO70" i="1"/>
  <c r="EO71" i="1"/>
  <c r="EO72" i="1"/>
  <c r="EO73" i="1"/>
  <c r="EO74" i="1"/>
  <c r="EO75" i="1"/>
  <c r="EO76" i="1"/>
  <c r="EO77" i="1"/>
  <c r="EO78" i="1"/>
  <c r="EO79" i="1"/>
  <c r="EO80" i="1"/>
  <c r="EO81" i="1"/>
  <c r="EO82" i="1"/>
  <c r="EO83" i="1"/>
  <c r="EO84" i="1"/>
  <c r="EO85" i="1"/>
  <c r="EO86" i="1"/>
  <c r="EO87" i="1"/>
  <c r="EO88" i="1"/>
  <c r="EO90" i="1"/>
  <c r="EO89" i="1"/>
  <c r="EO91" i="1"/>
  <c r="DQ30" i="1"/>
  <c r="DQ31" i="1"/>
  <c r="DQ32" i="1"/>
  <c r="DQ33" i="1"/>
  <c r="DQ34" i="1"/>
  <c r="DQ35" i="1"/>
  <c r="DQ36" i="1"/>
  <c r="DQ37" i="1"/>
  <c r="FY24" i="1"/>
  <c r="FY25"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60" i="1"/>
  <c r="BD59"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H24" i="1"/>
  <c r="BH25"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60" i="1"/>
  <c r="BH59"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B24" i="1"/>
  <c r="BB25"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BB56" i="1"/>
  <c r="BB57" i="1"/>
  <c r="BB58" i="1"/>
  <c r="BB60" i="1"/>
  <c r="BB59" i="1"/>
  <c r="BB61" i="1"/>
  <c r="BB62" i="1"/>
  <c r="BB63" i="1"/>
  <c r="BB64" i="1"/>
  <c r="BB65" i="1"/>
  <c r="BB66" i="1"/>
  <c r="BB67" i="1"/>
  <c r="BB68" i="1"/>
  <c r="BB69" i="1"/>
  <c r="BB70" i="1"/>
  <c r="BB71" i="1"/>
  <c r="BB72" i="1"/>
  <c r="BB73" i="1"/>
  <c r="BB74" i="1"/>
  <c r="BB75" i="1"/>
  <c r="BB76" i="1"/>
  <c r="BB78" i="1"/>
  <c r="BB77" i="1"/>
  <c r="BB79" i="1"/>
  <c r="BB80" i="1"/>
  <c r="BB81" i="1"/>
  <c r="BB82" i="1"/>
  <c r="BB83" i="1"/>
  <c r="BB84" i="1"/>
  <c r="BB85" i="1"/>
  <c r="BB86" i="1"/>
  <c r="BB87" i="1"/>
  <c r="BB88" i="1"/>
  <c r="BB89" i="1"/>
  <c r="BB90" i="1"/>
  <c r="BB91" i="1"/>
  <c r="AX24" i="1"/>
  <c r="AX25"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60" i="1"/>
  <c r="AX59" i="1"/>
  <c r="AX61" i="1"/>
  <c r="AX62" i="1"/>
  <c r="AX63" i="1"/>
  <c r="AX64" i="1"/>
  <c r="AX65" i="1"/>
  <c r="AX66" i="1"/>
  <c r="AX67" i="1"/>
  <c r="AX68" i="1"/>
  <c r="AX69" i="1"/>
  <c r="AX70" i="1"/>
  <c r="AX71" i="1"/>
  <c r="AX72" i="1"/>
  <c r="AX73" i="1"/>
  <c r="AX74" i="1"/>
  <c r="AX75" i="1"/>
  <c r="AX76" i="1"/>
  <c r="AX78" i="1"/>
  <c r="AX77" i="1"/>
  <c r="AX79" i="1"/>
  <c r="AX80" i="1"/>
  <c r="AX81" i="1"/>
  <c r="AX82" i="1"/>
  <c r="AX83" i="1"/>
  <c r="AX84" i="1"/>
  <c r="AX85" i="1"/>
  <c r="AX86" i="1"/>
  <c r="AX87" i="1"/>
  <c r="AX88" i="1"/>
  <c r="AX89" i="1"/>
  <c r="AX90" i="1"/>
  <c r="AX91" i="1"/>
  <c r="BD24" i="1"/>
  <c r="BD25"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6" i="1"/>
  <c r="BN55" i="1"/>
  <c r="BN57" i="1"/>
  <c r="BN58" i="1"/>
  <c r="BN59" i="1"/>
  <c r="BN60" i="1"/>
  <c r="BN61" i="1"/>
  <c r="BN62" i="1"/>
  <c r="BN63" i="1"/>
  <c r="BN64" i="1"/>
  <c r="BN65" i="1"/>
  <c r="BN66" i="1"/>
  <c r="BN67" i="1"/>
  <c r="BN68" i="1"/>
  <c r="BN69" i="1"/>
  <c r="BN70" i="1"/>
  <c r="BN71" i="1"/>
  <c r="BN72" i="1"/>
  <c r="BN73" i="1"/>
  <c r="BN74" i="1"/>
  <c r="BN75" i="1"/>
  <c r="BN77" i="1"/>
  <c r="BN76" i="1"/>
  <c r="BN78" i="1"/>
  <c r="BN79" i="1"/>
  <c r="BN80" i="1"/>
  <c r="BN81" i="1"/>
  <c r="BN82" i="1"/>
  <c r="BN83" i="1"/>
  <c r="BN84" i="1"/>
  <c r="BN85" i="1"/>
  <c r="BN86" i="1"/>
  <c r="BN87" i="1"/>
  <c r="BN88" i="1"/>
  <c r="BN89" i="1"/>
  <c r="BN90" i="1"/>
  <c r="BN91" i="1"/>
  <c r="BR30" i="1"/>
  <c r="BR31" i="1"/>
  <c r="BR32" i="1"/>
  <c r="BR33" i="1"/>
  <c r="BR34" i="1"/>
  <c r="BR35" i="1"/>
  <c r="BR36" i="1"/>
  <c r="BR37" i="1"/>
  <c r="BR38" i="1"/>
  <c r="BR39" i="1"/>
  <c r="BR40" i="1"/>
  <c r="BR41" i="1"/>
  <c r="BR42" i="1"/>
  <c r="BR43"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7" i="1"/>
  <c r="BR76" i="1"/>
  <c r="BR78" i="1"/>
  <c r="BR79" i="1"/>
  <c r="BR80" i="1"/>
  <c r="BR81" i="1"/>
  <c r="BR82" i="1"/>
  <c r="BR83" i="1"/>
  <c r="BR84" i="1"/>
  <c r="BR85" i="1"/>
  <c r="BR86" i="1"/>
  <c r="BR87" i="1"/>
  <c r="BR88" i="1"/>
  <c r="BR89" i="1"/>
  <c r="BR90" i="1"/>
  <c r="BR91"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7" i="1"/>
  <c r="BQ76" i="1"/>
  <c r="BQ78" i="1"/>
  <c r="BQ79" i="1"/>
  <c r="BQ80" i="1"/>
  <c r="BQ81" i="1"/>
  <c r="BQ82" i="1"/>
  <c r="BQ83" i="1"/>
  <c r="BQ84" i="1"/>
  <c r="BQ85" i="1"/>
  <c r="BQ86" i="1"/>
  <c r="BQ87" i="1"/>
  <c r="BQ88" i="1"/>
  <c r="BQ89" i="1"/>
  <c r="BQ90" i="1"/>
  <c r="BQ91"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7" i="1"/>
  <c r="BK76" i="1"/>
  <c r="BK78" i="1"/>
  <c r="BK79" i="1"/>
  <c r="BK80" i="1"/>
  <c r="BK81" i="1"/>
  <c r="BK82" i="1"/>
  <c r="BK83" i="1"/>
  <c r="BK84" i="1"/>
  <c r="BK85" i="1"/>
  <c r="BK86" i="1"/>
  <c r="BK87" i="1"/>
  <c r="BK88" i="1"/>
  <c r="BK89" i="1"/>
  <c r="BK90" i="1"/>
  <c r="BK91"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6" i="1"/>
  <c r="BM55" i="1"/>
  <c r="BM57" i="1"/>
  <c r="BM58" i="1"/>
  <c r="BM59" i="1"/>
  <c r="BM60" i="1"/>
  <c r="BM61" i="1"/>
  <c r="BM62" i="1"/>
  <c r="BM63" i="1"/>
  <c r="BM64" i="1"/>
  <c r="BM65" i="1"/>
  <c r="BM66" i="1"/>
  <c r="BM67" i="1"/>
  <c r="BM68" i="1"/>
  <c r="BM69" i="1"/>
  <c r="BM70" i="1"/>
  <c r="BM71" i="1"/>
  <c r="BM72" i="1"/>
  <c r="BM73" i="1"/>
  <c r="BM74" i="1"/>
  <c r="BM75" i="1"/>
  <c r="BM77" i="1"/>
  <c r="BM76" i="1"/>
  <c r="BM78" i="1"/>
  <c r="BM79" i="1"/>
  <c r="BM80" i="1"/>
  <c r="BM81" i="1"/>
  <c r="BM82" i="1"/>
  <c r="BM83" i="1"/>
  <c r="BM84" i="1"/>
  <c r="BM85" i="1"/>
  <c r="BM86" i="1"/>
  <c r="BM87" i="1"/>
  <c r="BM88" i="1"/>
  <c r="BM89" i="1"/>
  <c r="BM90" i="1"/>
  <c r="BM91"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7" i="1"/>
  <c r="BO76" i="1"/>
  <c r="BO78" i="1"/>
  <c r="BO79" i="1"/>
  <c r="BO80" i="1"/>
  <c r="BO81" i="1"/>
  <c r="BO82" i="1"/>
  <c r="BO83" i="1"/>
  <c r="BO84" i="1"/>
  <c r="BO85" i="1"/>
  <c r="BO86" i="1"/>
  <c r="BO87" i="1"/>
  <c r="BO88" i="1"/>
  <c r="BO89" i="1"/>
  <c r="BO90" i="1"/>
  <c r="BO91"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6" i="1"/>
  <c r="BJ55" i="1"/>
  <c r="BJ57" i="1"/>
  <c r="BJ58" i="1"/>
  <c r="BJ59" i="1"/>
  <c r="BJ60" i="1"/>
  <c r="BJ61" i="1"/>
  <c r="BJ62" i="1"/>
  <c r="BJ63" i="1"/>
  <c r="BJ64" i="1"/>
  <c r="BJ65" i="1"/>
  <c r="BJ66" i="1"/>
  <c r="BJ67" i="1"/>
  <c r="BJ68" i="1"/>
  <c r="BJ69" i="1"/>
  <c r="BJ70" i="1"/>
  <c r="BJ71" i="1"/>
  <c r="BJ72" i="1"/>
  <c r="BJ73" i="1"/>
  <c r="BJ74" i="1"/>
  <c r="BJ75" i="1"/>
  <c r="BJ77" i="1"/>
  <c r="BJ76" i="1"/>
  <c r="BJ78" i="1"/>
  <c r="BJ79" i="1"/>
  <c r="BJ80" i="1"/>
  <c r="BJ81" i="1"/>
  <c r="BJ82" i="1"/>
  <c r="BJ83" i="1"/>
  <c r="BJ84" i="1"/>
  <c r="BJ85" i="1"/>
  <c r="BJ86" i="1"/>
  <c r="BJ87" i="1"/>
  <c r="BJ88" i="1"/>
  <c r="BJ89" i="1"/>
  <c r="BJ90" i="1"/>
  <c r="BJ91"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6" i="1"/>
  <c r="BL55" i="1"/>
  <c r="BL57" i="1"/>
  <c r="BL58" i="1"/>
  <c r="BL59" i="1"/>
  <c r="BL60" i="1"/>
  <c r="BL61" i="1"/>
  <c r="BL62" i="1"/>
  <c r="BL63" i="1"/>
  <c r="BL64" i="1"/>
  <c r="BL65" i="1"/>
  <c r="BL66" i="1"/>
  <c r="BL67" i="1"/>
  <c r="BL68" i="1"/>
  <c r="BL69" i="1"/>
  <c r="BL70" i="1"/>
  <c r="BL71" i="1"/>
  <c r="BL72" i="1"/>
  <c r="BL73" i="1"/>
  <c r="BL74" i="1"/>
  <c r="BL75" i="1"/>
  <c r="BL77" i="1"/>
  <c r="BL76" i="1"/>
  <c r="BL78" i="1"/>
  <c r="BL79" i="1"/>
  <c r="BL80" i="1"/>
  <c r="BL81" i="1"/>
  <c r="BL82" i="1"/>
  <c r="BL83" i="1"/>
  <c r="BL84" i="1"/>
  <c r="BL85" i="1"/>
  <c r="BL86" i="1"/>
  <c r="BL87" i="1"/>
  <c r="BL88" i="1"/>
  <c r="BL89" i="1"/>
  <c r="BL90" i="1"/>
  <c r="BL91"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5" i="1"/>
  <c r="BS56" i="1"/>
  <c r="BS57" i="1"/>
  <c r="BS58" i="1"/>
  <c r="BS59" i="1"/>
  <c r="BS60" i="1"/>
  <c r="BS61" i="1"/>
  <c r="BS62" i="1"/>
  <c r="BS63" i="1"/>
  <c r="BS64" i="1"/>
  <c r="BS65" i="1"/>
  <c r="BS66" i="1"/>
  <c r="BS67" i="1"/>
  <c r="BS68" i="1"/>
  <c r="BS69" i="1"/>
  <c r="BS70" i="1"/>
  <c r="BS71" i="1"/>
  <c r="BS72" i="1"/>
  <c r="BS73" i="1"/>
  <c r="BS74" i="1"/>
  <c r="BS75" i="1"/>
  <c r="BS77" i="1"/>
  <c r="BS76" i="1"/>
  <c r="BS78" i="1"/>
  <c r="BS79" i="1"/>
  <c r="BS80" i="1"/>
  <c r="BS81" i="1"/>
  <c r="BS82" i="1"/>
  <c r="BS83" i="1"/>
  <c r="BS84" i="1"/>
  <c r="BS85" i="1"/>
  <c r="BS86" i="1"/>
  <c r="BS87" i="1"/>
  <c r="BS88" i="1"/>
  <c r="BS89" i="1"/>
  <c r="BS90" i="1"/>
  <c r="BS91"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7" i="1"/>
  <c r="BP76" i="1"/>
  <c r="BP78" i="1"/>
  <c r="BP79" i="1"/>
  <c r="BP80" i="1"/>
  <c r="BP81" i="1"/>
  <c r="BP82" i="1"/>
  <c r="BP83" i="1"/>
  <c r="BP84" i="1"/>
  <c r="BP85" i="1"/>
  <c r="BP86" i="1"/>
  <c r="BP87" i="1"/>
  <c r="BP88" i="1"/>
  <c r="BP89" i="1"/>
  <c r="BP90" i="1"/>
  <c r="BP91" i="1"/>
  <c r="AZ32" i="1"/>
  <c r="AZ31" i="1"/>
  <c r="AZ53" i="1"/>
  <c r="AZ87" i="1"/>
  <c r="AZ64" i="1"/>
  <c r="AZ57" i="1"/>
  <c r="AZ56" i="1"/>
  <c r="AZ24" i="1"/>
  <c r="AZ25" i="1"/>
  <c r="AZ55" i="1"/>
  <c r="AZ91" i="1"/>
  <c r="AZ89" i="1"/>
  <c r="AZ88" i="1"/>
  <c r="AZ86" i="1"/>
  <c r="AZ63" i="1"/>
  <c r="AZ62" i="1"/>
  <c r="AZ61" i="1"/>
  <c r="AZ60" i="1"/>
  <c r="AZ59" i="1"/>
  <c r="AZ90" i="1"/>
  <c r="AZ58" i="1"/>
  <c r="AZ85" i="1"/>
  <c r="AZ54" i="1"/>
  <c r="AZ84" i="1"/>
  <c r="AZ52" i="1"/>
  <c r="AZ83" i="1"/>
  <c r="AZ51" i="1"/>
  <c r="AZ82" i="1"/>
  <c r="AZ50" i="1"/>
  <c r="AZ81" i="1"/>
  <c r="AZ49" i="1"/>
  <c r="AZ80" i="1"/>
  <c r="AZ48" i="1"/>
  <c r="AZ79" i="1"/>
  <c r="AZ47" i="1"/>
  <c r="AZ30" i="1"/>
  <c r="AZ78" i="1"/>
  <c r="AZ46" i="1"/>
  <c r="AZ77" i="1"/>
  <c r="AZ45" i="1"/>
  <c r="AZ76" i="1"/>
  <c r="AZ44" i="1"/>
  <c r="AZ75" i="1"/>
  <c r="AZ43" i="1"/>
  <c r="AZ73" i="1"/>
  <c r="AZ42" i="1"/>
  <c r="AZ74" i="1"/>
  <c r="AZ41" i="1"/>
  <c r="AZ72" i="1"/>
  <c r="AZ40" i="1"/>
  <c r="AZ71" i="1"/>
  <c r="AZ39" i="1"/>
  <c r="AZ70" i="1"/>
  <c r="AZ38" i="1"/>
  <c r="AZ69" i="1"/>
  <c r="AZ37" i="1"/>
  <c r="AZ68" i="1"/>
  <c r="AZ36" i="1"/>
  <c r="AZ67" i="1"/>
  <c r="AZ35" i="1"/>
  <c r="AZ66" i="1"/>
  <c r="AZ34" i="1"/>
  <c r="AZ65" i="1"/>
  <c r="AZ33" i="1"/>
  <c r="GI24" i="1"/>
  <c r="GI25" i="1"/>
  <c r="DX36" i="1"/>
  <c r="HN36" i="1"/>
  <c r="BE36" i="1"/>
  <c r="BC36" i="1"/>
  <c r="DP36" i="1"/>
  <c r="AV36" i="1"/>
  <c r="BG36" i="1"/>
  <c r="EF36" i="1"/>
  <c r="DO36" i="1"/>
  <c r="CC36" i="1"/>
  <c r="HM36" i="1"/>
  <c r="AY36" i="1"/>
  <c r="CM36" i="1"/>
  <c r="GG36" i="1"/>
  <c r="EE36" i="1"/>
  <c r="DK36" i="1"/>
  <c r="EA30" i="1"/>
  <c r="EA31" i="1"/>
  <c r="EA32" i="1"/>
  <c r="EA33" i="1"/>
  <c r="EA34" i="1"/>
  <c r="EA35" i="1"/>
  <c r="EA36" i="1"/>
  <c r="EA37" i="1"/>
  <c r="EA38" i="1"/>
  <c r="EA39" i="1"/>
  <c r="EA40" i="1"/>
  <c r="EA41" i="1"/>
  <c r="EA42" i="1"/>
  <c r="EA43" i="1"/>
  <c r="EA44" i="1"/>
  <c r="EA45" i="1"/>
  <c r="EA46" i="1"/>
  <c r="EA47" i="1"/>
  <c r="EA48" i="1"/>
  <c r="EA49" i="1"/>
  <c r="EA50" i="1"/>
  <c r="EA51" i="1"/>
  <c r="EA53" i="1"/>
  <c r="EA52" i="1"/>
  <c r="EA54" i="1"/>
  <c r="EA55" i="1"/>
  <c r="EA56" i="1"/>
  <c r="EA57" i="1"/>
  <c r="EA58" i="1"/>
  <c r="EA59" i="1"/>
  <c r="EA60" i="1"/>
  <c r="EA61" i="1"/>
  <c r="EA62" i="1"/>
  <c r="EA63" i="1"/>
  <c r="EA64" i="1"/>
  <c r="EA65" i="1"/>
  <c r="EA66" i="1"/>
  <c r="EA67" i="1"/>
  <c r="EA68" i="1"/>
  <c r="EA69" i="1"/>
  <c r="EA70" i="1"/>
  <c r="EA71" i="1"/>
  <c r="EA72" i="1"/>
  <c r="EA73" i="1"/>
  <c r="EA74" i="1"/>
  <c r="EA75" i="1"/>
  <c r="EA76" i="1"/>
  <c r="EA77" i="1"/>
  <c r="EA78" i="1"/>
  <c r="EA79" i="1"/>
  <c r="EA80" i="1"/>
  <c r="EA81" i="1"/>
  <c r="EA82" i="1"/>
  <c r="EA83" i="1"/>
  <c r="EA84" i="1"/>
  <c r="EA85" i="1"/>
  <c r="EA86" i="1"/>
  <c r="EA87" i="1"/>
  <c r="EA88" i="1"/>
  <c r="EA89" i="1"/>
  <c r="EA90" i="1"/>
  <c r="EA91" i="1"/>
  <c r="GQ30" i="1"/>
  <c r="GQ31" i="1"/>
  <c r="GQ32" i="1"/>
  <c r="GQ33" i="1"/>
  <c r="GQ34" i="1"/>
  <c r="GQ35" i="1"/>
  <c r="GQ36" i="1"/>
  <c r="GQ37" i="1"/>
  <c r="GQ38" i="1"/>
  <c r="GQ39" i="1"/>
  <c r="GQ40" i="1"/>
  <c r="GQ41" i="1"/>
  <c r="GQ42" i="1"/>
  <c r="GQ43" i="1"/>
  <c r="GQ44" i="1"/>
  <c r="GQ45" i="1"/>
  <c r="GQ46" i="1"/>
  <c r="GQ47" i="1"/>
  <c r="GQ48" i="1"/>
  <c r="GQ49" i="1"/>
  <c r="GQ50" i="1"/>
  <c r="GQ51" i="1"/>
  <c r="GQ53" i="1"/>
  <c r="GQ52" i="1"/>
  <c r="GQ54" i="1"/>
  <c r="GQ55" i="1"/>
  <c r="GQ56" i="1"/>
  <c r="GQ57" i="1"/>
  <c r="GQ58" i="1"/>
  <c r="GQ59" i="1"/>
  <c r="GQ60" i="1"/>
  <c r="GQ61" i="1"/>
  <c r="GQ62" i="1"/>
  <c r="GQ63" i="1"/>
  <c r="GQ64" i="1"/>
  <c r="GQ65" i="1"/>
  <c r="GQ66" i="1"/>
  <c r="GQ67" i="1"/>
  <c r="GQ68" i="1"/>
  <c r="GQ69" i="1"/>
  <c r="GQ70" i="1"/>
  <c r="GQ71" i="1"/>
  <c r="GQ73" i="1"/>
  <c r="GQ72" i="1"/>
  <c r="GQ74" i="1"/>
  <c r="GQ75" i="1"/>
  <c r="GQ76" i="1"/>
  <c r="GQ77" i="1"/>
  <c r="GQ78" i="1"/>
  <c r="GQ79" i="1"/>
  <c r="GQ80" i="1"/>
  <c r="GQ81" i="1"/>
  <c r="GQ82" i="1"/>
  <c r="GQ83" i="1"/>
  <c r="GQ84" i="1"/>
  <c r="GQ85" i="1"/>
  <c r="GQ86" i="1"/>
  <c r="GQ87" i="1"/>
  <c r="GQ88" i="1"/>
  <c r="GQ89" i="1"/>
  <c r="GQ90" i="1"/>
  <c r="GQ91" i="1"/>
  <c r="EB30" i="1"/>
  <c r="EB31" i="1"/>
  <c r="EB32" i="1"/>
  <c r="EB33" i="1"/>
  <c r="EB34" i="1"/>
  <c r="EB35" i="1"/>
  <c r="EB36" i="1"/>
  <c r="EB37" i="1"/>
  <c r="EB38" i="1"/>
  <c r="EB39" i="1"/>
  <c r="EB40" i="1"/>
  <c r="EB41" i="1"/>
  <c r="EB42" i="1"/>
  <c r="EB43" i="1"/>
  <c r="EB44" i="1"/>
  <c r="EB45" i="1"/>
  <c r="EB46" i="1"/>
  <c r="EB47" i="1"/>
  <c r="EB48" i="1"/>
  <c r="EB49" i="1"/>
  <c r="EB50" i="1"/>
  <c r="EB51" i="1"/>
  <c r="EB53" i="1"/>
  <c r="EB52" i="1"/>
  <c r="EB54" i="1"/>
  <c r="EB55" i="1"/>
  <c r="EB56" i="1"/>
  <c r="EB57" i="1"/>
  <c r="EB58" i="1"/>
  <c r="EB59" i="1"/>
  <c r="EB60" i="1"/>
  <c r="EB61" i="1"/>
  <c r="EB62" i="1"/>
  <c r="EB63" i="1"/>
  <c r="EB64" i="1"/>
  <c r="EB65" i="1"/>
  <c r="EB66" i="1"/>
  <c r="EB67" i="1"/>
  <c r="EB68" i="1"/>
  <c r="EB69" i="1"/>
  <c r="EB70" i="1"/>
  <c r="EB71" i="1"/>
  <c r="EB73" i="1"/>
  <c r="EB72" i="1"/>
  <c r="EB74" i="1"/>
  <c r="EB75" i="1"/>
  <c r="EB76" i="1"/>
  <c r="EB77" i="1"/>
  <c r="EB78" i="1"/>
  <c r="EB79" i="1"/>
  <c r="EB80" i="1"/>
  <c r="EB81" i="1"/>
  <c r="EB82" i="1"/>
  <c r="EB83" i="1"/>
  <c r="EB84" i="1"/>
  <c r="EB85" i="1"/>
  <c r="EB86" i="1"/>
  <c r="EB87" i="1"/>
  <c r="EB88" i="1"/>
  <c r="EB89" i="1"/>
  <c r="EB90" i="1"/>
  <c r="EB91" i="1"/>
  <c r="GR30" i="1"/>
  <c r="GR31" i="1"/>
  <c r="GR32" i="1"/>
  <c r="GR33" i="1"/>
  <c r="GR34" i="1"/>
  <c r="GR35" i="1"/>
  <c r="GR36" i="1"/>
  <c r="GR37" i="1"/>
  <c r="GR38" i="1"/>
  <c r="GR39" i="1"/>
  <c r="GR40" i="1"/>
  <c r="GR41" i="1"/>
  <c r="GR42" i="1"/>
  <c r="GR43" i="1"/>
  <c r="GR44" i="1"/>
  <c r="GR45" i="1"/>
  <c r="GR46" i="1"/>
  <c r="GR47" i="1"/>
  <c r="GR48" i="1"/>
  <c r="GR49" i="1"/>
  <c r="GR50" i="1"/>
  <c r="GR51" i="1"/>
  <c r="GR53" i="1"/>
  <c r="GR52" i="1"/>
  <c r="GR54" i="1"/>
  <c r="GR55" i="1"/>
  <c r="GR56" i="1"/>
  <c r="GR57" i="1"/>
  <c r="GR58" i="1"/>
  <c r="GR59" i="1"/>
  <c r="GR60" i="1"/>
  <c r="GR61" i="1"/>
  <c r="GR62" i="1"/>
  <c r="GR63" i="1"/>
  <c r="GR64" i="1"/>
  <c r="GR65" i="1"/>
  <c r="GR66" i="1"/>
  <c r="GR67" i="1"/>
  <c r="GR68" i="1"/>
  <c r="GR69" i="1"/>
  <c r="GR70" i="1"/>
  <c r="GR71" i="1"/>
  <c r="GR73" i="1"/>
  <c r="GR72" i="1"/>
  <c r="GR74" i="1"/>
  <c r="GR75" i="1"/>
  <c r="GR76" i="1"/>
  <c r="GR77" i="1"/>
  <c r="GR78" i="1"/>
  <c r="GR79" i="1"/>
  <c r="GR80" i="1"/>
  <c r="GR81" i="1"/>
  <c r="GR82" i="1"/>
  <c r="GR83" i="1"/>
  <c r="GR84" i="1"/>
  <c r="GR85" i="1"/>
  <c r="GR86" i="1"/>
  <c r="GR87" i="1"/>
  <c r="GR88" i="1"/>
  <c r="GR89" i="1"/>
  <c r="GR90" i="1"/>
  <c r="GR91" i="1"/>
  <c r="EA25" i="1"/>
  <c r="EA24" i="1"/>
  <c r="EB25" i="1"/>
  <c r="EB24" i="1"/>
  <c r="DP33" i="1"/>
  <c r="DP34" i="1"/>
  <c r="DP37" i="1"/>
  <c r="BE33" i="1"/>
  <c r="BE34" i="1"/>
  <c r="BE37" i="1"/>
  <c r="BC33" i="1"/>
  <c r="BC34" i="1"/>
  <c r="BC37" i="1"/>
  <c r="CC33" i="1"/>
  <c r="CC34" i="1"/>
  <c r="CC37" i="1"/>
  <c r="CM33" i="1"/>
  <c r="CM34" i="1"/>
  <c r="CM37" i="1"/>
  <c r="AY33" i="1"/>
  <c r="AY34" i="1"/>
  <c r="AY37" i="1"/>
  <c r="EF33" i="1"/>
  <c r="EF34" i="1"/>
  <c r="EF37" i="1"/>
  <c r="DX33" i="1"/>
  <c r="DX34" i="1"/>
  <c r="DX37" i="1"/>
  <c r="HN33" i="1"/>
  <c r="HN34" i="1"/>
  <c r="HN37" i="1"/>
  <c r="EE33" i="1"/>
  <c r="EE34" i="1"/>
  <c r="EE37" i="1"/>
  <c r="DK33" i="1"/>
  <c r="DK34" i="1"/>
  <c r="DK37" i="1"/>
  <c r="AV33" i="1"/>
  <c r="AV34" i="1"/>
  <c r="AV37" i="1"/>
  <c r="DO33" i="1"/>
  <c r="DO34" i="1"/>
  <c r="DO37" i="1"/>
  <c r="GG33" i="1"/>
  <c r="GG34" i="1"/>
  <c r="GG37" i="1"/>
  <c r="HM33" i="1"/>
  <c r="HM34" i="1"/>
  <c r="HM37" i="1"/>
  <c r="BG33" i="1"/>
  <c r="BG34" i="1"/>
  <c r="BG37" i="1"/>
  <c r="AD29" i="1"/>
  <c r="CQ25" i="1"/>
  <c r="CQ24" i="1"/>
  <c r="CQ38" i="1"/>
  <c r="CQ39" i="1"/>
  <c r="CQ40" i="1"/>
  <c r="CQ41" i="1"/>
  <c r="CQ42" i="1"/>
  <c r="CQ43" i="1"/>
  <c r="CQ44" i="1"/>
  <c r="CQ45" i="1"/>
  <c r="CQ46" i="1"/>
  <c r="CQ47" i="1"/>
  <c r="CQ48" i="1"/>
  <c r="CQ50" i="1"/>
  <c r="CQ49" i="1"/>
  <c r="CQ51" i="1"/>
  <c r="CQ52" i="1"/>
  <c r="CQ53" i="1"/>
  <c r="CQ54" i="1"/>
  <c r="CQ55" i="1"/>
  <c r="CQ56" i="1"/>
  <c r="CQ57" i="1"/>
  <c r="CQ58" i="1"/>
  <c r="CQ59" i="1"/>
  <c r="CQ60" i="1"/>
  <c r="CQ61" i="1"/>
  <c r="CQ62" i="1"/>
  <c r="CQ63" i="1"/>
  <c r="CQ64" i="1"/>
  <c r="CQ65" i="1"/>
  <c r="CQ67" i="1"/>
  <c r="CQ66" i="1"/>
  <c r="CQ68" i="1"/>
  <c r="CQ69" i="1"/>
  <c r="CQ70" i="1"/>
  <c r="CQ71" i="1"/>
  <c r="CQ72" i="1"/>
  <c r="CQ73" i="1"/>
  <c r="CQ74" i="1"/>
  <c r="CQ75" i="1"/>
  <c r="CQ76" i="1"/>
  <c r="CQ77" i="1"/>
  <c r="CQ78" i="1"/>
  <c r="CQ79" i="1"/>
  <c r="CQ80" i="1"/>
  <c r="CQ81" i="1"/>
  <c r="CQ82" i="1"/>
  <c r="CQ83" i="1"/>
  <c r="CQ84" i="1"/>
  <c r="CQ85" i="1"/>
  <c r="CQ86" i="1"/>
  <c r="CQ87" i="1"/>
  <c r="CQ88" i="1"/>
  <c r="CQ89" i="1"/>
  <c r="CQ90" i="1"/>
  <c r="CQ91" i="1"/>
  <c r="CP25" i="1"/>
  <c r="CP24" i="1"/>
  <c r="CP38" i="1"/>
  <c r="CP39" i="1"/>
  <c r="CP40" i="1"/>
  <c r="CP41" i="1"/>
  <c r="CP42" i="1"/>
  <c r="CP43" i="1"/>
  <c r="CP44" i="1"/>
  <c r="CP45" i="1"/>
  <c r="CP46" i="1"/>
  <c r="CP47" i="1"/>
  <c r="CP48" i="1"/>
  <c r="CP50" i="1"/>
  <c r="CP49" i="1"/>
  <c r="CP51" i="1"/>
  <c r="CP52" i="1"/>
  <c r="CP53" i="1"/>
  <c r="CP54" i="1"/>
  <c r="CP55" i="1"/>
  <c r="CP56" i="1"/>
  <c r="CP57" i="1"/>
  <c r="CP58" i="1"/>
  <c r="CP59" i="1"/>
  <c r="CP60" i="1"/>
  <c r="CP61" i="1"/>
  <c r="CP62" i="1"/>
  <c r="CP63" i="1"/>
  <c r="CP64" i="1"/>
  <c r="CP65" i="1"/>
  <c r="CP67" i="1"/>
  <c r="CP66" i="1"/>
  <c r="CP68" i="1"/>
  <c r="CP69" i="1"/>
  <c r="CP70" i="1"/>
  <c r="CP71" i="1"/>
  <c r="CP72" i="1"/>
  <c r="CP73" i="1"/>
  <c r="CP74" i="1"/>
  <c r="CP75" i="1"/>
  <c r="CP76" i="1"/>
  <c r="CP77" i="1"/>
  <c r="CP78" i="1"/>
  <c r="CP79" i="1"/>
  <c r="CP80" i="1"/>
  <c r="CP81" i="1"/>
  <c r="CP82" i="1"/>
  <c r="CP83" i="1"/>
  <c r="CP84" i="1"/>
  <c r="CP85" i="1"/>
  <c r="CP86" i="1"/>
  <c r="CP87" i="1"/>
  <c r="CP88" i="1"/>
  <c r="CP89" i="1"/>
  <c r="CP90" i="1"/>
  <c r="CP91" i="1"/>
  <c r="CM30" i="1"/>
  <c r="CM31" i="1"/>
  <c r="CM32" i="1"/>
  <c r="CM35" i="1"/>
  <c r="CM38" i="1"/>
  <c r="CM39" i="1"/>
  <c r="CM40" i="1"/>
  <c r="CM41" i="1"/>
  <c r="CM42" i="1"/>
  <c r="CM43" i="1"/>
  <c r="CM44" i="1"/>
  <c r="CM45" i="1"/>
  <c r="CM46" i="1"/>
  <c r="CM47" i="1"/>
  <c r="CM48" i="1"/>
  <c r="CM49" i="1"/>
  <c r="CM50" i="1"/>
  <c r="CM51" i="1"/>
  <c r="CM52" i="1"/>
  <c r="CM53" i="1"/>
  <c r="CM54" i="1"/>
  <c r="CM55" i="1"/>
  <c r="CM56" i="1"/>
  <c r="CM57" i="1"/>
  <c r="CM58" i="1"/>
  <c r="CM59" i="1"/>
  <c r="CM60" i="1"/>
  <c r="CM61" i="1"/>
  <c r="CM62" i="1"/>
  <c r="CM63" i="1"/>
  <c r="CM64" i="1"/>
  <c r="CM65" i="1"/>
  <c r="CM67" i="1"/>
  <c r="CM66" i="1"/>
  <c r="CM68" i="1"/>
  <c r="CM69" i="1"/>
  <c r="CM70" i="1"/>
  <c r="CM71" i="1"/>
  <c r="CM72" i="1"/>
  <c r="CM73" i="1"/>
  <c r="CM74" i="1"/>
  <c r="CM75" i="1"/>
  <c r="CM76" i="1"/>
  <c r="CM77" i="1"/>
  <c r="CM78" i="1"/>
  <c r="CM79" i="1"/>
  <c r="CM80" i="1"/>
  <c r="CM81" i="1"/>
  <c r="CM82" i="1"/>
  <c r="CM83" i="1"/>
  <c r="CM84" i="1"/>
  <c r="CM85" i="1"/>
  <c r="CM86" i="1"/>
  <c r="CM87" i="1"/>
  <c r="CM88" i="1"/>
  <c r="CM89" i="1"/>
  <c r="CM90" i="1"/>
  <c r="CM91" i="1"/>
  <c r="CM24" i="1"/>
  <c r="CM25" i="1"/>
  <c r="CC30" i="1"/>
  <c r="CC31" i="1"/>
  <c r="CC32" i="1"/>
  <c r="CC35" i="1"/>
  <c r="CC38" i="1"/>
  <c r="CC39" i="1"/>
  <c r="CC40" i="1"/>
  <c r="CC41" i="1"/>
  <c r="CC42" i="1"/>
  <c r="CC43" i="1"/>
  <c r="CC44" i="1"/>
  <c r="CC45" i="1"/>
  <c r="CC46" i="1"/>
  <c r="CC47" i="1"/>
  <c r="CC48" i="1"/>
  <c r="CC50" i="1"/>
  <c r="CC49" i="1"/>
  <c r="CC51" i="1"/>
  <c r="CC52" i="1"/>
  <c r="CC53" i="1"/>
  <c r="CC54" i="1"/>
  <c r="CC55" i="1"/>
  <c r="CC56" i="1"/>
  <c r="CC57" i="1"/>
  <c r="CC58" i="1"/>
  <c r="CC59" i="1"/>
  <c r="CC60" i="1"/>
  <c r="CC61" i="1"/>
  <c r="CC62" i="1"/>
  <c r="CC63" i="1"/>
  <c r="CC64" i="1"/>
  <c r="CC66" i="1"/>
  <c r="CC65"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HM65" i="1"/>
  <c r="HM66" i="1"/>
  <c r="HM67" i="1"/>
  <c r="HM68" i="1"/>
  <c r="HM69" i="1"/>
  <c r="HM70" i="1"/>
  <c r="HM71" i="1"/>
  <c r="HM72" i="1"/>
  <c r="HM73" i="1"/>
  <c r="HM74" i="1"/>
  <c r="HM75" i="1"/>
  <c r="HM76" i="1"/>
  <c r="HM77" i="1"/>
  <c r="HM78" i="1"/>
  <c r="HM79" i="1"/>
  <c r="HM80" i="1"/>
  <c r="HM81" i="1"/>
  <c r="HM82" i="1"/>
  <c r="HM83" i="1"/>
  <c r="HM84" i="1"/>
  <c r="HM85" i="1"/>
  <c r="HM86" i="1"/>
  <c r="HM87" i="1"/>
  <c r="HM88" i="1"/>
  <c r="HM89" i="1"/>
  <c r="HM90" i="1"/>
  <c r="HM91" i="1"/>
  <c r="CO65" i="1"/>
  <c r="CO66" i="1"/>
  <c r="CO67" i="1"/>
  <c r="CO68" i="1"/>
  <c r="CO69" i="1"/>
  <c r="CO70" i="1"/>
  <c r="CO71" i="1"/>
  <c r="CO72" i="1"/>
  <c r="CO73" i="1"/>
  <c r="CO74" i="1"/>
  <c r="CO75" i="1"/>
  <c r="CO76" i="1"/>
  <c r="CO77" i="1"/>
  <c r="CO78" i="1"/>
  <c r="CO79" i="1"/>
  <c r="CO80" i="1"/>
  <c r="CO81" i="1"/>
  <c r="CO82" i="1"/>
  <c r="CO83" i="1"/>
  <c r="CO84" i="1"/>
  <c r="CO85" i="1"/>
  <c r="CO86" i="1"/>
  <c r="CO87" i="1"/>
  <c r="CO88" i="1"/>
  <c r="CO89" i="1"/>
  <c r="CO90" i="1"/>
  <c r="CO91"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92" i="1"/>
  <c r="EF65" i="1"/>
  <c r="EF66" i="1"/>
  <c r="EF67" i="1"/>
  <c r="EF68" i="1"/>
  <c r="EF69" i="1"/>
  <c r="EF70" i="1"/>
  <c r="EF71" i="1"/>
  <c r="EF72" i="1"/>
  <c r="EF73" i="1"/>
  <c r="EF74" i="1"/>
  <c r="EF75" i="1"/>
  <c r="EF76" i="1"/>
  <c r="EF77" i="1"/>
  <c r="EF78" i="1"/>
  <c r="EF79" i="1"/>
  <c r="EF80" i="1"/>
  <c r="EF81" i="1"/>
  <c r="EF82" i="1"/>
  <c r="EF83" i="1"/>
  <c r="EF84" i="1"/>
  <c r="EF85" i="1"/>
  <c r="EF86" i="1"/>
  <c r="EF87" i="1"/>
  <c r="EF88" i="1"/>
  <c r="EF89" i="1"/>
  <c r="EF90" i="1"/>
  <c r="EF91" i="1"/>
  <c r="DO65" i="1"/>
  <c r="DO66" i="1"/>
  <c r="DO67" i="1"/>
  <c r="DO68" i="1"/>
  <c r="DO69" i="1"/>
  <c r="DO70" i="1"/>
  <c r="DO71" i="1"/>
  <c r="DO72" i="1"/>
  <c r="DO73" i="1"/>
  <c r="DO74" i="1"/>
  <c r="DO75" i="1"/>
  <c r="DO76" i="1"/>
  <c r="DO77" i="1"/>
  <c r="DO78" i="1"/>
  <c r="DO79" i="1"/>
  <c r="DO80" i="1"/>
  <c r="DO81" i="1"/>
  <c r="DO82" i="1"/>
  <c r="DO83" i="1"/>
  <c r="DO84" i="1"/>
  <c r="DO85" i="1"/>
  <c r="DO86" i="1"/>
  <c r="DO87" i="1"/>
  <c r="DO88" i="1"/>
  <c r="DO89" i="1"/>
  <c r="DO90" i="1"/>
  <c r="DO91" i="1"/>
  <c r="EE65" i="1"/>
  <c r="EE66" i="1"/>
  <c r="EE67" i="1"/>
  <c r="EE68" i="1"/>
  <c r="EE69" i="1"/>
  <c r="EE70" i="1"/>
  <c r="EE71" i="1"/>
  <c r="EE72" i="1"/>
  <c r="EE73" i="1"/>
  <c r="EE74" i="1"/>
  <c r="EE75" i="1"/>
  <c r="EE76" i="1"/>
  <c r="EE77" i="1"/>
  <c r="EE78" i="1"/>
  <c r="EE79" i="1"/>
  <c r="EE80" i="1"/>
  <c r="EE81" i="1"/>
  <c r="EE82" i="1"/>
  <c r="EE83" i="1"/>
  <c r="EE84" i="1"/>
  <c r="EE85" i="1"/>
  <c r="EE86" i="1"/>
  <c r="EE87" i="1"/>
  <c r="EE88" i="1"/>
  <c r="EE89" i="1"/>
  <c r="EE90" i="1"/>
  <c r="EE91" i="1"/>
  <c r="GG65" i="1"/>
  <c r="GG66" i="1"/>
  <c r="GG67" i="1"/>
  <c r="GG68" i="1"/>
  <c r="GG69" i="1"/>
  <c r="GG70" i="1"/>
  <c r="GG71" i="1"/>
  <c r="GG72" i="1"/>
  <c r="GG73" i="1"/>
  <c r="GG74" i="1"/>
  <c r="GG75" i="1"/>
  <c r="GG76" i="1"/>
  <c r="GG77" i="1"/>
  <c r="GG78" i="1"/>
  <c r="GG79" i="1"/>
  <c r="GG80" i="1"/>
  <c r="GG81" i="1"/>
  <c r="GG82" i="1"/>
  <c r="GG83" i="1"/>
  <c r="GG84" i="1"/>
  <c r="GG85" i="1"/>
  <c r="GG86" i="1"/>
  <c r="GG87" i="1"/>
  <c r="GG88" i="1"/>
  <c r="GG89" i="1"/>
  <c r="GG90" i="1"/>
  <c r="GG91" i="1"/>
  <c r="DK65" i="1"/>
  <c r="DK66" i="1"/>
  <c r="DK67" i="1"/>
  <c r="DK68" i="1"/>
  <c r="DK69" i="1"/>
  <c r="DK70" i="1"/>
  <c r="DK71" i="1"/>
  <c r="DK72" i="1"/>
  <c r="DK73" i="1"/>
  <c r="DK74" i="1"/>
  <c r="DK75" i="1"/>
  <c r="DK76" i="1"/>
  <c r="DK77" i="1"/>
  <c r="DK78" i="1"/>
  <c r="DK79" i="1"/>
  <c r="DK80" i="1"/>
  <c r="DK81" i="1"/>
  <c r="DK82" i="1"/>
  <c r="DK83" i="1"/>
  <c r="DK84" i="1"/>
  <c r="DK85" i="1"/>
  <c r="DK86" i="1"/>
  <c r="DK87" i="1"/>
  <c r="DK88" i="1"/>
  <c r="DK89" i="1"/>
  <c r="DK90" i="1"/>
  <c r="DK91" i="1"/>
  <c r="DX65" i="1"/>
  <c r="DX66" i="1"/>
  <c r="DX67" i="1"/>
  <c r="DX68" i="1"/>
  <c r="DX69" i="1"/>
  <c r="DX70" i="1"/>
  <c r="DX71" i="1"/>
  <c r="DX72" i="1"/>
  <c r="DX73" i="1"/>
  <c r="DX74" i="1"/>
  <c r="DX75" i="1"/>
  <c r="DX76" i="1"/>
  <c r="DX77" i="1"/>
  <c r="DX78" i="1"/>
  <c r="DX79" i="1"/>
  <c r="DX80" i="1"/>
  <c r="DX81" i="1"/>
  <c r="DX82" i="1"/>
  <c r="DX83" i="1"/>
  <c r="DX84" i="1"/>
  <c r="DX85" i="1"/>
  <c r="DX86" i="1"/>
  <c r="DX87" i="1"/>
  <c r="DX88" i="1"/>
  <c r="DX89" i="1"/>
  <c r="DX90" i="1"/>
  <c r="DX91" i="1"/>
  <c r="HN65" i="1"/>
  <c r="HN66" i="1"/>
  <c r="HN67" i="1"/>
  <c r="HN68" i="1"/>
  <c r="HN69" i="1"/>
  <c r="HN70" i="1"/>
  <c r="HN71" i="1"/>
  <c r="HN72" i="1"/>
  <c r="HN73" i="1"/>
  <c r="HN74" i="1"/>
  <c r="HN75" i="1"/>
  <c r="HN76" i="1"/>
  <c r="HN77" i="1"/>
  <c r="HN78" i="1"/>
  <c r="HN79" i="1"/>
  <c r="HN80" i="1"/>
  <c r="HN81" i="1"/>
  <c r="HN82" i="1"/>
  <c r="HN83" i="1"/>
  <c r="HN84" i="1"/>
  <c r="HN85" i="1"/>
  <c r="HN86" i="1"/>
  <c r="HN87" i="1"/>
  <c r="HN88" i="1"/>
  <c r="HN89" i="1"/>
  <c r="HN90" i="1"/>
  <c r="HN91" i="1"/>
  <c r="H490" i="4"/>
  <c r="I491" i="4"/>
  <c r="G441" i="4"/>
  <c r="GG24" i="1"/>
  <c r="GG25" i="1"/>
  <c r="GG30" i="1"/>
  <c r="GG31" i="1"/>
  <c r="GG32" i="1"/>
  <c r="GG35" i="1"/>
  <c r="GG38" i="1"/>
  <c r="GG39" i="1"/>
  <c r="GG40" i="1"/>
  <c r="GG41" i="1"/>
  <c r="GG42" i="1"/>
  <c r="GG43" i="1"/>
  <c r="GG44" i="1"/>
  <c r="GG45" i="1"/>
  <c r="GG46" i="1"/>
  <c r="GG47" i="1"/>
  <c r="GG48" i="1"/>
  <c r="GG49" i="1"/>
  <c r="GG50" i="1"/>
  <c r="GG51" i="1"/>
  <c r="GG52" i="1"/>
  <c r="GG53" i="1"/>
  <c r="GG54" i="1"/>
  <c r="GG55" i="1"/>
  <c r="GG56" i="1"/>
  <c r="GG57" i="1"/>
  <c r="GG58" i="1"/>
  <c r="GG59" i="1"/>
  <c r="GG60" i="1"/>
  <c r="GG61" i="1"/>
  <c r="GG62" i="1"/>
  <c r="GG63" i="1"/>
  <c r="GG64" i="1"/>
  <c r="CC24" i="1"/>
  <c r="FG25" i="1"/>
  <c r="CC25" i="1"/>
  <c r="AV30" i="1"/>
  <c r="AV31" i="1"/>
  <c r="AV32" i="1"/>
  <c r="AV35" i="1"/>
  <c r="AV38" i="1"/>
  <c r="AV39" i="1"/>
  <c r="AV40" i="1"/>
  <c r="AV42" i="1"/>
  <c r="AV41" i="1"/>
  <c r="AV43" i="1"/>
  <c r="AV44" i="1"/>
  <c r="AV45" i="1"/>
  <c r="AV46" i="1"/>
  <c r="AV47" i="1"/>
  <c r="AV48" i="1"/>
  <c r="AV49" i="1"/>
  <c r="AV50" i="1"/>
  <c r="AV51" i="1"/>
  <c r="AV52" i="1"/>
  <c r="AV53" i="1"/>
  <c r="AV54" i="1"/>
  <c r="AV55" i="1"/>
  <c r="AV56" i="1"/>
  <c r="AV57" i="1"/>
  <c r="AV58" i="1"/>
  <c r="AV59" i="1"/>
  <c r="AV60" i="1"/>
  <c r="AV61" i="1"/>
  <c r="AV62" i="1"/>
  <c r="AV63" i="1"/>
  <c r="AV64" i="1"/>
  <c r="AV25" i="1"/>
  <c r="AV24" i="1"/>
  <c r="AN25" i="1"/>
  <c r="AN24" i="1"/>
  <c r="FF29" i="1" a="1"/>
  <c r="FF29" i="1" s="1"/>
  <c r="CO40" i="1"/>
  <c r="CO41" i="1"/>
  <c r="CO42" i="1"/>
  <c r="CO43" i="1"/>
  <c r="CO44" i="1"/>
  <c r="CO45" i="1"/>
  <c r="CO46" i="1"/>
  <c r="CO47" i="1"/>
  <c r="CO48" i="1"/>
  <c r="CO49" i="1"/>
  <c r="CO50" i="1"/>
  <c r="CO51" i="1"/>
  <c r="CO52" i="1"/>
  <c r="CO53" i="1"/>
  <c r="CO54" i="1"/>
  <c r="CO55" i="1"/>
  <c r="CO56" i="1"/>
  <c r="CO57" i="1"/>
  <c r="CO58" i="1"/>
  <c r="CO59" i="1"/>
  <c r="CO60" i="1"/>
  <c r="CO61" i="1"/>
  <c r="CO62" i="1"/>
  <c r="CO63" i="1"/>
  <c r="CO64"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HE40" i="1"/>
  <c r="HE41" i="1"/>
  <c r="HE42" i="1"/>
  <c r="HE43" i="1"/>
  <c r="HE44" i="1"/>
  <c r="HE45" i="1"/>
  <c r="HE46" i="1"/>
  <c r="HE47" i="1"/>
  <c r="HE48" i="1"/>
  <c r="HE49" i="1"/>
  <c r="HE50" i="1"/>
  <c r="HE51" i="1"/>
  <c r="HE52" i="1"/>
  <c r="HE53" i="1"/>
  <c r="HE54" i="1"/>
  <c r="HE55" i="1"/>
  <c r="HE56" i="1"/>
  <c r="HE57" i="1"/>
  <c r="HE58" i="1"/>
  <c r="HE59" i="1"/>
  <c r="HE60" i="1"/>
  <c r="HE61" i="1"/>
  <c r="HE62" i="1"/>
  <c r="HE63" i="1"/>
  <c r="HE64"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HM40" i="1"/>
  <c r="HM41" i="1"/>
  <c r="HM42" i="1"/>
  <c r="HM43" i="1"/>
  <c r="HM44" i="1"/>
  <c r="HM45" i="1"/>
  <c r="HM46" i="1"/>
  <c r="HM47" i="1"/>
  <c r="HM48" i="1"/>
  <c r="HM49" i="1"/>
  <c r="HM50" i="1"/>
  <c r="HM51" i="1"/>
  <c r="HM52" i="1"/>
  <c r="HM53" i="1"/>
  <c r="HM54" i="1"/>
  <c r="HM55" i="1"/>
  <c r="HM56" i="1"/>
  <c r="HM57" i="1"/>
  <c r="HM58" i="1"/>
  <c r="HM59" i="1"/>
  <c r="HM60" i="1"/>
  <c r="HM61" i="1"/>
  <c r="HM62" i="1"/>
  <c r="HM63" i="1"/>
  <c r="HM64" i="1"/>
  <c r="HN40" i="1"/>
  <c r="HN41" i="1"/>
  <c r="HN42" i="1"/>
  <c r="HN43" i="1"/>
  <c r="HN44" i="1"/>
  <c r="HN45" i="1"/>
  <c r="HN46" i="1"/>
  <c r="HN47" i="1"/>
  <c r="HN48" i="1"/>
  <c r="HN49" i="1"/>
  <c r="HN50" i="1"/>
  <c r="HN51" i="1"/>
  <c r="HN52" i="1"/>
  <c r="HN53" i="1"/>
  <c r="HN54" i="1"/>
  <c r="HN55" i="1"/>
  <c r="HN56" i="1"/>
  <c r="HN57" i="1"/>
  <c r="HN58" i="1"/>
  <c r="HN59" i="1"/>
  <c r="HN60" i="1"/>
  <c r="HN61" i="1"/>
  <c r="HN62" i="1"/>
  <c r="HN63" i="1"/>
  <c r="HN64"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FZ40" i="1"/>
  <c r="FZ41" i="1"/>
  <c r="FZ42" i="1"/>
  <c r="FZ43" i="1"/>
  <c r="FZ44" i="1"/>
  <c r="FZ45" i="1"/>
  <c r="FZ46" i="1"/>
  <c r="FZ47" i="1"/>
  <c r="FZ48" i="1"/>
  <c r="FZ49" i="1"/>
  <c r="FZ50" i="1"/>
  <c r="FZ51" i="1"/>
  <c r="FZ52" i="1"/>
  <c r="FZ53" i="1"/>
  <c r="FZ54" i="1"/>
  <c r="FZ55" i="1"/>
  <c r="FZ56" i="1"/>
  <c r="FZ57" i="1"/>
  <c r="FZ58" i="1"/>
  <c r="FZ59" i="1"/>
  <c r="FZ60" i="1"/>
  <c r="FZ61" i="1"/>
  <c r="FZ62" i="1"/>
  <c r="FZ63" i="1"/>
  <c r="FZ64" i="1"/>
  <c r="EF40" i="1"/>
  <c r="EF41" i="1"/>
  <c r="EF42" i="1"/>
  <c r="EF43" i="1"/>
  <c r="EF44" i="1"/>
  <c r="EF45" i="1"/>
  <c r="EF46" i="1"/>
  <c r="EF47" i="1"/>
  <c r="EF48" i="1"/>
  <c r="EF49" i="1"/>
  <c r="EF50" i="1"/>
  <c r="EF51" i="1"/>
  <c r="EF52" i="1"/>
  <c r="EF53" i="1"/>
  <c r="EF54" i="1"/>
  <c r="EF55" i="1"/>
  <c r="EF56" i="1"/>
  <c r="EF57" i="1"/>
  <c r="EF58" i="1"/>
  <c r="EF59" i="1"/>
  <c r="EF60" i="1"/>
  <c r="EF61" i="1"/>
  <c r="EF62" i="1"/>
  <c r="EF63" i="1"/>
  <c r="EF64" i="1"/>
  <c r="EE40" i="1"/>
  <c r="EE41" i="1"/>
  <c r="EE42" i="1"/>
  <c r="EE43" i="1"/>
  <c r="EE44" i="1"/>
  <c r="EE45" i="1"/>
  <c r="EE46" i="1"/>
  <c r="EE47" i="1"/>
  <c r="EE48" i="1"/>
  <c r="EE49" i="1"/>
  <c r="EE50" i="1"/>
  <c r="EE51" i="1"/>
  <c r="EE52" i="1"/>
  <c r="EE53" i="1"/>
  <c r="EE54" i="1"/>
  <c r="EE55" i="1"/>
  <c r="EE56" i="1"/>
  <c r="EE57" i="1"/>
  <c r="EE58" i="1"/>
  <c r="EE59" i="1"/>
  <c r="EE60" i="1"/>
  <c r="EE61" i="1"/>
  <c r="EE62" i="1"/>
  <c r="EE63" i="1"/>
  <c r="EE64" i="1"/>
  <c r="DO40" i="1"/>
  <c r="DO41" i="1"/>
  <c r="DO42" i="1"/>
  <c r="DO43" i="1"/>
  <c r="DO44" i="1"/>
  <c r="DO45" i="1"/>
  <c r="DO46" i="1"/>
  <c r="DO47" i="1"/>
  <c r="DO48" i="1"/>
  <c r="DO49" i="1"/>
  <c r="DO50" i="1"/>
  <c r="DO51" i="1"/>
  <c r="DO52" i="1"/>
  <c r="DO53" i="1"/>
  <c r="DO54" i="1"/>
  <c r="DO55" i="1"/>
  <c r="DO56" i="1"/>
  <c r="DO57" i="1"/>
  <c r="DO58" i="1"/>
  <c r="DO59" i="1"/>
  <c r="DO60" i="1"/>
  <c r="DO61" i="1"/>
  <c r="DO62" i="1"/>
  <c r="DO63" i="1"/>
  <c r="DO64" i="1"/>
  <c r="DK40" i="1"/>
  <c r="DK41" i="1"/>
  <c r="DK42" i="1"/>
  <c r="DK43" i="1"/>
  <c r="DK44" i="1"/>
  <c r="DK45" i="1"/>
  <c r="DK46" i="1"/>
  <c r="DK47" i="1"/>
  <c r="DK48" i="1"/>
  <c r="DK49" i="1"/>
  <c r="DK50" i="1"/>
  <c r="DK51" i="1"/>
  <c r="DK52" i="1"/>
  <c r="DK53" i="1"/>
  <c r="DK54" i="1"/>
  <c r="DK55" i="1"/>
  <c r="DK56" i="1"/>
  <c r="DK57" i="1"/>
  <c r="DK58" i="1"/>
  <c r="DK59" i="1"/>
  <c r="DK60" i="1"/>
  <c r="DK61" i="1"/>
  <c r="DK62" i="1"/>
  <c r="DK63" i="1"/>
  <c r="DK64" i="1"/>
  <c r="DX40" i="1"/>
  <c r="DX41" i="1"/>
  <c r="DX42" i="1"/>
  <c r="DX43" i="1"/>
  <c r="DX44" i="1"/>
  <c r="DX45" i="1"/>
  <c r="DX46" i="1"/>
  <c r="DX47" i="1"/>
  <c r="DX48" i="1"/>
  <c r="DX49" i="1"/>
  <c r="DX50" i="1"/>
  <c r="DX51" i="1"/>
  <c r="DX52" i="1"/>
  <c r="DX53" i="1"/>
  <c r="DX54" i="1"/>
  <c r="DX55" i="1"/>
  <c r="DX56" i="1"/>
  <c r="DX57" i="1"/>
  <c r="DX58" i="1"/>
  <c r="DX59" i="1"/>
  <c r="DX60" i="1"/>
  <c r="DX61" i="1"/>
  <c r="DX62" i="1"/>
  <c r="DX63" i="1"/>
  <c r="DX64" i="1"/>
  <c r="P428" i="4"/>
  <c r="C429" i="4"/>
  <c r="B429" i="4" s="1"/>
  <c r="F493" i="4"/>
  <c r="E493" i="4"/>
  <c r="R493" i="4" s="1"/>
  <c r="D493" i="4"/>
  <c r="Q493" i="4" s="1"/>
  <c r="V429" i="4"/>
  <c r="U485" i="4"/>
  <c r="U479" i="4"/>
  <c r="U482" i="4"/>
  <c r="U488" i="4"/>
  <c r="S412" i="4"/>
  <c r="DP30" i="1"/>
  <c r="DP31" i="1"/>
  <c r="DP32" i="1"/>
  <c r="DP35" i="1"/>
  <c r="FF23" i="1" a="1"/>
  <c r="FF23" i="1" s="1"/>
  <c r="FG24" i="1"/>
  <c r="BY24" i="1"/>
  <c r="BY25" i="1"/>
  <c r="BZ24" i="1"/>
  <c r="BZ25" i="1"/>
  <c r="A494" i="4"/>
  <c r="CB25" i="1"/>
  <c r="CB24" i="1"/>
  <c r="BE35" i="1"/>
  <c r="BE39" i="1"/>
  <c r="BE30" i="1"/>
  <c r="BE32" i="1"/>
  <c r="BE31" i="1"/>
  <c r="BE38" i="1"/>
  <c r="CD32" i="1"/>
  <c r="CD31" i="1"/>
  <c r="CD30" i="1"/>
  <c r="CD35" i="1"/>
  <c r="BC35" i="1"/>
  <c r="BC30" i="1"/>
  <c r="BC32" i="1"/>
  <c r="BC39" i="1"/>
  <c r="BC31" i="1"/>
  <c r="BC38" i="1"/>
  <c r="FZ38" i="1"/>
  <c r="FZ30" i="1"/>
  <c r="FZ35" i="1"/>
  <c r="FZ39" i="1"/>
  <c r="FZ31" i="1"/>
  <c r="FZ32" i="1"/>
  <c r="CA32" i="1"/>
  <c r="CA30" i="1"/>
  <c r="CA35" i="1"/>
  <c r="CA31" i="1"/>
  <c r="EE39" i="1"/>
  <c r="EE35" i="1"/>
  <c r="EE32" i="1"/>
  <c r="EE31" i="1"/>
  <c r="EE30" i="1"/>
  <c r="EE38" i="1"/>
  <c r="EF35" i="1"/>
  <c r="EF31" i="1"/>
  <c r="EF30" i="1"/>
  <c r="EF39" i="1"/>
  <c r="EF32" i="1"/>
  <c r="EF38" i="1"/>
  <c r="DK32" i="1"/>
  <c r="DK31" i="1"/>
  <c r="DK30" i="1"/>
  <c r="DK35" i="1"/>
  <c r="DK38" i="1"/>
  <c r="DK39" i="1"/>
  <c r="AY38" i="1"/>
  <c r="AY31" i="1"/>
  <c r="AY39" i="1"/>
  <c r="AY35" i="1"/>
  <c r="AY32" i="1"/>
  <c r="AY30" i="1"/>
  <c r="HM39" i="1"/>
  <c r="HM31" i="1"/>
  <c r="HM30" i="1"/>
  <c r="HM32" i="1"/>
  <c r="HM35" i="1"/>
  <c r="HM38" i="1"/>
  <c r="DO39" i="1"/>
  <c r="DO35" i="1"/>
  <c r="DO31" i="1"/>
  <c r="DO32" i="1"/>
  <c r="DO30" i="1"/>
  <c r="DO38" i="1"/>
  <c r="DX39" i="1"/>
  <c r="DX32" i="1"/>
  <c r="DX30" i="1"/>
  <c r="DX31" i="1"/>
  <c r="DX35" i="1"/>
  <c r="DX38" i="1"/>
  <c r="BG32" i="1"/>
  <c r="BG31" i="1"/>
  <c r="BG35" i="1"/>
  <c r="BG39" i="1"/>
  <c r="BG30" i="1"/>
  <c r="BG38" i="1"/>
  <c r="HN35" i="1"/>
  <c r="HN39" i="1"/>
  <c r="HN30" i="1"/>
  <c r="HN31" i="1"/>
  <c r="HN32" i="1"/>
  <c r="HN38" i="1"/>
  <c r="HE30" i="1"/>
  <c r="HE35" i="1"/>
  <c r="HE31" i="1"/>
  <c r="HE32" i="1"/>
  <c r="HE39" i="1"/>
  <c r="HE38" i="1"/>
  <c r="FW32" i="1"/>
  <c r="FW30" i="1"/>
  <c r="FW31" i="1"/>
  <c r="FW35" i="1"/>
  <c r="FW39" i="1"/>
  <c r="FW38" i="1"/>
  <c r="CE31" i="1"/>
  <c r="CE30" i="1"/>
  <c r="CE35" i="1"/>
  <c r="CE32" i="1"/>
  <c r="CO39" i="1"/>
  <c r="CO38" i="1"/>
  <c r="EE24" i="1"/>
  <c r="CE24" i="1"/>
  <c r="CD25" i="1"/>
  <c r="CE25" i="1"/>
  <c r="CA25" i="1"/>
  <c r="HN24" i="1"/>
  <c r="FX25" i="1"/>
  <c r="GL25" i="1"/>
  <c r="EE25" i="1"/>
  <c r="DX24" i="1"/>
  <c r="FX24" i="1"/>
  <c r="HN25" i="1"/>
  <c r="CD24" i="1"/>
  <c r="CA24" i="1"/>
  <c r="HM24" i="1"/>
  <c r="BC24" i="1"/>
  <c r="DK24" i="1"/>
  <c r="BW25" i="1"/>
  <c r="BG24" i="1"/>
  <c r="DO25" i="1"/>
  <c r="BC25" i="1"/>
  <c r="BG25" i="1"/>
  <c r="DK25" i="1"/>
  <c r="FZ25" i="1"/>
  <c r="FZ24" i="1"/>
  <c r="GL24" i="1"/>
  <c r="DO24" i="1"/>
  <c r="FW24" i="1"/>
  <c r="BE25" i="1"/>
  <c r="HM25" i="1"/>
  <c r="EF24" i="1"/>
  <c r="CO25" i="1"/>
  <c r="FW25" i="1"/>
  <c r="BW24" i="1"/>
  <c r="CO24" i="1"/>
  <c r="HE25" i="1"/>
  <c r="BE24" i="1"/>
  <c r="EF25" i="1"/>
  <c r="DX25" i="1"/>
  <c r="HE24" i="1"/>
  <c r="DV92" i="1" l="1"/>
  <c r="FE92" i="1"/>
  <c r="FD92" i="1"/>
  <c r="FC92" i="1"/>
  <c r="FB92" i="1"/>
  <c r="FA92" i="1"/>
  <c r="EZ92" i="1"/>
  <c r="EY92" i="1"/>
  <c r="GA92" i="1"/>
  <c r="GK92" i="1"/>
  <c r="GJ92" i="1"/>
  <c r="HL25" i="1"/>
  <c r="HL24" i="1"/>
  <c r="HL51" i="1"/>
  <c r="HL83" i="1"/>
  <c r="HL52" i="1"/>
  <c r="HL84" i="1"/>
  <c r="HL53" i="1"/>
  <c r="HL85" i="1"/>
  <c r="HL54" i="1"/>
  <c r="HL86" i="1"/>
  <c r="HL55" i="1"/>
  <c r="HL87" i="1"/>
  <c r="HL56" i="1"/>
  <c r="HL88" i="1"/>
  <c r="HL57" i="1"/>
  <c r="HL89" i="1"/>
  <c r="HL58" i="1"/>
  <c r="HL91" i="1"/>
  <c r="HL59" i="1"/>
  <c r="HL90" i="1"/>
  <c r="HL60" i="1"/>
  <c r="HL61" i="1"/>
  <c r="HL30" i="1"/>
  <c r="HL62" i="1"/>
  <c r="HL31" i="1"/>
  <c r="HL63" i="1"/>
  <c r="HL32" i="1"/>
  <c r="HL64" i="1"/>
  <c r="HL33" i="1"/>
  <c r="HL65" i="1"/>
  <c r="HL34" i="1"/>
  <c r="HL66" i="1"/>
  <c r="HL35" i="1"/>
  <c r="HL67" i="1"/>
  <c r="HL36" i="1"/>
  <c r="HL69" i="1"/>
  <c r="HL37" i="1"/>
  <c r="HL68" i="1"/>
  <c r="HL38" i="1"/>
  <c r="HL70" i="1"/>
  <c r="HL39" i="1"/>
  <c r="HL71" i="1"/>
  <c r="HL40" i="1"/>
  <c r="HL72" i="1"/>
  <c r="HL41" i="1"/>
  <c r="HL73" i="1"/>
  <c r="HL42" i="1"/>
  <c r="HL74" i="1"/>
  <c r="HL43" i="1"/>
  <c r="HL75" i="1"/>
  <c r="HL44" i="1"/>
  <c r="HL76" i="1"/>
  <c r="HL45" i="1"/>
  <c r="HL77" i="1"/>
  <c r="HL46" i="1"/>
  <c r="HL78" i="1"/>
  <c r="HL47" i="1"/>
  <c r="HL79" i="1"/>
  <c r="HL48" i="1"/>
  <c r="HL80" i="1"/>
  <c r="HL49" i="1"/>
  <c r="HL81" i="1"/>
  <c r="HL50" i="1"/>
  <c r="HL82" i="1"/>
  <c r="HK24" i="1"/>
  <c r="HK25" i="1"/>
  <c r="HK49" i="1"/>
  <c r="HK81" i="1"/>
  <c r="HK50" i="1"/>
  <c r="HK82" i="1"/>
  <c r="HK51" i="1"/>
  <c r="HK83" i="1"/>
  <c r="HK52" i="1"/>
  <c r="HK84" i="1"/>
  <c r="HK53" i="1"/>
  <c r="HK85" i="1"/>
  <c r="HK54" i="1"/>
  <c r="HK86" i="1"/>
  <c r="HK55" i="1"/>
  <c r="HK87" i="1"/>
  <c r="HK56" i="1"/>
  <c r="HK88" i="1"/>
  <c r="HK57" i="1"/>
  <c r="HK89" i="1"/>
  <c r="HK58" i="1"/>
  <c r="HK91" i="1"/>
  <c r="HK59" i="1"/>
  <c r="HK90" i="1"/>
  <c r="HK60" i="1"/>
  <c r="HK61" i="1"/>
  <c r="HK30" i="1"/>
  <c r="HK62" i="1"/>
  <c r="HK31" i="1"/>
  <c r="HK63" i="1"/>
  <c r="HK32" i="1"/>
  <c r="HK64" i="1"/>
  <c r="HK33" i="1"/>
  <c r="HK65" i="1"/>
  <c r="HK34" i="1"/>
  <c r="HK66" i="1"/>
  <c r="HK35" i="1"/>
  <c r="HK67" i="1"/>
  <c r="HK36" i="1"/>
  <c r="HK69" i="1"/>
  <c r="HK37" i="1"/>
  <c r="HK68" i="1"/>
  <c r="HK38" i="1"/>
  <c r="HK70" i="1"/>
  <c r="HK39" i="1"/>
  <c r="HK71" i="1"/>
  <c r="HK40" i="1"/>
  <c r="HK72" i="1"/>
  <c r="HK41" i="1"/>
  <c r="HK73" i="1"/>
  <c r="HK42" i="1"/>
  <c r="HK74" i="1"/>
  <c r="HK43" i="1"/>
  <c r="HK75" i="1"/>
  <c r="HK44" i="1"/>
  <c r="HK76" i="1"/>
  <c r="HK45" i="1"/>
  <c r="HK77" i="1"/>
  <c r="HK46" i="1"/>
  <c r="HK78" i="1"/>
  <c r="HK47" i="1"/>
  <c r="HK79" i="1"/>
  <c r="HK48" i="1"/>
  <c r="HK80" i="1"/>
  <c r="HJ47" i="1"/>
  <c r="HJ79" i="1"/>
  <c r="HJ48" i="1"/>
  <c r="HJ80" i="1"/>
  <c r="HJ49" i="1"/>
  <c r="HJ81" i="1"/>
  <c r="HJ50" i="1"/>
  <c r="HJ82" i="1"/>
  <c r="HJ51" i="1"/>
  <c r="HJ83" i="1"/>
  <c r="HJ52" i="1"/>
  <c r="HJ84" i="1"/>
  <c r="HJ53" i="1"/>
  <c r="HJ85" i="1"/>
  <c r="HJ54" i="1"/>
  <c r="HJ86" i="1"/>
  <c r="HJ55" i="1"/>
  <c r="HJ87" i="1"/>
  <c r="HJ56" i="1"/>
  <c r="HJ88" i="1"/>
  <c r="HJ57" i="1"/>
  <c r="HJ89" i="1"/>
  <c r="HJ58" i="1"/>
  <c r="HJ91" i="1"/>
  <c r="HJ59" i="1"/>
  <c r="HJ90" i="1"/>
  <c r="HJ60" i="1"/>
  <c r="HJ61" i="1"/>
  <c r="HJ30" i="1"/>
  <c r="HJ62" i="1"/>
  <c r="HJ31" i="1"/>
  <c r="HJ63" i="1"/>
  <c r="HJ32" i="1"/>
  <c r="HJ64" i="1"/>
  <c r="HJ33" i="1"/>
  <c r="HJ65" i="1"/>
  <c r="HJ34" i="1"/>
  <c r="HJ66" i="1"/>
  <c r="HJ35" i="1"/>
  <c r="HJ67" i="1"/>
  <c r="HJ36" i="1"/>
  <c r="HJ69" i="1"/>
  <c r="HJ37" i="1"/>
  <c r="HJ68" i="1"/>
  <c r="HJ38" i="1"/>
  <c r="HJ70" i="1"/>
  <c r="HJ39" i="1"/>
  <c r="HJ71" i="1"/>
  <c r="HJ40" i="1"/>
  <c r="HJ72" i="1"/>
  <c r="HJ41" i="1"/>
  <c r="HJ73" i="1"/>
  <c r="HJ42" i="1"/>
  <c r="HJ74" i="1"/>
  <c r="HJ43" i="1"/>
  <c r="HJ75" i="1"/>
  <c r="HJ44" i="1"/>
  <c r="HJ76" i="1"/>
  <c r="HJ45" i="1"/>
  <c r="HJ77" i="1"/>
  <c r="HJ46" i="1"/>
  <c r="HJ78" i="1"/>
  <c r="HJ25" i="1"/>
  <c r="HJ24" i="1"/>
  <c r="HI45" i="1"/>
  <c r="HI77" i="1"/>
  <c r="HI46" i="1"/>
  <c r="HI78" i="1"/>
  <c r="HI47" i="1"/>
  <c r="HI79" i="1"/>
  <c r="HI48" i="1"/>
  <c r="HI80" i="1"/>
  <c r="HI49" i="1"/>
  <c r="HI81" i="1"/>
  <c r="HI50" i="1"/>
  <c r="HI82" i="1"/>
  <c r="HI51" i="1"/>
  <c r="HI83" i="1"/>
  <c r="HI52" i="1"/>
  <c r="HI84" i="1"/>
  <c r="HI53" i="1"/>
  <c r="HI85" i="1"/>
  <c r="HI54" i="1"/>
  <c r="HI86" i="1"/>
  <c r="HI55" i="1"/>
  <c r="HI87" i="1"/>
  <c r="HI56" i="1"/>
  <c r="HI88" i="1"/>
  <c r="HI57" i="1"/>
  <c r="HI89" i="1"/>
  <c r="HI58" i="1"/>
  <c r="HI91" i="1"/>
  <c r="HI59" i="1"/>
  <c r="HI90" i="1"/>
  <c r="HI60" i="1"/>
  <c r="HI61" i="1"/>
  <c r="HI30" i="1"/>
  <c r="HI62" i="1"/>
  <c r="HI31" i="1"/>
  <c r="HI63" i="1"/>
  <c r="HI32" i="1"/>
  <c r="HI64" i="1"/>
  <c r="HI33" i="1"/>
  <c r="HI65" i="1"/>
  <c r="HI34" i="1"/>
  <c r="HI66" i="1"/>
  <c r="HI35" i="1"/>
  <c r="HI67" i="1"/>
  <c r="HI36" i="1"/>
  <c r="HI69" i="1"/>
  <c r="HI37" i="1"/>
  <c r="HI68" i="1"/>
  <c r="HI38" i="1"/>
  <c r="HI70" i="1"/>
  <c r="HI39" i="1"/>
  <c r="HI71" i="1"/>
  <c r="HI40" i="1"/>
  <c r="HI72" i="1"/>
  <c r="HI41" i="1"/>
  <c r="HI73" i="1"/>
  <c r="HI42" i="1"/>
  <c r="HI74" i="1"/>
  <c r="HI43" i="1"/>
  <c r="HI75" i="1"/>
  <c r="HI44" i="1"/>
  <c r="HI76" i="1"/>
  <c r="HI25" i="1"/>
  <c r="HI24" i="1"/>
  <c r="HH43" i="1"/>
  <c r="HH75" i="1"/>
  <c r="HH44" i="1"/>
  <c r="HH76" i="1"/>
  <c r="HH45" i="1"/>
  <c r="HH77" i="1"/>
  <c r="HH46" i="1"/>
  <c r="HH78" i="1"/>
  <c r="HH47" i="1"/>
  <c r="HH79" i="1"/>
  <c r="HH48" i="1"/>
  <c r="HH80" i="1"/>
  <c r="HH49" i="1"/>
  <c r="HH81" i="1"/>
  <c r="HH50" i="1"/>
  <c r="HH82" i="1"/>
  <c r="HH51" i="1"/>
  <c r="HH83" i="1"/>
  <c r="HH52" i="1"/>
  <c r="HH84" i="1"/>
  <c r="HH53" i="1"/>
  <c r="HH85" i="1"/>
  <c r="HH54" i="1"/>
  <c r="HH86" i="1"/>
  <c r="HH55" i="1"/>
  <c r="HH87" i="1"/>
  <c r="HH56" i="1"/>
  <c r="HH88" i="1"/>
  <c r="HH57" i="1"/>
  <c r="HH89" i="1"/>
  <c r="HH58" i="1"/>
  <c r="HH91" i="1"/>
  <c r="HH59" i="1"/>
  <c r="HH90" i="1"/>
  <c r="HH60" i="1"/>
  <c r="HH61" i="1"/>
  <c r="HH30" i="1"/>
  <c r="HH62" i="1"/>
  <c r="HH31" i="1"/>
  <c r="HH63" i="1"/>
  <c r="HH32" i="1"/>
  <c r="HH64" i="1"/>
  <c r="HH33" i="1"/>
  <c r="HH65" i="1"/>
  <c r="HH34" i="1"/>
  <c r="HH66" i="1"/>
  <c r="HH35" i="1"/>
  <c r="HH67" i="1"/>
  <c r="HH36" i="1"/>
  <c r="HH69" i="1"/>
  <c r="HH37" i="1"/>
  <c r="HH68" i="1"/>
  <c r="HH38" i="1"/>
  <c r="HH70" i="1"/>
  <c r="HH39" i="1"/>
  <c r="HH71" i="1"/>
  <c r="HH40" i="1"/>
  <c r="HH72" i="1"/>
  <c r="HH41" i="1"/>
  <c r="HH73" i="1"/>
  <c r="HH42" i="1"/>
  <c r="HH74" i="1"/>
  <c r="HH25" i="1"/>
  <c r="HH24" i="1"/>
  <c r="HG41" i="1"/>
  <c r="HG73" i="1"/>
  <c r="HG42" i="1"/>
  <c r="HG74" i="1"/>
  <c r="HG43" i="1"/>
  <c r="HG75" i="1"/>
  <c r="HG44" i="1"/>
  <c r="HG76" i="1"/>
  <c r="HG45" i="1"/>
  <c r="HG77" i="1"/>
  <c r="HG46" i="1"/>
  <c r="HG78" i="1"/>
  <c r="HG47" i="1"/>
  <c r="HG79" i="1"/>
  <c r="HG48" i="1"/>
  <c r="HG80" i="1"/>
  <c r="HG49" i="1"/>
  <c r="HG81" i="1"/>
  <c r="HG50" i="1"/>
  <c r="HG82" i="1"/>
  <c r="HG51" i="1"/>
  <c r="HG83" i="1"/>
  <c r="HG52" i="1"/>
  <c r="HG84" i="1"/>
  <c r="HG53" i="1"/>
  <c r="HG85" i="1"/>
  <c r="HG54" i="1"/>
  <c r="HG86" i="1"/>
  <c r="HG55" i="1"/>
  <c r="HG87" i="1"/>
  <c r="HG56" i="1"/>
  <c r="HG88" i="1"/>
  <c r="HG57" i="1"/>
  <c r="HG89" i="1"/>
  <c r="HG58" i="1"/>
  <c r="HG91" i="1"/>
  <c r="HG59" i="1"/>
  <c r="HG90" i="1"/>
  <c r="HG60" i="1"/>
  <c r="HG61" i="1"/>
  <c r="HG30" i="1"/>
  <c r="HG62" i="1"/>
  <c r="HG31" i="1"/>
  <c r="HG63" i="1"/>
  <c r="HG32" i="1"/>
  <c r="HG64" i="1"/>
  <c r="HG33" i="1"/>
  <c r="HG65" i="1"/>
  <c r="HG34" i="1"/>
  <c r="HG66" i="1"/>
  <c r="HG35" i="1"/>
  <c r="HG67" i="1"/>
  <c r="HG36" i="1"/>
  <c r="HG69" i="1"/>
  <c r="HG37" i="1"/>
  <c r="HG68" i="1"/>
  <c r="HG38" i="1"/>
  <c r="HG70" i="1"/>
  <c r="HG39" i="1"/>
  <c r="HG71" i="1"/>
  <c r="HG40" i="1"/>
  <c r="HG72" i="1"/>
  <c r="HG25" i="1"/>
  <c r="HG24" i="1"/>
  <c r="HF39" i="1"/>
  <c r="HF71" i="1"/>
  <c r="HF40" i="1"/>
  <c r="HF72" i="1"/>
  <c r="HF41" i="1"/>
  <c r="HF73" i="1"/>
  <c r="HF42" i="1"/>
  <c r="HF74" i="1"/>
  <c r="HF43" i="1"/>
  <c r="HF75" i="1"/>
  <c r="HF44" i="1"/>
  <c r="HF76" i="1"/>
  <c r="HF45" i="1"/>
  <c r="HF77" i="1"/>
  <c r="HF46" i="1"/>
  <c r="HF78" i="1"/>
  <c r="HF47" i="1"/>
  <c r="HF79" i="1"/>
  <c r="HF48" i="1"/>
  <c r="HF80" i="1"/>
  <c r="HF49" i="1"/>
  <c r="HF81" i="1"/>
  <c r="HF50" i="1"/>
  <c r="HF82" i="1"/>
  <c r="HF51" i="1"/>
  <c r="HF83" i="1"/>
  <c r="HF52" i="1"/>
  <c r="HF84" i="1"/>
  <c r="HF53" i="1"/>
  <c r="HF85" i="1"/>
  <c r="HF54" i="1"/>
  <c r="HF86" i="1"/>
  <c r="HF55" i="1"/>
  <c r="HF87" i="1"/>
  <c r="HF56" i="1"/>
  <c r="HF88" i="1"/>
  <c r="HF57" i="1"/>
  <c r="HF89" i="1"/>
  <c r="HF58" i="1"/>
  <c r="HF91" i="1"/>
  <c r="HF59" i="1"/>
  <c r="HF90" i="1"/>
  <c r="HF60" i="1"/>
  <c r="HF61" i="1"/>
  <c r="HF30" i="1"/>
  <c r="HF62" i="1"/>
  <c r="HF31" i="1"/>
  <c r="HF63" i="1"/>
  <c r="HF32" i="1"/>
  <c r="HF64" i="1"/>
  <c r="HF33" i="1"/>
  <c r="HF65" i="1"/>
  <c r="HF34" i="1"/>
  <c r="HF66" i="1"/>
  <c r="HF35" i="1"/>
  <c r="HF67" i="1"/>
  <c r="HF36" i="1"/>
  <c r="HF69" i="1"/>
  <c r="HF37" i="1"/>
  <c r="HF68" i="1"/>
  <c r="HF38" i="1"/>
  <c r="HF70" i="1"/>
  <c r="HF25" i="1"/>
  <c r="HF24" i="1"/>
  <c r="HL92" i="1"/>
  <c r="HK92" i="1"/>
  <c r="HJ92" i="1"/>
  <c r="HI92" i="1"/>
  <c r="HH92" i="1"/>
  <c r="HG92" i="1"/>
  <c r="HF92" i="1"/>
  <c r="FV92" i="1"/>
  <c r="FU92" i="1"/>
  <c r="FT92" i="1"/>
  <c r="FS92" i="1"/>
  <c r="FR92" i="1"/>
  <c r="FQ92" i="1"/>
  <c r="HA92" i="1"/>
  <c r="GY92" i="1"/>
  <c r="EQ92" i="1"/>
  <c r="EP92" i="1"/>
  <c r="EO92" i="1"/>
  <c r="ES92" i="1"/>
  <c r="AS92" i="1"/>
  <c r="AR92" i="1"/>
  <c r="AQ92" i="1"/>
  <c r="BH92" i="1"/>
  <c r="BB92" i="1"/>
  <c r="AX92" i="1"/>
  <c r="BD92" i="1"/>
  <c r="BE92" i="1"/>
  <c r="BS92" i="1"/>
  <c r="BR92" i="1"/>
  <c r="BQ92" i="1"/>
  <c r="BP92" i="1"/>
  <c r="BO92" i="1"/>
  <c r="BN92" i="1"/>
  <c r="BM92" i="1"/>
  <c r="BL92" i="1"/>
  <c r="BK92" i="1"/>
  <c r="BJ92" i="1"/>
  <c r="EE92" i="1"/>
  <c r="EF92" i="1"/>
  <c r="BC92" i="1"/>
  <c r="FY92" i="1"/>
  <c r="FX92" i="1" s="1"/>
  <c r="HE92" i="1"/>
  <c r="BG92" i="1"/>
  <c r="CO92" i="1"/>
  <c r="HN92" i="1"/>
  <c r="DX92" i="1"/>
  <c r="DK92" i="1"/>
  <c r="DO92" i="1"/>
  <c r="FZ92" i="1"/>
  <c r="AY92" i="1"/>
  <c r="HM92" i="1"/>
  <c r="GI92" i="1"/>
  <c r="AZ92" i="1"/>
  <c r="GR92" i="1"/>
  <c r="GQ92" i="1"/>
  <c r="EB92" i="1"/>
  <c r="EA92" i="1"/>
  <c r="AV92" i="1"/>
  <c r="GG92" i="1"/>
  <c r="CQ92" i="1"/>
  <c r="CP92" i="1"/>
  <c r="CM92" i="1"/>
  <c r="CC92" i="1"/>
  <c r="FW92" i="1"/>
  <c r="GL92" i="1"/>
  <c r="GM92" i="1"/>
  <c r="GP92" i="1"/>
  <c r="FP92" i="1"/>
  <c r="GN92" i="1"/>
  <c r="GO92" i="1"/>
  <c r="GF92" i="1"/>
  <c r="AU92" i="1"/>
  <c r="AP92" i="1"/>
  <c r="HD92" i="1"/>
  <c r="GV92" i="1"/>
  <c r="GU92" i="1"/>
  <c r="EX92" i="1"/>
  <c r="AT92" i="1"/>
  <c r="EW92" i="1"/>
  <c r="DL92" i="1"/>
  <c r="HC92" i="1"/>
  <c r="GX92" i="1"/>
  <c r="GW92" i="1"/>
  <c r="GH92" i="1"/>
  <c r="G442" i="4"/>
  <c r="H491" i="4"/>
  <c r="I492" i="4"/>
  <c r="FF24" i="1" a="1"/>
  <c r="FF24" i="1" s="1"/>
  <c r="FF30" i="1" a="1"/>
  <c r="FF30" i="1" s="1"/>
  <c r="FF31" i="1" a="1"/>
  <c r="FF31" i="1" s="1"/>
  <c r="P429" i="4"/>
  <c r="C430" i="4"/>
  <c r="B430" i="4" s="1"/>
  <c r="F494" i="4"/>
  <c r="E494" i="4"/>
  <c r="R494" i="4" s="1"/>
  <c r="D494" i="4"/>
  <c r="Q494" i="4" s="1"/>
  <c r="U486" i="4"/>
  <c r="U483" i="4"/>
  <c r="U489" i="4"/>
  <c r="V430" i="4"/>
  <c r="S413" i="4"/>
  <c r="A495" i="4"/>
  <c r="FO92" i="1" l="1" a="1"/>
  <c r="FO92" i="1" s="1"/>
  <c r="FF32" i="1" a="1"/>
  <c r="FF32" i="1" s="1"/>
  <c r="H492" i="4"/>
  <c r="U492" i="4" s="1"/>
  <c r="I493" i="4"/>
  <c r="G443" i="4"/>
  <c r="P430" i="4"/>
  <c r="C431" i="4"/>
  <c r="B431" i="4" s="1"/>
  <c r="F495" i="4"/>
  <c r="E495" i="4"/>
  <c r="R495" i="4" s="1"/>
  <c r="D495" i="4"/>
  <c r="Q495" i="4" s="1"/>
  <c r="V431" i="4"/>
  <c r="U487" i="4"/>
  <c r="U490" i="4"/>
  <c r="S414" i="4"/>
  <c r="A496" i="4"/>
  <c r="FF33" i="1" l="1" a="1"/>
  <c r="FF33" i="1" s="1"/>
  <c r="G444" i="4"/>
  <c r="H493" i="4"/>
  <c r="U493" i="4" s="1"/>
  <c r="I494" i="4"/>
  <c r="P431" i="4"/>
  <c r="C432" i="4"/>
  <c r="B432" i="4" s="1"/>
  <c r="E496" i="4"/>
  <c r="R496" i="4" s="1"/>
  <c r="D496" i="4"/>
  <c r="Q496" i="4" s="1"/>
  <c r="F496" i="4"/>
  <c r="U491" i="4"/>
  <c r="V432" i="4"/>
  <c r="S415" i="4"/>
  <c r="A497" i="4"/>
  <c r="FF34" i="1" l="1" a="1"/>
  <c r="FF34" i="1" s="1"/>
  <c r="H494" i="4"/>
  <c r="U494" i="4" s="1"/>
  <c r="I495" i="4"/>
  <c r="G445" i="4"/>
  <c r="P432" i="4"/>
  <c r="C433" i="4"/>
  <c r="B433" i="4" s="1"/>
  <c r="F497" i="4"/>
  <c r="E497" i="4"/>
  <c r="R497" i="4" s="1"/>
  <c r="D497" i="4"/>
  <c r="Q497" i="4" s="1"/>
  <c r="V433" i="4"/>
  <c r="S416" i="4"/>
  <c r="A498" i="4"/>
  <c r="GW5" i="1"/>
  <c r="GW100" i="1" s="1"/>
  <c r="GV5" i="1"/>
  <c r="GV100" i="1" s="1"/>
  <c r="GU5" i="1"/>
  <c r="GU100" i="1" s="1"/>
  <c r="ED5" i="1"/>
  <c r="ED100" i="1" s="1"/>
  <c r="EC5" i="1"/>
  <c r="EC100" i="1" s="1"/>
  <c r="DZ5" i="1"/>
  <c r="DZ100" i="1" s="1"/>
  <c r="DY5" i="1"/>
  <c r="DY100" i="1" s="1"/>
  <c r="DW5" i="1"/>
  <c r="DW100" i="1" s="1"/>
  <c r="EZ5" i="1"/>
  <c r="EZ100" i="1" s="1"/>
  <c r="EY5" i="1"/>
  <c r="EY100" i="1" s="1"/>
  <c r="DN5" i="1"/>
  <c r="DN100" i="1" s="1"/>
  <c r="DM5" i="1"/>
  <c r="DM100" i="1" s="1"/>
  <c r="DL5" i="1"/>
  <c r="DL100" i="1" s="1"/>
  <c r="DJ5" i="1"/>
  <c r="DJ100" i="1" s="1"/>
  <c r="DI5" i="1"/>
  <c r="DI100" i="1" s="1"/>
  <c r="DH5" i="1"/>
  <c r="DH100" i="1" s="1"/>
  <c r="DG5" i="1"/>
  <c r="DG100" i="1" s="1"/>
  <c r="DF5" i="1"/>
  <c r="DF100" i="1" s="1"/>
  <c r="AM5" i="1"/>
  <c r="AM100" i="1" s="1"/>
  <c r="AL5" i="1"/>
  <c r="AL100" i="1" s="1"/>
  <c r="AK5" i="1"/>
  <c r="AK100" i="1" s="1"/>
  <c r="AJ5" i="1"/>
  <c r="AJ100" i="1" s="1"/>
  <c r="AI5" i="1"/>
  <c r="BF5" i="1"/>
  <c r="BF100" i="1" s="1"/>
  <c r="BA5" i="1"/>
  <c r="BA100" i="1" s="1"/>
  <c r="EX5" i="1"/>
  <c r="EX100" i="1" s="1"/>
  <c r="DU5" i="1"/>
  <c r="DU100" i="1" s="1"/>
  <c r="DT5" i="1"/>
  <c r="DT100" i="1" s="1"/>
  <c r="CN5" i="1"/>
  <c r="CN100" i="1" s="1"/>
  <c r="DE13" i="1"/>
  <c r="DD13" i="1"/>
  <c r="EV5" i="1"/>
  <c r="EV100" i="1" s="1"/>
  <c r="ET5" i="1"/>
  <c r="ET100" i="1" s="1"/>
  <c r="AP5" i="1"/>
  <c r="AP100" i="1" s="1"/>
  <c r="FF35" i="1" l="1" a="1"/>
  <c r="FF35" i="1" s="1"/>
  <c r="G446" i="4"/>
  <c r="H495" i="4"/>
  <c r="U495" i="4" s="1"/>
  <c r="I496" i="4"/>
  <c r="P433" i="4"/>
  <c r="C434" i="4"/>
  <c r="B434" i="4" s="1"/>
  <c r="F498" i="4"/>
  <c r="E498" i="4"/>
  <c r="R498" i="4" s="1"/>
  <c r="D498" i="4"/>
  <c r="Q498" i="4" s="1"/>
  <c r="V434" i="4"/>
  <c r="S417" i="4"/>
  <c r="A499" i="4"/>
  <c r="CN13" i="1"/>
  <c r="FF36" i="1" l="1" a="1"/>
  <c r="FF36" i="1" s="1"/>
  <c r="FF37" i="1" a="1"/>
  <c r="FF37" i="1" s="1"/>
  <c r="H496" i="4"/>
  <c r="U496" i="4" s="1"/>
  <c r="I497" i="4"/>
  <c r="G447" i="4"/>
  <c r="P434" i="4"/>
  <c r="C435" i="4"/>
  <c r="B435" i="4" s="1"/>
  <c r="F499" i="4"/>
  <c r="E499" i="4"/>
  <c r="R499" i="4" s="1"/>
  <c r="D499" i="4"/>
  <c r="Q499" i="4" s="1"/>
  <c r="V435" i="4"/>
  <c r="S418" i="4"/>
  <c r="A500" i="4"/>
  <c r="CN16" i="1"/>
  <c r="CN14" i="1"/>
  <c r="FF38" i="1" l="1" a="1"/>
  <c r="FF38" i="1" s="1"/>
  <c r="G448" i="4"/>
  <c r="H497" i="4"/>
  <c r="U497" i="4" s="1"/>
  <c r="I498" i="4"/>
  <c r="CN18" i="1"/>
  <c r="CN17" i="1"/>
  <c r="P435" i="4"/>
  <c r="C436" i="4"/>
  <c r="B436" i="4" s="1"/>
  <c r="F500" i="4"/>
  <c r="E500" i="4"/>
  <c r="R500" i="4" s="1"/>
  <c r="D500" i="4"/>
  <c r="Q500" i="4" s="1"/>
  <c r="V436" i="4"/>
  <c r="S419" i="4"/>
  <c r="CN29" i="1"/>
  <c r="AF29" i="1" s="1"/>
  <c r="AF30" i="1" s="1"/>
  <c r="AF31" i="1" s="1"/>
  <c r="AF32" i="1" s="1"/>
  <c r="AF33" i="1" s="1"/>
  <c r="AF34" i="1" s="1"/>
  <c r="AF35" i="1" s="1"/>
  <c r="AF36" i="1" s="1"/>
  <c r="AF37" i="1" s="1"/>
  <c r="A501" i="4"/>
  <c r="CN23" i="1"/>
  <c r="AF23" i="1" l="1"/>
  <c r="FF39" i="1" a="1"/>
  <c r="FF39" i="1" s="1"/>
  <c r="CN65" i="1"/>
  <c r="CN66" i="1"/>
  <c r="CN67" i="1"/>
  <c r="CN68" i="1"/>
  <c r="CN69" i="1"/>
  <c r="CN70" i="1"/>
  <c r="CN71" i="1"/>
  <c r="CN72" i="1"/>
  <c r="CN73" i="1"/>
  <c r="CN74" i="1"/>
  <c r="CN75" i="1"/>
  <c r="CN76" i="1"/>
  <c r="CN77" i="1"/>
  <c r="CN78" i="1"/>
  <c r="CN79" i="1"/>
  <c r="CN80" i="1"/>
  <c r="CN81" i="1"/>
  <c r="CN82" i="1"/>
  <c r="CN83" i="1"/>
  <c r="CN84" i="1"/>
  <c r="CN85" i="1"/>
  <c r="CN86" i="1"/>
  <c r="CN87" i="1"/>
  <c r="CN88" i="1"/>
  <c r="CN89" i="1"/>
  <c r="CN90" i="1"/>
  <c r="CN91" i="1"/>
  <c r="H498" i="4"/>
  <c r="U498" i="4" s="1"/>
  <c r="I499" i="4"/>
  <c r="G449" i="4"/>
  <c r="CN20" i="1"/>
  <c r="AF20" i="1" s="1"/>
  <c r="CN19" i="1"/>
  <c r="AF19" i="1" s="1"/>
  <c r="CN40" i="1"/>
  <c r="CN41" i="1"/>
  <c r="CN42" i="1"/>
  <c r="CN43" i="1"/>
  <c r="CN44" i="1"/>
  <c r="CN45" i="1"/>
  <c r="CN46" i="1"/>
  <c r="CN47" i="1"/>
  <c r="CN48" i="1"/>
  <c r="CN49" i="1"/>
  <c r="CN50" i="1"/>
  <c r="CN51" i="1"/>
  <c r="CN52" i="1"/>
  <c r="CN53" i="1"/>
  <c r="CN54" i="1"/>
  <c r="CN55" i="1"/>
  <c r="CN56" i="1"/>
  <c r="CN57" i="1"/>
  <c r="CN58" i="1"/>
  <c r="CN59" i="1"/>
  <c r="CN60" i="1"/>
  <c r="CN61" i="1"/>
  <c r="CN62" i="1"/>
  <c r="CN63" i="1"/>
  <c r="CN64" i="1"/>
  <c r="P436" i="4"/>
  <c r="C437" i="4"/>
  <c r="B437" i="4" s="1"/>
  <c r="F501" i="4"/>
  <c r="E501" i="4"/>
  <c r="R501" i="4" s="1"/>
  <c r="D501" i="4"/>
  <c r="Q501" i="4" s="1"/>
  <c r="V437" i="4"/>
  <c r="S420" i="4"/>
  <c r="CN38" i="1"/>
  <c r="AF38" i="1" s="1"/>
  <c r="AF39" i="1" s="1"/>
  <c r="AF40" i="1" s="1"/>
  <c r="AF41" i="1" s="1"/>
  <c r="AF42" i="1" s="1"/>
  <c r="AF43" i="1" s="1"/>
  <c r="AF44" i="1" s="1"/>
  <c r="AF45" i="1" s="1"/>
  <c r="AF46" i="1" s="1"/>
  <c r="AF47" i="1" s="1"/>
  <c r="AF48" i="1" s="1"/>
  <c r="AF49" i="1" s="1"/>
  <c r="AF50" i="1" s="1"/>
  <c r="AF51" i="1" s="1"/>
  <c r="AF52" i="1" s="1"/>
  <c r="AF53" i="1" s="1"/>
  <c r="AF54" i="1" s="1"/>
  <c r="AF55" i="1" s="1"/>
  <c r="AF56" i="1" s="1"/>
  <c r="AF57" i="1" s="1"/>
  <c r="AF58" i="1" s="1"/>
  <c r="AF59" i="1" s="1"/>
  <c r="AF60" i="1" s="1"/>
  <c r="AF61" i="1" s="1"/>
  <c r="AF62" i="1" s="1"/>
  <c r="AF63" i="1" s="1"/>
  <c r="AF64" i="1" s="1"/>
  <c r="AF65" i="1" s="1"/>
  <c r="AF66" i="1" s="1"/>
  <c r="AF67" i="1" s="1"/>
  <c r="AF68" i="1" s="1"/>
  <c r="AF69" i="1" s="1"/>
  <c r="AF70" i="1" s="1"/>
  <c r="AF71" i="1" s="1"/>
  <c r="AF72" i="1" s="1"/>
  <c r="AF73" i="1" s="1"/>
  <c r="AF74" i="1" s="1"/>
  <c r="AF75" i="1" s="1"/>
  <c r="AF76" i="1" s="1"/>
  <c r="AF77" i="1" s="1"/>
  <c r="AF78" i="1" s="1"/>
  <c r="AF79" i="1" s="1"/>
  <c r="AF80" i="1" s="1"/>
  <c r="AF81" i="1" s="1"/>
  <c r="AF82" i="1" s="1"/>
  <c r="AF83" i="1" s="1"/>
  <c r="AF84" i="1" s="1"/>
  <c r="AF85" i="1" s="1"/>
  <c r="AF86" i="1" s="1"/>
  <c r="AF87" i="1" s="1"/>
  <c r="AF88" i="1" s="1"/>
  <c r="AF89" i="1" s="1"/>
  <c r="AF90" i="1" s="1"/>
  <c r="AF91" i="1" s="1"/>
  <c r="AF92" i="1" s="1"/>
  <c r="CN39" i="1"/>
  <c r="CN92" i="1"/>
  <c r="A502" i="4"/>
  <c r="CN25" i="1"/>
  <c r="CN24" i="1"/>
  <c r="C54" i="3"/>
  <c r="C53" i="3"/>
  <c r="C52" i="3"/>
  <c r="C39" i="3"/>
  <c r="C38" i="3"/>
  <c r="C37" i="3"/>
  <c r="C35" i="3"/>
  <c r="C34" i="3"/>
  <c r="AG8" i="1" l="1"/>
  <c r="AG11" i="1"/>
  <c r="AG12" i="1"/>
  <c r="AG9" i="1"/>
  <c r="AG10" i="1"/>
  <c r="FF40" i="1" a="1"/>
  <c r="FF40" i="1" s="1"/>
  <c r="G450" i="4"/>
  <c r="H499" i="4"/>
  <c r="U499" i="4" s="1"/>
  <c r="I500" i="4"/>
  <c r="P437" i="4"/>
  <c r="C438" i="4"/>
  <c r="B438" i="4" s="1"/>
  <c r="F502" i="4"/>
  <c r="E502" i="4"/>
  <c r="R502" i="4" s="1"/>
  <c r="D502" i="4"/>
  <c r="Q502" i="4" s="1"/>
  <c r="V438" i="4"/>
  <c r="S421" i="4"/>
  <c r="A503" i="4"/>
  <c r="ED13" i="1"/>
  <c r="B35" i="3"/>
  <c r="B54" i="3"/>
  <c r="B53" i="3"/>
  <c r="B52" i="3"/>
  <c r="B39" i="3"/>
  <c r="B37" i="3"/>
  <c r="B38" i="3"/>
  <c r="FF41" i="1" l="1" a="1"/>
  <c r="FF41" i="1" s="1"/>
  <c r="H500" i="4"/>
  <c r="U500" i="4" s="1"/>
  <c r="I501" i="4"/>
  <c r="G451" i="4"/>
  <c r="P438" i="4"/>
  <c r="C439" i="4"/>
  <c r="B439" i="4" s="1"/>
  <c r="F503" i="4"/>
  <c r="E503" i="4"/>
  <c r="R503" i="4" s="1"/>
  <c r="D503" i="4"/>
  <c r="Q503" i="4" s="1"/>
  <c r="V439" i="4"/>
  <c r="S422" i="4"/>
  <c r="A504" i="4"/>
  <c r="ED16" i="1"/>
  <c r="ED14" i="1"/>
  <c r="AM13" i="1"/>
  <c r="FF42" i="1" l="1" a="1"/>
  <c r="FF42" i="1" s="1"/>
  <c r="G452" i="4"/>
  <c r="H501" i="4"/>
  <c r="U501" i="4" s="1"/>
  <c r="I502" i="4"/>
  <c r="ED18" i="1"/>
  <c r="ED17" i="1"/>
  <c r="P439" i="4"/>
  <c r="C440" i="4"/>
  <c r="B440" i="4" s="1"/>
  <c r="F504" i="4"/>
  <c r="E504" i="4"/>
  <c r="R504" i="4" s="1"/>
  <c r="D504" i="4"/>
  <c r="Q504" i="4" s="1"/>
  <c r="V440" i="4"/>
  <c r="S423" i="4"/>
  <c r="ED29" i="1"/>
  <c r="A505" i="4"/>
  <c r="ED23" i="1"/>
  <c r="AM14" i="1"/>
  <c r="ED36" i="1" l="1"/>
  <c r="ED33" i="1"/>
  <c r="ED34" i="1"/>
  <c r="ED37" i="1"/>
  <c r="FF43" i="1" a="1"/>
  <c r="FF43" i="1" s="1"/>
  <c r="ED65" i="1"/>
  <c r="ED66" i="1"/>
  <c r="ED67" i="1"/>
  <c r="ED68" i="1"/>
  <c r="ED69" i="1"/>
  <c r="ED70" i="1"/>
  <c r="ED71" i="1"/>
  <c r="ED72" i="1"/>
  <c r="ED73" i="1"/>
  <c r="ED74" i="1"/>
  <c r="ED75" i="1"/>
  <c r="ED76" i="1"/>
  <c r="ED77" i="1"/>
  <c r="ED78" i="1"/>
  <c r="ED79" i="1"/>
  <c r="ED80" i="1"/>
  <c r="ED81" i="1"/>
  <c r="ED82" i="1"/>
  <c r="ED83" i="1"/>
  <c r="ED84" i="1"/>
  <c r="ED85" i="1"/>
  <c r="ED86" i="1"/>
  <c r="ED87" i="1"/>
  <c r="ED88" i="1"/>
  <c r="ED89" i="1"/>
  <c r="ED90" i="1"/>
  <c r="ED91" i="1"/>
  <c r="H502" i="4"/>
  <c r="U502" i="4" s="1"/>
  <c r="I503" i="4"/>
  <c r="G453" i="4"/>
  <c r="ED20" i="1"/>
  <c r="ED19" i="1"/>
  <c r="ED35" i="1"/>
  <c r="ED39" i="1"/>
  <c r="ED38" i="1"/>
  <c r="ED32" i="1"/>
  <c r="ED31" i="1"/>
  <c r="ED30" i="1"/>
  <c r="ED40" i="1"/>
  <c r="ED41" i="1"/>
  <c r="ED42" i="1"/>
  <c r="ED43" i="1"/>
  <c r="ED44" i="1"/>
  <c r="ED45" i="1"/>
  <c r="ED46" i="1"/>
  <c r="ED47" i="1"/>
  <c r="ED48" i="1"/>
  <c r="ED49" i="1"/>
  <c r="ED50" i="1"/>
  <c r="ED51" i="1"/>
  <c r="ED52" i="1"/>
  <c r="ED53" i="1"/>
  <c r="ED54" i="1"/>
  <c r="ED55" i="1"/>
  <c r="ED56" i="1"/>
  <c r="ED57" i="1"/>
  <c r="ED58" i="1"/>
  <c r="ED59" i="1"/>
  <c r="ED60" i="1"/>
  <c r="ED61" i="1"/>
  <c r="ED62" i="1"/>
  <c r="ED63" i="1"/>
  <c r="ED64" i="1"/>
  <c r="P440" i="4"/>
  <c r="C441" i="4"/>
  <c r="B441" i="4" s="1"/>
  <c r="F505" i="4"/>
  <c r="E505" i="4"/>
  <c r="R505" i="4" s="1"/>
  <c r="D505" i="4"/>
  <c r="Q505" i="4" s="1"/>
  <c r="V441" i="4"/>
  <c r="S424" i="4"/>
  <c r="ED92" i="1"/>
  <c r="A506" i="4"/>
  <c r="AM23" i="1"/>
  <c r="ED25" i="1"/>
  <c r="ED24" i="1"/>
  <c r="FF44" i="1" l="1" a="1"/>
  <c r="FF44" i="1" s="1"/>
  <c r="G454" i="4"/>
  <c r="H503" i="4"/>
  <c r="U503" i="4" s="1"/>
  <c r="I504" i="4"/>
  <c r="P441" i="4"/>
  <c r="C442" i="4"/>
  <c r="B442" i="4" s="1"/>
  <c r="F506" i="4"/>
  <c r="E506" i="4"/>
  <c r="R506" i="4" s="1"/>
  <c r="D506" i="4"/>
  <c r="Q506" i="4" s="1"/>
  <c r="V442" i="4"/>
  <c r="S425" i="4"/>
  <c r="A507" i="4"/>
  <c r="AM24" i="1"/>
  <c r="AM25" i="1"/>
  <c r="DI13" i="1"/>
  <c r="DI16" i="1" s="1"/>
  <c r="DJ13" i="1"/>
  <c r="DJ16" i="1" s="1"/>
  <c r="EY13" i="1"/>
  <c r="EZ13" i="1"/>
  <c r="FF45" i="1" l="1" a="1"/>
  <c r="FF45" i="1" s="1"/>
  <c r="H504" i="4"/>
  <c r="U504" i="4" s="1"/>
  <c r="I505" i="4"/>
  <c r="G455" i="4"/>
  <c r="DJ17" i="1"/>
  <c r="DJ18" i="1"/>
  <c r="DI17" i="1"/>
  <c r="DI18" i="1"/>
  <c r="P442" i="4"/>
  <c r="C443" i="4"/>
  <c r="D507" i="4"/>
  <c r="Q507" i="4" s="1"/>
  <c r="F507" i="4"/>
  <c r="E507" i="4"/>
  <c r="R507" i="4" s="1"/>
  <c r="V443" i="4"/>
  <c r="S426" i="4"/>
  <c r="A508" i="4"/>
  <c r="EZ16" i="1"/>
  <c r="DJ14" i="1"/>
  <c r="DI14" i="1"/>
  <c r="EY16" i="1"/>
  <c r="EY14" i="1"/>
  <c r="EZ14" i="1"/>
  <c r="FF46" i="1" l="1" a="1"/>
  <c r="FF46" i="1" s="1"/>
  <c r="G456" i="4"/>
  <c r="H505" i="4"/>
  <c r="U505" i="4" s="1"/>
  <c r="I506" i="4"/>
  <c r="EY18" i="1"/>
  <c r="EY17" i="1"/>
  <c r="EZ17" i="1"/>
  <c r="EZ18" i="1"/>
  <c r="DJ19" i="1"/>
  <c r="DJ20" i="1"/>
  <c r="DI19" i="1"/>
  <c r="DI20" i="1"/>
  <c r="P443" i="4"/>
  <c r="C444" i="4"/>
  <c r="B444" i="4" s="1"/>
  <c r="B443" i="4"/>
  <c r="F508" i="4"/>
  <c r="E508" i="4"/>
  <c r="R508" i="4" s="1"/>
  <c r="D508" i="4"/>
  <c r="Q508" i="4" s="1"/>
  <c r="V444" i="4"/>
  <c r="S427" i="4"/>
  <c r="DI29" i="1"/>
  <c r="DJ29" i="1"/>
  <c r="A509" i="4"/>
  <c r="DJ23" i="1"/>
  <c r="DI23" i="1"/>
  <c r="DJ30" i="1" l="1"/>
  <c r="DJ31" i="1"/>
  <c r="DJ32" i="1"/>
  <c r="DJ33" i="1"/>
  <c r="DJ34" i="1"/>
  <c r="DJ35" i="1"/>
  <c r="DJ36" i="1"/>
  <c r="DJ37" i="1"/>
  <c r="DI30" i="1"/>
  <c r="DI31" i="1"/>
  <c r="DI32" i="1"/>
  <c r="DI33" i="1"/>
  <c r="DI34" i="1"/>
  <c r="DI35" i="1"/>
  <c r="DI36" i="1"/>
  <c r="DI37" i="1"/>
  <c r="FF47" i="1" a="1"/>
  <c r="FF47" i="1" s="1"/>
  <c r="DJ65" i="1"/>
  <c r="DJ66" i="1"/>
  <c r="DJ67" i="1"/>
  <c r="DJ68" i="1"/>
  <c r="DJ69" i="1"/>
  <c r="DJ70" i="1"/>
  <c r="DJ71" i="1"/>
  <c r="DJ72" i="1"/>
  <c r="DJ73" i="1"/>
  <c r="DJ74" i="1"/>
  <c r="DJ75" i="1"/>
  <c r="DJ76" i="1"/>
  <c r="DJ77" i="1"/>
  <c r="DJ78" i="1"/>
  <c r="DJ79" i="1"/>
  <c r="DJ80" i="1"/>
  <c r="DJ81" i="1"/>
  <c r="DJ82" i="1"/>
  <c r="DJ83" i="1"/>
  <c r="DJ84" i="1"/>
  <c r="DJ85" i="1"/>
  <c r="DJ86" i="1"/>
  <c r="DJ87" i="1"/>
  <c r="DJ88" i="1"/>
  <c r="DJ89" i="1"/>
  <c r="DJ90" i="1"/>
  <c r="DJ91" i="1"/>
  <c r="DI65" i="1"/>
  <c r="DI66" i="1"/>
  <c r="DI67" i="1"/>
  <c r="DI68" i="1"/>
  <c r="DI69" i="1"/>
  <c r="DI70" i="1"/>
  <c r="DI71" i="1"/>
  <c r="DI72" i="1"/>
  <c r="DI73" i="1"/>
  <c r="DI74" i="1"/>
  <c r="DI75" i="1"/>
  <c r="DI76" i="1"/>
  <c r="DI77" i="1"/>
  <c r="DI78" i="1"/>
  <c r="DI79" i="1"/>
  <c r="DI80" i="1"/>
  <c r="DI81" i="1"/>
  <c r="DI82" i="1"/>
  <c r="DI83" i="1"/>
  <c r="DI84" i="1"/>
  <c r="DI85" i="1"/>
  <c r="DI86" i="1"/>
  <c r="DI87" i="1"/>
  <c r="DI88" i="1"/>
  <c r="DI89" i="1"/>
  <c r="DI90" i="1"/>
  <c r="DI91" i="1"/>
  <c r="H506" i="4"/>
  <c r="U506" i="4" s="1"/>
  <c r="I507" i="4"/>
  <c r="G457" i="4"/>
  <c r="EZ19" i="1"/>
  <c r="EZ20" i="1"/>
  <c r="EY19" i="1"/>
  <c r="EY20" i="1"/>
  <c r="DJ40" i="1"/>
  <c r="DJ41" i="1"/>
  <c r="DJ42" i="1"/>
  <c r="DJ43" i="1"/>
  <c r="DJ44" i="1"/>
  <c r="DJ45" i="1"/>
  <c r="DJ46" i="1"/>
  <c r="DJ47" i="1"/>
  <c r="DJ48" i="1"/>
  <c r="DJ49" i="1"/>
  <c r="DJ50" i="1"/>
  <c r="DJ51" i="1"/>
  <c r="DJ52" i="1"/>
  <c r="DJ53" i="1"/>
  <c r="DJ54" i="1"/>
  <c r="DJ55" i="1"/>
  <c r="DJ56" i="1"/>
  <c r="DJ57" i="1"/>
  <c r="DJ58" i="1"/>
  <c r="DJ59" i="1"/>
  <c r="DJ60" i="1"/>
  <c r="DJ61" i="1"/>
  <c r="DJ62" i="1"/>
  <c r="DJ63" i="1"/>
  <c r="DJ64" i="1"/>
  <c r="DI40" i="1"/>
  <c r="DI41" i="1"/>
  <c r="DI42" i="1"/>
  <c r="DI43" i="1"/>
  <c r="DI44" i="1"/>
  <c r="DI45" i="1"/>
  <c r="DI46" i="1"/>
  <c r="DI47" i="1"/>
  <c r="DI48" i="1"/>
  <c r="DI49" i="1"/>
  <c r="DI50" i="1"/>
  <c r="DI51" i="1"/>
  <c r="DI52" i="1"/>
  <c r="DI53" i="1"/>
  <c r="DI54" i="1"/>
  <c r="DI55" i="1"/>
  <c r="DI56" i="1"/>
  <c r="DI57" i="1"/>
  <c r="DI58" i="1"/>
  <c r="DI59" i="1"/>
  <c r="DI60" i="1"/>
  <c r="DI61" i="1"/>
  <c r="DI62" i="1"/>
  <c r="DI63" i="1"/>
  <c r="DI64" i="1"/>
  <c r="P444" i="4"/>
  <c r="C445" i="4"/>
  <c r="B445" i="4" s="1"/>
  <c r="F509" i="4"/>
  <c r="E509" i="4"/>
  <c r="R509" i="4" s="1"/>
  <c r="D509" i="4"/>
  <c r="Q509" i="4" s="1"/>
  <c r="V445" i="4"/>
  <c r="S428" i="4"/>
  <c r="DI39" i="1"/>
  <c r="DI38" i="1"/>
  <c r="DJ38" i="1"/>
  <c r="DJ39" i="1"/>
  <c r="DJ92" i="1"/>
  <c r="DI92" i="1"/>
  <c r="A510" i="4"/>
  <c r="DJ25" i="1"/>
  <c r="DI25" i="1"/>
  <c r="DI24" i="1"/>
  <c r="DJ24" i="1"/>
  <c r="FF48" i="1" l="1" a="1"/>
  <c r="FF48" i="1" s="1"/>
  <c r="G458" i="4"/>
  <c r="H507" i="4"/>
  <c r="U507" i="4" s="1"/>
  <c r="I508" i="4"/>
  <c r="P445" i="4"/>
  <c r="C446" i="4"/>
  <c r="B446" i="4" s="1"/>
  <c r="F510" i="4"/>
  <c r="E510" i="4"/>
  <c r="R510" i="4" s="1"/>
  <c r="D510" i="4"/>
  <c r="Q510" i="4" s="1"/>
  <c r="V446" i="4"/>
  <c r="S429" i="4"/>
  <c r="A511" i="4"/>
  <c r="AL13" i="1"/>
  <c r="FF49" i="1" l="1" a="1"/>
  <c r="FF49" i="1" s="1"/>
  <c r="H508" i="4"/>
  <c r="U508" i="4" s="1"/>
  <c r="I509" i="4"/>
  <c r="G459" i="4"/>
  <c r="P446" i="4"/>
  <c r="C447" i="4"/>
  <c r="B447" i="4" s="1"/>
  <c r="F511" i="4"/>
  <c r="E511" i="4"/>
  <c r="R511" i="4" s="1"/>
  <c r="D511" i="4"/>
  <c r="Q511" i="4" s="1"/>
  <c r="V447" i="4"/>
  <c r="S430" i="4"/>
  <c r="A512" i="4"/>
  <c r="AL14" i="1"/>
  <c r="GV13" i="1"/>
  <c r="BA13" i="1"/>
  <c r="FF50" i="1" l="1" a="1"/>
  <c r="FF50" i="1" s="1"/>
  <c r="G460" i="4"/>
  <c r="H509" i="4"/>
  <c r="U509" i="4" s="1"/>
  <c r="I510" i="4"/>
  <c r="P447" i="4"/>
  <c r="C448" i="4"/>
  <c r="B448" i="4" s="1"/>
  <c r="E512" i="4"/>
  <c r="R512" i="4" s="1"/>
  <c r="D512" i="4"/>
  <c r="Q512" i="4" s="1"/>
  <c r="F512" i="4"/>
  <c r="V448" i="4"/>
  <c r="S431" i="4"/>
  <c r="A513" i="4"/>
  <c r="AL23" i="1"/>
  <c r="GV16" i="1"/>
  <c r="BA16" i="1"/>
  <c r="BA14" i="1"/>
  <c r="GW13" i="1"/>
  <c r="GU13" i="1"/>
  <c r="AI100" i="1"/>
  <c r="BF13" i="1"/>
  <c r="BF14" i="1" s="1"/>
  <c r="BA19" i="1" l="1"/>
  <c r="BA17" i="1"/>
  <c r="BA20" i="1"/>
  <c r="BA18" i="1"/>
  <c r="FF51" i="1" a="1"/>
  <c r="FF51" i="1" s="1"/>
  <c r="H510" i="4"/>
  <c r="U510" i="4" s="1"/>
  <c r="I511" i="4"/>
  <c r="G461" i="4"/>
  <c r="GV18" i="1"/>
  <c r="GV17" i="1"/>
  <c r="P448" i="4"/>
  <c r="C449" i="4"/>
  <c r="B449" i="4" s="1"/>
  <c r="F513" i="4"/>
  <c r="E513" i="4"/>
  <c r="R513" i="4" s="1"/>
  <c r="D513" i="4"/>
  <c r="Q513" i="4" s="1"/>
  <c r="V449" i="4"/>
  <c r="S432" i="4"/>
  <c r="BA29" i="1"/>
  <c r="A514" i="4"/>
  <c r="AL24" i="1"/>
  <c r="AL25" i="1"/>
  <c r="BA23" i="1"/>
  <c r="GV23" i="1"/>
  <c r="GU16" i="1"/>
  <c r="GW16" i="1"/>
  <c r="BF16" i="1"/>
  <c r="DT16" i="1"/>
  <c r="BF19" i="1" l="1"/>
  <c r="BF17" i="1"/>
  <c r="BF20" i="1"/>
  <c r="BF18" i="1"/>
  <c r="BA36" i="1"/>
  <c r="DT19" i="1"/>
  <c r="DT20" i="1"/>
  <c r="FF52" i="1" a="1"/>
  <c r="FF52" i="1" s="1"/>
  <c r="BA33" i="1"/>
  <c r="BA34" i="1"/>
  <c r="BA37" i="1"/>
  <c r="BA65" i="1"/>
  <c r="BA66" i="1"/>
  <c r="BA67" i="1"/>
  <c r="BA68" i="1"/>
  <c r="BA69" i="1"/>
  <c r="BA70" i="1"/>
  <c r="BA71" i="1"/>
  <c r="BA72" i="1"/>
  <c r="BA73" i="1"/>
  <c r="BA74" i="1"/>
  <c r="BA75" i="1"/>
  <c r="BA76" i="1"/>
  <c r="BA77" i="1"/>
  <c r="BA78" i="1"/>
  <c r="BA79" i="1"/>
  <c r="BA80" i="1"/>
  <c r="BA81" i="1"/>
  <c r="BA82" i="1"/>
  <c r="BA83" i="1"/>
  <c r="BA84" i="1"/>
  <c r="BA85" i="1"/>
  <c r="BA86" i="1"/>
  <c r="BA87" i="1"/>
  <c r="BA88" i="1"/>
  <c r="BA89" i="1"/>
  <c r="BA90" i="1"/>
  <c r="BA91" i="1"/>
  <c r="G462" i="4"/>
  <c r="H511" i="4"/>
  <c r="U511" i="4" s="1"/>
  <c r="I512" i="4"/>
  <c r="DT17" i="1"/>
  <c r="DT18" i="1"/>
  <c r="GW17" i="1"/>
  <c r="GW18" i="1"/>
  <c r="GU18" i="1"/>
  <c r="GU17" i="1"/>
  <c r="GV19" i="1"/>
  <c r="GV20" i="1"/>
  <c r="BA40" i="1"/>
  <c r="BA41" i="1"/>
  <c r="BA42" i="1"/>
  <c r="BA43" i="1"/>
  <c r="BA44" i="1"/>
  <c r="BA45" i="1"/>
  <c r="BA46" i="1"/>
  <c r="BA47" i="1"/>
  <c r="BA48" i="1"/>
  <c r="BA49" i="1"/>
  <c r="BA50" i="1"/>
  <c r="BA51" i="1"/>
  <c r="BA52" i="1"/>
  <c r="BA53" i="1"/>
  <c r="BA54" i="1"/>
  <c r="BA55" i="1"/>
  <c r="BA56" i="1"/>
  <c r="BA57" i="1"/>
  <c r="BA58" i="1"/>
  <c r="BA59" i="1"/>
  <c r="BA60" i="1"/>
  <c r="BA61" i="1"/>
  <c r="BA62" i="1"/>
  <c r="BA63" i="1"/>
  <c r="BA64" i="1"/>
  <c r="P449" i="4"/>
  <c r="C450" i="4"/>
  <c r="B450" i="4" s="1"/>
  <c r="F514" i="4"/>
  <c r="E514" i="4"/>
  <c r="R514" i="4" s="1"/>
  <c r="D514" i="4"/>
  <c r="Q514" i="4" s="1"/>
  <c r="V450" i="4"/>
  <c r="S433" i="4"/>
  <c r="BA38" i="1"/>
  <c r="BA30" i="1"/>
  <c r="BA32" i="1"/>
  <c r="BA35" i="1"/>
  <c r="BA39" i="1"/>
  <c r="BA31" i="1"/>
  <c r="BA92" i="1"/>
  <c r="BF29" i="1"/>
  <c r="A515" i="4"/>
  <c r="GV25" i="1"/>
  <c r="BA25" i="1"/>
  <c r="GV24" i="1"/>
  <c r="BA24" i="1"/>
  <c r="BF23" i="1"/>
  <c r="GU23" i="1"/>
  <c r="GW23" i="1"/>
  <c r="BF36" i="1" l="1"/>
  <c r="FF53" i="1" a="1"/>
  <c r="FF53" i="1" s="1"/>
  <c r="BF33" i="1"/>
  <c r="BF34" i="1"/>
  <c r="BF37"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H512" i="4"/>
  <c r="U512" i="4" s="1"/>
  <c r="I513" i="4"/>
  <c r="G463" i="4"/>
  <c r="GW19" i="1"/>
  <c r="GW20" i="1"/>
  <c r="GU19" i="1"/>
  <c r="GU20"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P450" i="4"/>
  <c r="C451" i="4"/>
  <c r="B451" i="4" s="1"/>
  <c r="BF35" i="1"/>
  <c r="F515" i="4"/>
  <c r="E515" i="4"/>
  <c r="R515" i="4" s="1"/>
  <c r="D515" i="4"/>
  <c r="Q515" i="4" s="1"/>
  <c r="V451" i="4"/>
  <c r="S434" i="4"/>
  <c r="BF31" i="1"/>
  <c r="BF38" i="1"/>
  <c r="BF39" i="1"/>
  <c r="BF32" i="1"/>
  <c r="BF30" i="1"/>
  <c r="BF92" i="1"/>
  <c r="A516" i="4"/>
  <c r="BF25" i="1"/>
  <c r="GW25" i="1"/>
  <c r="GU25" i="1"/>
  <c r="BF24" i="1"/>
  <c r="GU24" i="1"/>
  <c r="GW24" i="1"/>
  <c r="DN13" i="1"/>
  <c r="DM13" i="1"/>
  <c r="DL13" i="1"/>
  <c r="DL16" i="1" s="1"/>
  <c r="FF54" i="1" l="1" a="1"/>
  <c r="FF54" i="1" s="1"/>
  <c r="G464" i="4"/>
  <c r="H513" i="4"/>
  <c r="U513" i="4" s="1"/>
  <c r="I514" i="4"/>
  <c r="DL17" i="1"/>
  <c r="DL18" i="1"/>
  <c r="P451" i="4"/>
  <c r="C452" i="4"/>
  <c r="B452" i="4" s="1"/>
  <c r="F516" i="4"/>
  <c r="E516" i="4"/>
  <c r="R516" i="4" s="1"/>
  <c r="D516" i="4"/>
  <c r="Q516" i="4" s="1"/>
  <c r="V452" i="4"/>
  <c r="S435" i="4"/>
  <c r="A517" i="4"/>
  <c r="DN16" i="1"/>
  <c r="DN14" i="1"/>
  <c r="DM16" i="1"/>
  <c r="DM14" i="1"/>
  <c r="FF55" i="1" l="1" a="1"/>
  <c r="FF55" i="1" s="1"/>
  <c r="H514" i="4"/>
  <c r="U514" i="4" s="1"/>
  <c r="I515" i="4"/>
  <c r="G465" i="4"/>
  <c r="DM17" i="1"/>
  <c r="DM18" i="1"/>
  <c r="DN17" i="1"/>
  <c r="DN18" i="1"/>
  <c r="AG22" i="1"/>
  <c r="DL19" i="1"/>
  <c r="DL20" i="1"/>
  <c r="AG6" i="1"/>
  <c r="AG23" i="1"/>
  <c r="AG7" i="1"/>
  <c r="AG21" i="1"/>
  <c r="AG19" i="1"/>
  <c r="AG20" i="1"/>
  <c r="P452" i="4"/>
  <c r="C453" i="4"/>
  <c r="B453" i="4" s="1"/>
  <c r="F517" i="4"/>
  <c r="E517" i="4"/>
  <c r="R517" i="4" s="1"/>
  <c r="D517" i="4"/>
  <c r="Q517" i="4" s="1"/>
  <c r="V453" i="4"/>
  <c r="S436" i="4"/>
  <c r="DM29" i="1"/>
  <c r="DN29" i="1"/>
  <c r="A518" i="4"/>
  <c r="DN23" i="1"/>
  <c r="DM23" i="1"/>
  <c r="DF13" i="1"/>
  <c r="DF16" i="1" s="1"/>
  <c r="DH13" i="1"/>
  <c r="DH16" i="1" s="1"/>
  <c r="DG13" i="1"/>
  <c r="FF56" i="1" l="1" a="1"/>
  <c r="FF56" i="1" s="1"/>
  <c r="DN65" i="1"/>
  <c r="DN66" i="1"/>
  <c r="DN67" i="1"/>
  <c r="DN68" i="1"/>
  <c r="DN69" i="1"/>
  <c r="DN70" i="1"/>
  <c r="DN71" i="1"/>
  <c r="DN72" i="1"/>
  <c r="DN73" i="1"/>
  <c r="DN74" i="1"/>
  <c r="DN75" i="1"/>
  <c r="DN76" i="1"/>
  <c r="DN77" i="1"/>
  <c r="DN78" i="1"/>
  <c r="DN79" i="1"/>
  <c r="DN80" i="1"/>
  <c r="DN81" i="1"/>
  <c r="DN82" i="1"/>
  <c r="DN83" i="1"/>
  <c r="DN84" i="1"/>
  <c r="DN85" i="1"/>
  <c r="DN86" i="1"/>
  <c r="DN87" i="1"/>
  <c r="DN88" i="1"/>
  <c r="DN89" i="1"/>
  <c r="DN90" i="1"/>
  <c r="DN91" i="1"/>
  <c r="DM65" i="1"/>
  <c r="DM66" i="1"/>
  <c r="DM67" i="1"/>
  <c r="DM68" i="1"/>
  <c r="DM69" i="1"/>
  <c r="DM70" i="1"/>
  <c r="DM71" i="1"/>
  <c r="DM72" i="1"/>
  <c r="DM73" i="1"/>
  <c r="DM74" i="1"/>
  <c r="DM75" i="1"/>
  <c r="DM76" i="1"/>
  <c r="DM77" i="1"/>
  <c r="DM78" i="1"/>
  <c r="DM79" i="1"/>
  <c r="DM80" i="1"/>
  <c r="DM81" i="1"/>
  <c r="DM82" i="1"/>
  <c r="DM83" i="1"/>
  <c r="DM84" i="1"/>
  <c r="DM85" i="1"/>
  <c r="DM86" i="1"/>
  <c r="DM87" i="1"/>
  <c r="DM88" i="1"/>
  <c r="DM89" i="1"/>
  <c r="DM90" i="1"/>
  <c r="DM91" i="1"/>
  <c r="G466" i="4"/>
  <c r="H515" i="4"/>
  <c r="U515" i="4" s="1"/>
  <c r="I516" i="4"/>
  <c r="DF17" i="1"/>
  <c r="DF18" i="1"/>
  <c r="DH18" i="1"/>
  <c r="DH17" i="1"/>
  <c r="DM19" i="1"/>
  <c r="DM20" i="1"/>
  <c r="DN19" i="1"/>
  <c r="DN20" i="1"/>
  <c r="DN40" i="1"/>
  <c r="DN41" i="1"/>
  <c r="DN42" i="1"/>
  <c r="DN43" i="1"/>
  <c r="DN44" i="1"/>
  <c r="DN45" i="1"/>
  <c r="DN46" i="1"/>
  <c r="DN47" i="1"/>
  <c r="DN48" i="1"/>
  <c r="DN49" i="1"/>
  <c r="DN50" i="1"/>
  <c r="DN51" i="1"/>
  <c r="DN52" i="1"/>
  <c r="DN53" i="1"/>
  <c r="DN54" i="1"/>
  <c r="DN55" i="1"/>
  <c r="DN56" i="1"/>
  <c r="DN57" i="1"/>
  <c r="DN58" i="1"/>
  <c r="DN59" i="1"/>
  <c r="DN60" i="1"/>
  <c r="DN61" i="1"/>
  <c r="DN62" i="1"/>
  <c r="DN63" i="1"/>
  <c r="DN64" i="1"/>
  <c r="DM40" i="1"/>
  <c r="DM41" i="1"/>
  <c r="DM42" i="1"/>
  <c r="DM43" i="1"/>
  <c r="DM44" i="1"/>
  <c r="DM45" i="1"/>
  <c r="DM46" i="1"/>
  <c r="DM47" i="1"/>
  <c r="DM48" i="1"/>
  <c r="DM49" i="1"/>
  <c r="DM50" i="1"/>
  <c r="DM51" i="1"/>
  <c r="DM52" i="1"/>
  <c r="DM53" i="1"/>
  <c r="DM54" i="1"/>
  <c r="DM55" i="1"/>
  <c r="DM56" i="1"/>
  <c r="DM57" i="1"/>
  <c r="DM58" i="1"/>
  <c r="DM59" i="1"/>
  <c r="DM60" i="1"/>
  <c r="DM61" i="1"/>
  <c r="DM62" i="1"/>
  <c r="DM63" i="1"/>
  <c r="DM64" i="1"/>
  <c r="P453" i="4"/>
  <c r="C454" i="4"/>
  <c r="B454" i="4" s="1"/>
  <c r="F518" i="4"/>
  <c r="E518" i="4"/>
  <c r="R518" i="4" s="1"/>
  <c r="D518" i="4"/>
  <c r="Q518" i="4" s="1"/>
  <c r="V454" i="4"/>
  <c r="S437" i="4"/>
  <c r="DM38" i="1"/>
  <c r="DM39" i="1"/>
  <c r="DN38" i="1"/>
  <c r="DN39" i="1"/>
  <c r="DN92" i="1"/>
  <c r="DM92" i="1"/>
  <c r="A519" i="4"/>
  <c r="DM25" i="1"/>
  <c r="DN25" i="1"/>
  <c r="DM24" i="1"/>
  <c r="DN24" i="1"/>
  <c r="DG16" i="1"/>
  <c r="DG14" i="1"/>
  <c r="DH14" i="1"/>
  <c r="FF57" i="1" l="1" a="1"/>
  <c r="FF57" i="1" s="1"/>
  <c r="H516" i="4"/>
  <c r="U516" i="4" s="1"/>
  <c r="I517" i="4"/>
  <c r="G467" i="4"/>
  <c r="DG18" i="1"/>
  <c r="DG17" i="1"/>
  <c r="DH19" i="1"/>
  <c r="DH20" i="1"/>
  <c r="DF19" i="1"/>
  <c r="DF20" i="1"/>
  <c r="P454" i="4"/>
  <c r="C455" i="4"/>
  <c r="B455" i="4" s="1"/>
  <c r="F519" i="4"/>
  <c r="E519" i="4"/>
  <c r="R519" i="4" s="1"/>
  <c r="D519" i="4"/>
  <c r="Q519" i="4" s="1"/>
  <c r="V455" i="4"/>
  <c r="S438" i="4"/>
  <c r="DH29" i="1"/>
  <c r="DG29" i="1"/>
  <c r="DF29" i="1"/>
  <c r="DF23" i="1"/>
  <c r="A520" i="4"/>
  <c r="DH23" i="1"/>
  <c r="DG23" i="1"/>
  <c r="EC13" i="1"/>
  <c r="DZ13" i="1"/>
  <c r="DW13" i="1"/>
  <c r="DY13" i="1"/>
  <c r="DF36" i="1" l="1"/>
  <c r="FF58" i="1" a="1"/>
  <c r="FF58" i="1" s="1"/>
  <c r="DF32" i="1"/>
  <c r="DF33" i="1"/>
  <c r="DF34" i="1"/>
  <c r="DF37" i="1"/>
  <c r="DG65" i="1"/>
  <c r="DG66" i="1"/>
  <c r="DG67" i="1"/>
  <c r="DG68" i="1"/>
  <c r="DG69" i="1"/>
  <c r="DG70" i="1"/>
  <c r="DG71" i="1"/>
  <c r="DG72" i="1"/>
  <c r="DG73" i="1"/>
  <c r="DG74" i="1"/>
  <c r="DG75" i="1"/>
  <c r="DG76" i="1"/>
  <c r="DG77" i="1"/>
  <c r="DG78" i="1"/>
  <c r="DG79" i="1"/>
  <c r="DG80" i="1"/>
  <c r="DG81" i="1"/>
  <c r="DG82" i="1"/>
  <c r="DG83" i="1"/>
  <c r="DG84" i="1"/>
  <c r="DG85" i="1"/>
  <c r="DG86" i="1"/>
  <c r="DG87" i="1"/>
  <c r="DG88" i="1"/>
  <c r="DG89" i="1"/>
  <c r="DG90" i="1"/>
  <c r="DG91" i="1"/>
  <c r="DH65" i="1"/>
  <c r="DH66" i="1"/>
  <c r="DH67" i="1"/>
  <c r="DH68" i="1"/>
  <c r="DH69" i="1"/>
  <c r="DH70" i="1"/>
  <c r="DH71" i="1"/>
  <c r="DH72" i="1"/>
  <c r="DH73" i="1"/>
  <c r="DH74" i="1"/>
  <c r="DH75" i="1"/>
  <c r="DH76" i="1"/>
  <c r="DH77" i="1"/>
  <c r="DH78" i="1"/>
  <c r="DH79" i="1"/>
  <c r="DH80" i="1"/>
  <c r="DH81" i="1"/>
  <c r="DH82" i="1"/>
  <c r="DH83" i="1"/>
  <c r="DH84" i="1"/>
  <c r="DH85" i="1"/>
  <c r="DH86" i="1"/>
  <c r="DH87" i="1"/>
  <c r="DH88" i="1"/>
  <c r="DH89" i="1"/>
  <c r="DH90" i="1"/>
  <c r="DH91" i="1"/>
  <c r="DF65" i="1"/>
  <c r="DF66" i="1"/>
  <c r="DF67" i="1"/>
  <c r="DF68" i="1"/>
  <c r="DF69" i="1"/>
  <c r="DF70" i="1"/>
  <c r="DF71" i="1"/>
  <c r="DF72" i="1"/>
  <c r="DF73" i="1"/>
  <c r="DF74" i="1"/>
  <c r="DF75" i="1"/>
  <c r="DF76" i="1"/>
  <c r="DF77" i="1"/>
  <c r="DF78" i="1"/>
  <c r="DF79" i="1"/>
  <c r="DF80" i="1"/>
  <c r="DF81" i="1"/>
  <c r="DF82" i="1"/>
  <c r="DF83" i="1"/>
  <c r="DF84" i="1"/>
  <c r="DF85" i="1"/>
  <c r="DF86" i="1"/>
  <c r="DF87" i="1"/>
  <c r="DF88" i="1"/>
  <c r="DF89" i="1"/>
  <c r="DF90" i="1"/>
  <c r="DF91" i="1"/>
  <c r="G468" i="4"/>
  <c r="H517" i="4"/>
  <c r="U517" i="4" s="1"/>
  <c r="I518" i="4"/>
  <c r="DG19" i="1"/>
  <c r="DG20" i="1"/>
  <c r="DF31" i="1"/>
  <c r="DF35" i="1"/>
  <c r="DF38" i="1"/>
  <c r="DF39" i="1"/>
  <c r="DF41" i="1"/>
  <c r="DF40" i="1"/>
  <c r="DF42" i="1"/>
  <c r="DF43" i="1"/>
  <c r="DF44" i="1"/>
  <c r="DF45" i="1"/>
  <c r="DF46" i="1"/>
  <c r="DF47" i="1"/>
  <c r="DF48" i="1"/>
  <c r="DF49" i="1"/>
  <c r="DF50" i="1"/>
  <c r="DF51" i="1"/>
  <c r="DF52" i="1"/>
  <c r="DF53" i="1"/>
  <c r="DF54" i="1"/>
  <c r="DF55" i="1"/>
  <c r="DF56" i="1"/>
  <c r="DF57" i="1"/>
  <c r="DF58" i="1"/>
  <c r="DF59" i="1"/>
  <c r="DF60" i="1"/>
  <c r="DF61" i="1"/>
  <c r="DF62" i="1"/>
  <c r="DF63" i="1"/>
  <c r="DF64" i="1"/>
  <c r="DG38" i="1"/>
  <c r="DG40" i="1"/>
  <c r="DG41" i="1"/>
  <c r="DG42" i="1"/>
  <c r="DG43" i="1"/>
  <c r="DG44" i="1"/>
  <c r="DG45" i="1"/>
  <c r="DG46" i="1"/>
  <c r="DG47" i="1"/>
  <c r="DG48" i="1"/>
  <c r="DG49" i="1"/>
  <c r="DG50" i="1"/>
  <c r="DG51" i="1"/>
  <c r="DG52" i="1"/>
  <c r="DG53" i="1"/>
  <c r="DG54" i="1"/>
  <c r="DG55" i="1"/>
  <c r="DG56" i="1"/>
  <c r="DG57" i="1"/>
  <c r="DG58" i="1"/>
  <c r="DG59" i="1"/>
  <c r="DG60" i="1"/>
  <c r="DG61" i="1"/>
  <c r="DG62" i="1"/>
  <c r="DG63" i="1"/>
  <c r="DG64" i="1"/>
  <c r="DH40" i="1"/>
  <c r="DH41" i="1"/>
  <c r="DH42" i="1"/>
  <c r="DH43" i="1"/>
  <c r="DH44" i="1"/>
  <c r="DH45" i="1"/>
  <c r="DH46" i="1"/>
  <c r="DH47" i="1"/>
  <c r="DH48" i="1"/>
  <c r="DH49" i="1"/>
  <c r="DH50" i="1"/>
  <c r="DH51" i="1"/>
  <c r="DH52" i="1"/>
  <c r="DH53" i="1"/>
  <c r="DH54" i="1"/>
  <c r="DH55" i="1"/>
  <c r="DH56" i="1"/>
  <c r="DH57" i="1"/>
  <c r="DH58" i="1"/>
  <c r="DH59" i="1"/>
  <c r="DH60" i="1"/>
  <c r="DH61" i="1"/>
  <c r="DH62" i="1"/>
  <c r="DH63" i="1"/>
  <c r="DH64" i="1"/>
  <c r="P455" i="4"/>
  <c r="C456" i="4"/>
  <c r="B456" i="4" s="1"/>
  <c r="F520" i="4"/>
  <c r="E520" i="4"/>
  <c r="R520" i="4" s="1"/>
  <c r="D520" i="4"/>
  <c r="Q520" i="4" s="1"/>
  <c r="V456" i="4"/>
  <c r="S439" i="4"/>
  <c r="DG39" i="1"/>
  <c r="DF92" i="1"/>
  <c r="DG92" i="1"/>
  <c r="DH92" i="1"/>
  <c r="DH39" i="1"/>
  <c r="DH38" i="1"/>
  <c r="DF24" i="1"/>
  <c r="DF25" i="1"/>
  <c r="A521" i="4"/>
  <c r="DG25" i="1"/>
  <c r="DH25" i="1"/>
  <c r="DG24" i="1"/>
  <c r="DH24" i="1"/>
  <c r="DZ16" i="1"/>
  <c r="DZ14" i="1"/>
  <c r="EC16" i="1"/>
  <c r="EC14" i="1"/>
  <c r="DW16" i="1"/>
  <c r="DW14" i="1"/>
  <c r="DY16" i="1"/>
  <c r="DY14" i="1"/>
  <c r="DL36" i="1" l="1"/>
  <c r="DL37" i="1"/>
  <c r="DL34" i="1"/>
  <c r="DL33" i="1"/>
  <c r="FF59" i="1" a="1"/>
  <c r="FF59" i="1" s="1"/>
  <c r="H518" i="4"/>
  <c r="U518" i="4" s="1"/>
  <c r="I519" i="4"/>
  <c r="G469" i="4"/>
  <c r="DW18" i="1"/>
  <c r="DW17" i="1"/>
  <c r="DY17" i="1"/>
  <c r="DY18" i="1"/>
  <c r="EC18" i="1"/>
  <c r="EC17" i="1"/>
  <c r="DZ17" i="1"/>
  <c r="DZ18" i="1"/>
  <c r="DL35" i="1"/>
  <c r="DL32" i="1"/>
  <c r="DL31" i="1"/>
  <c r="P456" i="4"/>
  <c r="C457" i="4"/>
  <c r="B457" i="4" s="1"/>
  <c r="F521" i="4"/>
  <c r="E521" i="4"/>
  <c r="R521" i="4" s="1"/>
  <c r="D521" i="4"/>
  <c r="Q521" i="4" s="1"/>
  <c r="V457" i="4"/>
  <c r="S440" i="4"/>
  <c r="DZ29" i="1"/>
  <c r="DY29" i="1"/>
  <c r="EC29" i="1"/>
  <c r="A522" i="4"/>
  <c r="EC23" i="1"/>
  <c r="DY23" i="1"/>
  <c r="DZ23" i="1"/>
  <c r="AK13" i="1"/>
  <c r="AJ13" i="1"/>
  <c r="DY36" i="1" l="1"/>
  <c r="EC36" i="1"/>
  <c r="DZ36" i="1"/>
  <c r="FF60" i="1" a="1"/>
  <c r="FF60" i="1" s="1"/>
  <c r="DY33" i="1"/>
  <c r="DY34" i="1"/>
  <c r="DY37" i="1"/>
  <c r="DZ33" i="1"/>
  <c r="DZ34" i="1"/>
  <c r="DZ37" i="1"/>
  <c r="EC33" i="1"/>
  <c r="EC34" i="1"/>
  <c r="EC37" i="1"/>
  <c r="DN31" i="1"/>
  <c r="DM31" i="1"/>
  <c r="EC65" i="1"/>
  <c r="EC66" i="1"/>
  <c r="EC67" i="1"/>
  <c r="EC68" i="1"/>
  <c r="EC69" i="1"/>
  <c r="EC70" i="1"/>
  <c r="EC71" i="1"/>
  <c r="EC72" i="1"/>
  <c r="EC73" i="1"/>
  <c r="EC74" i="1"/>
  <c r="EC75" i="1"/>
  <c r="EC76" i="1"/>
  <c r="EC77" i="1"/>
  <c r="EC78" i="1"/>
  <c r="EC79" i="1"/>
  <c r="EC80" i="1"/>
  <c r="EC81" i="1"/>
  <c r="EC82" i="1"/>
  <c r="EC83" i="1"/>
  <c r="EC84" i="1"/>
  <c r="EC85" i="1"/>
  <c r="EC86" i="1"/>
  <c r="EC87" i="1"/>
  <c r="EC88" i="1"/>
  <c r="EC89" i="1"/>
  <c r="EC90" i="1"/>
  <c r="EC91" i="1"/>
  <c r="DY65" i="1"/>
  <c r="DY66" i="1"/>
  <c r="DY67" i="1"/>
  <c r="DY68" i="1"/>
  <c r="DY69" i="1"/>
  <c r="DY70" i="1"/>
  <c r="DY71" i="1"/>
  <c r="DY72" i="1"/>
  <c r="DY73" i="1"/>
  <c r="DY74" i="1"/>
  <c r="DY75" i="1"/>
  <c r="DY76" i="1"/>
  <c r="DY77" i="1"/>
  <c r="DY78" i="1"/>
  <c r="DY79" i="1"/>
  <c r="DY80" i="1"/>
  <c r="DY81" i="1"/>
  <c r="DY82" i="1"/>
  <c r="DY83" i="1"/>
  <c r="DY84" i="1"/>
  <c r="DY85" i="1"/>
  <c r="DY86" i="1"/>
  <c r="DY87" i="1"/>
  <c r="DY88" i="1"/>
  <c r="DY89" i="1"/>
  <c r="DY90" i="1"/>
  <c r="DY91" i="1"/>
  <c r="DZ65" i="1"/>
  <c r="DZ66" i="1"/>
  <c r="DZ67" i="1"/>
  <c r="DZ68" i="1"/>
  <c r="DZ69" i="1"/>
  <c r="DZ70" i="1"/>
  <c r="DZ71" i="1"/>
  <c r="DZ72" i="1"/>
  <c r="DZ73" i="1"/>
  <c r="DZ74" i="1"/>
  <c r="DZ75" i="1"/>
  <c r="DZ76" i="1"/>
  <c r="DZ77" i="1"/>
  <c r="DZ78" i="1"/>
  <c r="DZ79" i="1"/>
  <c r="DZ80" i="1"/>
  <c r="DZ81" i="1"/>
  <c r="DZ82" i="1"/>
  <c r="DZ83" i="1"/>
  <c r="DZ84" i="1"/>
  <c r="DZ85" i="1"/>
  <c r="DZ86" i="1"/>
  <c r="DZ87" i="1"/>
  <c r="DZ88" i="1"/>
  <c r="DZ89" i="1"/>
  <c r="DZ90" i="1"/>
  <c r="DZ91" i="1"/>
  <c r="G470" i="4"/>
  <c r="H519" i="4"/>
  <c r="U519" i="4" s="1"/>
  <c r="I520" i="4"/>
  <c r="DZ20" i="1"/>
  <c r="DZ19" i="1"/>
  <c r="EC20" i="1"/>
  <c r="EC19" i="1"/>
  <c r="DW19" i="1"/>
  <c r="DW20" i="1"/>
  <c r="DY20" i="1"/>
  <c r="DY19" i="1"/>
  <c r="EC40" i="1"/>
  <c r="EC41" i="1"/>
  <c r="EC42" i="1"/>
  <c r="EC43" i="1"/>
  <c r="EC44" i="1"/>
  <c r="EC45" i="1"/>
  <c r="EC46" i="1"/>
  <c r="EC47" i="1"/>
  <c r="EC48" i="1"/>
  <c r="EC49" i="1"/>
  <c r="EC50" i="1"/>
  <c r="EC51" i="1"/>
  <c r="EC52" i="1"/>
  <c r="EC53" i="1"/>
  <c r="EC54" i="1"/>
  <c r="EC55" i="1"/>
  <c r="EC56" i="1"/>
  <c r="EC57" i="1"/>
  <c r="EC58" i="1"/>
  <c r="EC59" i="1"/>
  <c r="EC60" i="1"/>
  <c r="EC61" i="1"/>
  <c r="EC62" i="1"/>
  <c r="EC63" i="1"/>
  <c r="EC64" i="1"/>
  <c r="DY40" i="1"/>
  <c r="DY41" i="1"/>
  <c r="DY42" i="1"/>
  <c r="DY43" i="1"/>
  <c r="DY44" i="1"/>
  <c r="DY45" i="1"/>
  <c r="DY46" i="1"/>
  <c r="DY47" i="1"/>
  <c r="DY48" i="1"/>
  <c r="DY49" i="1"/>
  <c r="DY50" i="1"/>
  <c r="DY51" i="1"/>
  <c r="DY52" i="1"/>
  <c r="DY53" i="1"/>
  <c r="DY54" i="1"/>
  <c r="DY55" i="1"/>
  <c r="DY56" i="1"/>
  <c r="DY57" i="1"/>
  <c r="DY58" i="1"/>
  <c r="DY59" i="1"/>
  <c r="DY60" i="1"/>
  <c r="DY61" i="1"/>
  <c r="DY62" i="1"/>
  <c r="DY63" i="1"/>
  <c r="DY64" i="1"/>
  <c r="DZ40" i="1"/>
  <c r="DZ41" i="1"/>
  <c r="DZ42" i="1"/>
  <c r="DZ43" i="1"/>
  <c r="DZ44" i="1"/>
  <c r="DZ45" i="1"/>
  <c r="DZ46" i="1"/>
  <c r="DZ47" i="1"/>
  <c r="DZ48" i="1"/>
  <c r="DZ49" i="1"/>
  <c r="DZ50" i="1"/>
  <c r="DZ51" i="1"/>
  <c r="DZ52" i="1"/>
  <c r="DZ53" i="1"/>
  <c r="DZ54" i="1"/>
  <c r="DZ55" i="1"/>
  <c r="DZ56" i="1"/>
  <c r="DZ57" i="1"/>
  <c r="DZ58" i="1"/>
  <c r="DZ59" i="1"/>
  <c r="DZ60" i="1"/>
  <c r="DZ61" i="1"/>
  <c r="DZ62" i="1"/>
  <c r="DZ63" i="1"/>
  <c r="DZ64" i="1"/>
  <c r="P457" i="4"/>
  <c r="C458" i="4"/>
  <c r="B458" i="4" s="1"/>
  <c r="F522" i="4"/>
  <c r="E522" i="4"/>
  <c r="R522" i="4" s="1"/>
  <c r="D522" i="4"/>
  <c r="Q522" i="4" s="1"/>
  <c r="V458" i="4"/>
  <c r="S441" i="4"/>
  <c r="DZ35" i="1"/>
  <c r="DZ31" i="1"/>
  <c r="DZ30" i="1"/>
  <c r="DZ39" i="1"/>
  <c r="DZ38" i="1"/>
  <c r="DZ32" i="1"/>
  <c r="DY39" i="1"/>
  <c r="DY38" i="1"/>
  <c r="DY35" i="1"/>
  <c r="DY30" i="1"/>
  <c r="DY31" i="1"/>
  <c r="DY32" i="1"/>
  <c r="EC31" i="1"/>
  <c r="EC35" i="1"/>
  <c r="EC32" i="1"/>
  <c r="EC39" i="1"/>
  <c r="EC30" i="1"/>
  <c r="EC38" i="1"/>
  <c r="DY92" i="1"/>
  <c r="DZ92" i="1"/>
  <c r="EC92" i="1"/>
  <c r="A523" i="4"/>
  <c r="DZ25" i="1"/>
  <c r="DY25" i="1"/>
  <c r="EC25" i="1"/>
  <c r="DY24" i="1"/>
  <c r="DZ24" i="1"/>
  <c r="EC24" i="1"/>
  <c r="AJ14" i="1"/>
  <c r="AK14" i="1"/>
  <c r="FF61" i="1" l="1" a="1"/>
  <c r="FF61" i="1" s="1"/>
  <c r="H520" i="4"/>
  <c r="U520" i="4" s="1"/>
  <c r="I521" i="4"/>
  <c r="G471" i="4"/>
  <c r="DN35" i="1"/>
  <c r="DM35" i="1"/>
  <c r="P458" i="4"/>
  <c r="C459" i="4"/>
  <c r="B459" i="4" s="1"/>
  <c r="D523" i="4"/>
  <c r="Q523" i="4" s="1"/>
  <c r="F523" i="4"/>
  <c r="E523" i="4"/>
  <c r="R523" i="4" s="1"/>
  <c r="V459" i="4"/>
  <c r="S442" i="4"/>
  <c r="A524" i="4"/>
  <c r="AK23" i="1"/>
  <c r="AJ23" i="1"/>
  <c r="AI13" i="1"/>
  <c r="FF62" i="1" l="1" a="1"/>
  <c r="FF62" i="1" s="1"/>
  <c r="G472" i="4"/>
  <c r="H521" i="4"/>
  <c r="U521" i="4" s="1"/>
  <c r="I522" i="4"/>
  <c r="P459" i="4"/>
  <c r="C460" i="4"/>
  <c r="B460" i="4" s="1"/>
  <c r="F524" i="4"/>
  <c r="E524" i="4"/>
  <c r="R524" i="4" s="1"/>
  <c r="D524" i="4"/>
  <c r="Q524" i="4" s="1"/>
  <c r="V460" i="4"/>
  <c r="S443" i="4"/>
  <c r="A525" i="4"/>
  <c r="AJ25" i="1"/>
  <c r="AK24" i="1"/>
  <c r="AJ24" i="1"/>
  <c r="AK25" i="1"/>
  <c r="AI14" i="1"/>
  <c r="FF63" i="1" l="1" a="1"/>
  <c r="FF63" i="1" s="1"/>
  <c r="H522" i="4"/>
  <c r="U522" i="4" s="1"/>
  <c r="I523" i="4"/>
  <c r="G473" i="4"/>
  <c r="P460" i="4"/>
  <c r="C461" i="4"/>
  <c r="B461" i="4" s="1"/>
  <c r="F525" i="4"/>
  <c r="E525" i="4"/>
  <c r="R525" i="4" s="1"/>
  <c r="D525" i="4"/>
  <c r="Q525" i="4" s="1"/>
  <c r="V461" i="4"/>
  <c r="S444" i="4"/>
  <c r="A526" i="4"/>
  <c r="AI23" i="1"/>
  <c r="FF64" i="1" l="1" a="1"/>
  <c r="FF64" i="1" s="1"/>
  <c r="G474" i="4"/>
  <c r="H523" i="4"/>
  <c r="U523" i="4" s="1"/>
  <c r="I524" i="4"/>
  <c r="P461" i="4"/>
  <c r="C462" i="4"/>
  <c r="B462" i="4" s="1"/>
  <c r="F526" i="4"/>
  <c r="E526" i="4"/>
  <c r="R526" i="4" s="1"/>
  <c r="D526" i="4"/>
  <c r="Q526" i="4" s="1"/>
  <c r="V462" i="4"/>
  <c r="S445" i="4"/>
  <c r="A527" i="4"/>
  <c r="AI24" i="1"/>
  <c r="AI25" i="1"/>
  <c r="FF65" i="1" l="1" a="1"/>
  <c r="FF65" i="1" s="1"/>
  <c r="H524" i="4"/>
  <c r="U524" i="4" s="1"/>
  <c r="I525" i="4"/>
  <c r="G475" i="4"/>
  <c r="P462" i="4"/>
  <c r="C463" i="4"/>
  <c r="B463" i="4" s="1"/>
  <c r="F527" i="4"/>
  <c r="E527" i="4"/>
  <c r="R527" i="4" s="1"/>
  <c r="D527" i="4"/>
  <c r="Q527" i="4" s="1"/>
  <c r="V463" i="4"/>
  <c r="S446" i="4"/>
  <c r="A528" i="4"/>
  <c r="FF66" i="1" l="1" a="1"/>
  <c r="FF66" i="1" s="1"/>
  <c r="G476" i="4"/>
  <c r="H525" i="4"/>
  <c r="U525" i="4" s="1"/>
  <c r="I526" i="4"/>
  <c r="P463" i="4"/>
  <c r="C464" i="4"/>
  <c r="B464" i="4" s="1"/>
  <c r="E528" i="4"/>
  <c r="R528" i="4" s="1"/>
  <c r="D528" i="4"/>
  <c r="Q528" i="4" s="1"/>
  <c r="F528" i="4"/>
  <c r="V464" i="4"/>
  <c r="S447" i="4"/>
  <c r="A529" i="4"/>
  <c r="FF67" i="1" l="1" a="1"/>
  <c r="FF67" i="1" s="1"/>
  <c r="H526" i="4"/>
  <c r="U526" i="4" s="1"/>
  <c r="I527" i="4"/>
  <c r="G477" i="4"/>
  <c r="P464" i="4"/>
  <c r="C465" i="4"/>
  <c r="B465" i="4" s="1"/>
  <c r="F529" i="4"/>
  <c r="E529" i="4"/>
  <c r="R529" i="4" s="1"/>
  <c r="D529" i="4"/>
  <c r="Q529" i="4" s="1"/>
  <c r="V465" i="4"/>
  <c r="S448" i="4"/>
  <c r="A530" i="4"/>
  <c r="AP13" i="1"/>
  <c r="FF68" i="1" l="1" a="1"/>
  <c r="FF68" i="1" s="1"/>
  <c r="G478" i="4"/>
  <c r="H527" i="4"/>
  <c r="U527" i="4" s="1"/>
  <c r="I528" i="4"/>
  <c r="P465" i="4"/>
  <c r="C466" i="4"/>
  <c r="B466" i="4" s="1"/>
  <c r="F530" i="4"/>
  <c r="E530" i="4"/>
  <c r="R530" i="4" s="1"/>
  <c r="D530" i="4"/>
  <c r="Q530" i="4" s="1"/>
  <c r="V466" i="4"/>
  <c r="S449" i="4"/>
  <c r="A531" i="4"/>
  <c r="FF69" i="1" l="1" a="1"/>
  <c r="FF69" i="1" s="1"/>
  <c r="H528" i="4"/>
  <c r="U528" i="4" s="1"/>
  <c r="I529" i="4"/>
  <c r="G479" i="4"/>
  <c r="P466" i="4"/>
  <c r="C467" i="4"/>
  <c r="B467" i="4" s="1"/>
  <c r="F531" i="4"/>
  <c r="E531" i="4"/>
  <c r="R531" i="4" s="1"/>
  <c r="D531" i="4"/>
  <c r="Q531" i="4" s="1"/>
  <c r="V467" i="4"/>
  <c r="S450" i="4"/>
  <c r="A532" i="4"/>
  <c r="FF70" i="1" l="1" a="1"/>
  <c r="FF70" i="1" s="1"/>
  <c r="G480" i="4"/>
  <c r="H529" i="4"/>
  <c r="U529" i="4" s="1"/>
  <c r="I530" i="4"/>
  <c r="AP19" i="1"/>
  <c r="AP20" i="1"/>
  <c r="P467" i="4"/>
  <c r="C468" i="4"/>
  <c r="B468" i="4" s="1"/>
  <c r="F532" i="4"/>
  <c r="E532" i="4"/>
  <c r="R532" i="4" s="1"/>
  <c r="D532" i="4"/>
  <c r="Q532" i="4" s="1"/>
  <c r="V468" i="4"/>
  <c r="S451" i="4"/>
  <c r="A533" i="4"/>
  <c r="A4" i="1"/>
  <c r="FF71" i="1" l="1" a="1"/>
  <c r="FF71" i="1" s="1"/>
  <c r="H530" i="4"/>
  <c r="U530" i="4" s="1"/>
  <c r="I531" i="4"/>
  <c r="G481" i="4"/>
  <c r="P468" i="4"/>
  <c r="C469" i="4"/>
  <c r="B469" i="4" s="1"/>
  <c r="F533" i="4"/>
  <c r="E533" i="4"/>
  <c r="R533" i="4" s="1"/>
  <c r="D533" i="4"/>
  <c r="Q533" i="4" s="1"/>
  <c r="V469" i="4"/>
  <c r="S452" i="4"/>
  <c r="A534" i="4"/>
  <c r="EI16" i="1"/>
  <c r="EI14" i="1"/>
  <c r="FF72" i="1" l="1" a="1"/>
  <c r="FF72" i="1" s="1"/>
  <c r="G482" i="4"/>
  <c r="H531" i="4"/>
  <c r="U531" i="4" s="1"/>
  <c r="I532" i="4"/>
  <c r="EI18" i="1"/>
  <c r="EI17" i="1"/>
  <c r="P469" i="4"/>
  <c r="C470" i="4"/>
  <c r="B470" i="4" s="1"/>
  <c r="F534" i="4"/>
  <c r="E534" i="4"/>
  <c r="R534" i="4" s="1"/>
  <c r="D534" i="4"/>
  <c r="Q534" i="4" s="1"/>
  <c r="V470" i="4"/>
  <c r="S453" i="4"/>
  <c r="A535" i="4"/>
  <c r="EH14" i="1"/>
  <c r="EH16" i="1"/>
  <c r="FF73" i="1" l="1" a="1"/>
  <c r="FF73" i="1" s="1"/>
  <c r="H532" i="4"/>
  <c r="U532" i="4" s="1"/>
  <c r="I533" i="4"/>
  <c r="G483" i="4"/>
  <c r="EH17" i="1"/>
  <c r="EH18" i="1"/>
  <c r="EI19" i="1"/>
  <c r="EI20" i="1"/>
  <c r="P470" i="4"/>
  <c r="C471" i="4"/>
  <c r="B471" i="4" s="1"/>
  <c r="F535" i="4"/>
  <c r="E535" i="4"/>
  <c r="R535" i="4" s="1"/>
  <c r="D535" i="4"/>
  <c r="Q535" i="4" s="1"/>
  <c r="V471" i="4"/>
  <c r="S454" i="4"/>
  <c r="A536" i="4"/>
  <c r="FF74" i="1" l="1" a="1"/>
  <c r="FF74" i="1" s="1"/>
  <c r="G484" i="4"/>
  <c r="H533" i="4"/>
  <c r="U533" i="4" s="1"/>
  <c r="I534" i="4"/>
  <c r="EH19" i="1"/>
  <c r="EH20" i="1"/>
  <c r="P471" i="4"/>
  <c r="C472" i="4"/>
  <c r="B472" i="4" s="1"/>
  <c r="F536" i="4"/>
  <c r="E536" i="4"/>
  <c r="R536" i="4" s="1"/>
  <c r="D536" i="4"/>
  <c r="Q536" i="4" s="1"/>
  <c r="V472" i="4"/>
  <c r="S455" i="4"/>
  <c r="A537" i="4"/>
  <c r="FF75" i="1" l="1" a="1"/>
  <c r="FF75" i="1" s="1"/>
  <c r="H534" i="4"/>
  <c r="U534" i="4" s="1"/>
  <c r="I535" i="4"/>
  <c r="G485" i="4"/>
  <c r="P472" i="4"/>
  <c r="C473" i="4"/>
  <c r="B473" i="4" s="1"/>
  <c r="F537" i="4"/>
  <c r="E537" i="4"/>
  <c r="R537" i="4" s="1"/>
  <c r="D537" i="4"/>
  <c r="Q537" i="4" s="1"/>
  <c r="V473" i="4"/>
  <c r="S456" i="4"/>
  <c r="A538" i="4"/>
  <c r="FF76" i="1" l="1" a="1"/>
  <c r="FF76" i="1" s="1"/>
  <c r="G486" i="4"/>
  <c r="H535" i="4"/>
  <c r="U535" i="4" s="1"/>
  <c r="I536" i="4"/>
  <c r="P473" i="4"/>
  <c r="C474" i="4"/>
  <c r="B474" i="4" s="1"/>
  <c r="F538" i="4"/>
  <c r="E538" i="4"/>
  <c r="R538" i="4" s="1"/>
  <c r="D538" i="4"/>
  <c r="Q538" i="4" s="1"/>
  <c r="V474" i="4"/>
  <c r="S457" i="4"/>
  <c r="A539" i="4"/>
  <c r="FF77" i="1" l="1" a="1"/>
  <c r="FF77" i="1" s="1"/>
  <c r="H536" i="4"/>
  <c r="U536" i="4" s="1"/>
  <c r="I537" i="4"/>
  <c r="G487" i="4"/>
  <c r="P474" i="4"/>
  <c r="C475" i="4"/>
  <c r="B475" i="4" s="1"/>
  <c r="D539" i="4"/>
  <c r="Q539" i="4" s="1"/>
  <c r="F539" i="4"/>
  <c r="E539" i="4"/>
  <c r="R539" i="4" s="1"/>
  <c r="V475" i="4"/>
  <c r="S458" i="4"/>
  <c r="A540" i="4"/>
  <c r="FF78" i="1" l="1" a="1"/>
  <c r="FF78" i="1" s="1"/>
  <c r="G488" i="4"/>
  <c r="H537" i="4"/>
  <c r="U537" i="4" s="1"/>
  <c r="I538" i="4"/>
  <c r="P475" i="4"/>
  <c r="C476" i="4"/>
  <c r="B476" i="4" s="1"/>
  <c r="F540" i="4"/>
  <c r="E540" i="4"/>
  <c r="R540" i="4" s="1"/>
  <c r="D540" i="4"/>
  <c r="Q540" i="4" s="1"/>
  <c r="V476" i="4"/>
  <c r="S459" i="4"/>
  <c r="A541" i="4"/>
  <c r="FF79" i="1" l="1" a="1"/>
  <c r="FF79" i="1" s="1"/>
  <c r="H538" i="4"/>
  <c r="U538" i="4" s="1"/>
  <c r="I539" i="4"/>
  <c r="G489" i="4"/>
  <c r="P476" i="4"/>
  <c r="C477" i="4"/>
  <c r="B477" i="4" s="1"/>
  <c r="F541" i="4"/>
  <c r="E541" i="4"/>
  <c r="R541" i="4" s="1"/>
  <c r="D541" i="4"/>
  <c r="Q541" i="4" s="1"/>
  <c r="V477" i="4"/>
  <c r="S460" i="4"/>
  <c r="A542" i="4"/>
  <c r="FF80" i="1" l="1" a="1"/>
  <c r="FF80" i="1" s="1"/>
  <c r="G490" i="4"/>
  <c r="H539" i="4"/>
  <c r="U539" i="4" s="1"/>
  <c r="I540" i="4"/>
  <c r="P477" i="4"/>
  <c r="C478" i="4"/>
  <c r="B478" i="4" s="1"/>
  <c r="F542" i="4"/>
  <c r="E542" i="4"/>
  <c r="R542" i="4" s="1"/>
  <c r="D542" i="4"/>
  <c r="Q542" i="4" s="1"/>
  <c r="V478" i="4"/>
  <c r="S461" i="4"/>
  <c r="A543" i="4"/>
  <c r="FF81" i="1" l="1" a="1"/>
  <c r="FF81" i="1" s="1"/>
  <c r="H540" i="4"/>
  <c r="U540" i="4" s="1"/>
  <c r="I541" i="4"/>
  <c r="G491" i="4"/>
  <c r="P478" i="4"/>
  <c r="C479" i="4"/>
  <c r="B479" i="4" s="1"/>
  <c r="F543" i="4"/>
  <c r="E543" i="4"/>
  <c r="R543" i="4" s="1"/>
  <c r="D543" i="4"/>
  <c r="Q543" i="4" s="1"/>
  <c r="V479" i="4"/>
  <c r="S462" i="4"/>
  <c r="A544" i="4"/>
  <c r="FF82" i="1" l="1" a="1"/>
  <c r="FF82" i="1" s="1"/>
  <c r="G492" i="4"/>
  <c r="H541" i="4"/>
  <c r="U541" i="4" s="1"/>
  <c r="I542" i="4"/>
  <c r="P479" i="4"/>
  <c r="C480" i="4"/>
  <c r="B480" i="4" s="1"/>
  <c r="E544" i="4"/>
  <c r="R544" i="4" s="1"/>
  <c r="D544" i="4"/>
  <c r="Q544" i="4" s="1"/>
  <c r="F544" i="4"/>
  <c r="V480" i="4"/>
  <c r="S463" i="4"/>
  <c r="A545" i="4"/>
  <c r="FF83" i="1" l="1" a="1"/>
  <c r="FF83" i="1" s="1"/>
  <c r="H542" i="4"/>
  <c r="U542" i="4" s="1"/>
  <c r="I543" i="4"/>
  <c r="G493" i="4"/>
  <c r="P480" i="4"/>
  <c r="C481" i="4"/>
  <c r="B481" i="4" s="1"/>
  <c r="F545" i="4"/>
  <c r="E545" i="4"/>
  <c r="R545" i="4" s="1"/>
  <c r="D545" i="4"/>
  <c r="Q545" i="4" s="1"/>
  <c r="V481" i="4"/>
  <c r="S464" i="4"/>
  <c r="A546" i="4"/>
  <c r="FF84" i="1" l="1" a="1"/>
  <c r="FF84" i="1" s="1"/>
  <c r="G494" i="4"/>
  <c r="H543" i="4"/>
  <c r="U543" i="4" s="1"/>
  <c r="I544" i="4"/>
  <c r="P481" i="4"/>
  <c r="C482" i="4"/>
  <c r="B482" i="4" s="1"/>
  <c r="F546" i="4"/>
  <c r="E546" i="4"/>
  <c r="R546" i="4" s="1"/>
  <c r="D546" i="4"/>
  <c r="Q546" i="4" s="1"/>
  <c r="V482" i="4"/>
  <c r="S465" i="4"/>
  <c r="A547" i="4"/>
  <c r="FF85" i="1" l="1" a="1"/>
  <c r="FF85" i="1" s="1"/>
  <c r="H544" i="4"/>
  <c r="U544" i="4" s="1"/>
  <c r="I545" i="4"/>
  <c r="G495" i="4"/>
  <c r="P482" i="4"/>
  <c r="C483" i="4"/>
  <c r="B483" i="4" s="1"/>
  <c r="F547" i="4"/>
  <c r="E547" i="4"/>
  <c r="R547" i="4" s="1"/>
  <c r="D547" i="4"/>
  <c r="Q547" i="4" s="1"/>
  <c r="V483" i="4"/>
  <c r="S466" i="4"/>
  <c r="A548" i="4"/>
  <c r="FF86" i="1" l="1" a="1"/>
  <c r="FF86" i="1" s="1"/>
  <c r="G496" i="4"/>
  <c r="H545" i="4"/>
  <c r="U545" i="4" s="1"/>
  <c r="I546" i="4"/>
  <c r="P483" i="4"/>
  <c r="C484" i="4"/>
  <c r="B484" i="4" s="1"/>
  <c r="F548" i="4"/>
  <c r="E548" i="4"/>
  <c r="R548" i="4" s="1"/>
  <c r="D548" i="4"/>
  <c r="Q548" i="4" s="1"/>
  <c r="V484" i="4"/>
  <c r="S467" i="4"/>
  <c r="A549" i="4"/>
  <c r="FF87" i="1" l="1" a="1"/>
  <c r="FF87" i="1" s="1"/>
  <c r="H546" i="4"/>
  <c r="U546" i="4" s="1"/>
  <c r="I547" i="4"/>
  <c r="G497" i="4"/>
  <c r="P484" i="4"/>
  <c r="C485" i="4"/>
  <c r="B485" i="4" s="1"/>
  <c r="F549" i="4"/>
  <c r="E549" i="4"/>
  <c r="R549" i="4" s="1"/>
  <c r="D549" i="4"/>
  <c r="Q549" i="4" s="1"/>
  <c r="V485" i="4"/>
  <c r="S468" i="4"/>
  <c r="A550" i="4"/>
  <c r="FF88" i="1" l="1" a="1"/>
  <c r="FF88" i="1" s="1"/>
  <c r="G498" i="4"/>
  <c r="H547" i="4"/>
  <c r="U547" i="4" s="1"/>
  <c r="I548" i="4"/>
  <c r="P485" i="4"/>
  <c r="C486" i="4"/>
  <c r="B486" i="4" s="1"/>
  <c r="F550" i="4"/>
  <c r="E550" i="4"/>
  <c r="R550" i="4" s="1"/>
  <c r="D550" i="4"/>
  <c r="Q550" i="4" s="1"/>
  <c r="V486" i="4"/>
  <c r="S469" i="4"/>
  <c r="A551" i="4"/>
  <c r="FF89" i="1" l="1" a="1"/>
  <c r="FF89" i="1" s="1"/>
  <c r="H548" i="4"/>
  <c r="U548" i="4" s="1"/>
  <c r="I549" i="4"/>
  <c r="G499" i="4"/>
  <c r="P486" i="4"/>
  <c r="C487" i="4"/>
  <c r="B487" i="4" s="1"/>
  <c r="F551" i="4"/>
  <c r="E551" i="4"/>
  <c r="R551" i="4" s="1"/>
  <c r="D551" i="4"/>
  <c r="Q551" i="4" s="1"/>
  <c r="V487" i="4"/>
  <c r="S470" i="4"/>
  <c r="A552" i="4"/>
  <c r="FF90" i="1" l="1" a="1"/>
  <c r="FF90" i="1" s="1"/>
  <c r="G500" i="4"/>
  <c r="H549" i="4"/>
  <c r="U549" i="4" s="1"/>
  <c r="I550" i="4"/>
  <c r="P487" i="4"/>
  <c r="C488" i="4"/>
  <c r="B488" i="4" s="1"/>
  <c r="F552" i="4"/>
  <c r="E552" i="4"/>
  <c r="R552" i="4" s="1"/>
  <c r="D552" i="4"/>
  <c r="Q552" i="4" s="1"/>
  <c r="V488" i="4"/>
  <c r="S471" i="4"/>
  <c r="A553" i="4"/>
  <c r="FF91" i="1" l="1" a="1"/>
  <c r="FF91" i="1" s="1"/>
  <c r="H550" i="4"/>
  <c r="U550" i="4" s="1"/>
  <c r="I551" i="4"/>
  <c r="G501" i="4"/>
  <c r="P488" i="4"/>
  <c r="C489" i="4"/>
  <c r="B489" i="4" s="1"/>
  <c r="F553" i="4"/>
  <c r="E553" i="4"/>
  <c r="R553" i="4" s="1"/>
  <c r="D553" i="4"/>
  <c r="Q553" i="4" s="1"/>
  <c r="V489" i="4"/>
  <c r="S472" i="4"/>
  <c r="A554" i="4"/>
  <c r="G502" i="4" l="1"/>
  <c r="H551" i="4"/>
  <c r="U551" i="4" s="1"/>
  <c r="I552" i="4"/>
  <c r="P489" i="4"/>
  <c r="C490" i="4"/>
  <c r="B490" i="4" s="1"/>
  <c r="F554" i="4"/>
  <c r="E554" i="4"/>
  <c r="R554" i="4" s="1"/>
  <c r="D554" i="4"/>
  <c r="Q554" i="4" s="1"/>
  <c r="V490" i="4"/>
  <c r="S473" i="4"/>
  <c r="A555" i="4"/>
  <c r="H552" i="4" l="1"/>
  <c r="U552" i="4" s="1"/>
  <c r="I553" i="4"/>
  <c r="G503" i="4"/>
  <c r="P490" i="4"/>
  <c r="C491" i="4"/>
  <c r="B491" i="4" s="1"/>
  <c r="D555" i="4"/>
  <c r="Q555" i="4" s="1"/>
  <c r="F555" i="4"/>
  <c r="E555" i="4"/>
  <c r="R555" i="4" s="1"/>
  <c r="V491" i="4"/>
  <c r="S474" i="4"/>
  <c r="A556" i="4"/>
  <c r="G504" i="4" l="1"/>
  <c r="H553" i="4"/>
  <c r="U553" i="4" s="1"/>
  <c r="I554" i="4"/>
  <c r="P491" i="4"/>
  <c r="C492" i="4"/>
  <c r="B492" i="4" s="1"/>
  <c r="F556" i="4"/>
  <c r="E556" i="4"/>
  <c r="R556" i="4" s="1"/>
  <c r="D556" i="4"/>
  <c r="Q556" i="4" s="1"/>
  <c r="V492" i="4"/>
  <c r="S475" i="4"/>
  <c r="A557" i="4"/>
  <c r="H554" i="4" l="1"/>
  <c r="U554" i="4" s="1"/>
  <c r="I555" i="4"/>
  <c r="G505" i="4"/>
  <c r="P492" i="4"/>
  <c r="C493" i="4"/>
  <c r="B493" i="4" s="1"/>
  <c r="F557" i="4"/>
  <c r="E557" i="4"/>
  <c r="R557" i="4" s="1"/>
  <c r="D557" i="4"/>
  <c r="Q557" i="4" s="1"/>
  <c r="V493" i="4"/>
  <c r="S476" i="4"/>
  <c r="A558" i="4"/>
  <c r="G506" i="4" l="1"/>
  <c r="H555" i="4"/>
  <c r="U555" i="4" s="1"/>
  <c r="I556" i="4"/>
  <c r="P493" i="4"/>
  <c r="C494" i="4"/>
  <c r="B494" i="4" s="1"/>
  <c r="F558" i="4"/>
  <c r="E558" i="4"/>
  <c r="R558" i="4" s="1"/>
  <c r="D558" i="4"/>
  <c r="Q558" i="4" s="1"/>
  <c r="V494" i="4"/>
  <c r="S477" i="4"/>
  <c r="A559" i="4"/>
  <c r="H556" i="4" l="1"/>
  <c r="U556" i="4" s="1"/>
  <c r="I557" i="4"/>
  <c r="G507" i="4"/>
  <c r="P494" i="4"/>
  <c r="C495" i="4"/>
  <c r="B495" i="4" s="1"/>
  <c r="F559" i="4"/>
  <c r="E559" i="4"/>
  <c r="R559" i="4" s="1"/>
  <c r="D559" i="4"/>
  <c r="Q559" i="4" s="1"/>
  <c r="V495" i="4"/>
  <c r="S478" i="4"/>
  <c r="A560" i="4"/>
  <c r="G508" i="4" l="1"/>
  <c r="H557" i="4"/>
  <c r="U557" i="4" s="1"/>
  <c r="I558" i="4"/>
  <c r="P495" i="4"/>
  <c r="C496" i="4"/>
  <c r="B496" i="4" s="1"/>
  <c r="E560" i="4"/>
  <c r="R560" i="4" s="1"/>
  <c r="D560" i="4"/>
  <c r="Q560" i="4" s="1"/>
  <c r="F560" i="4"/>
  <c r="V496" i="4"/>
  <c r="S479" i="4"/>
  <c r="A561" i="4"/>
  <c r="H558" i="4" l="1"/>
  <c r="U558" i="4" s="1"/>
  <c r="I559" i="4"/>
  <c r="G509" i="4"/>
  <c r="P496" i="4"/>
  <c r="C497" i="4"/>
  <c r="B497" i="4" s="1"/>
  <c r="F561" i="4"/>
  <c r="E561" i="4"/>
  <c r="R561" i="4" s="1"/>
  <c r="D561" i="4"/>
  <c r="Q561" i="4" s="1"/>
  <c r="V497" i="4"/>
  <c r="S480" i="4"/>
  <c r="A562" i="4"/>
  <c r="G510" i="4" l="1"/>
  <c r="H559" i="4"/>
  <c r="U559" i="4" s="1"/>
  <c r="I560" i="4"/>
  <c r="P497" i="4"/>
  <c r="C498" i="4"/>
  <c r="B498" i="4" s="1"/>
  <c r="F562" i="4"/>
  <c r="E562" i="4"/>
  <c r="R562" i="4" s="1"/>
  <c r="D562" i="4"/>
  <c r="Q562" i="4" s="1"/>
  <c r="V498" i="4"/>
  <c r="S481" i="4"/>
  <c r="A563" i="4"/>
  <c r="H560" i="4" l="1"/>
  <c r="U560" i="4" s="1"/>
  <c r="I561" i="4"/>
  <c r="G511" i="4"/>
  <c r="P498" i="4"/>
  <c r="C499" i="4"/>
  <c r="B499" i="4" s="1"/>
  <c r="F563" i="4"/>
  <c r="E563" i="4"/>
  <c r="R563" i="4" s="1"/>
  <c r="D563" i="4"/>
  <c r="Q563" i="4" s="1"/>
  <c r="V499" i="4"/>
  <c r="S482" i="4"/>
  <c r="A564" i="4"/>
  <c r="G512" i="4" l="1"/>
  <c r="H561" i="4"/>
  <c r="U561" i="4" s="1"/>
  <c r="I562" i="4"/>
  <c r="P499" i="4"/>
  <c r="C500" i="4"/>
  <c r="B500" i="4" s="1"/>
  <c r="F564" i="4"/>
  <c r="E564" i="4"/>
  <c r="R564" i="4" s="1"/>
  <c r="D564" i="4"/>
  <c r="Q564" i="4" s="1"/>
  <c r="V500" i="4"/>
  <c r="S483" i="4"/>
  <c r="A565" i="4"/>
  <c r="H562" i="4" l="1"/>
  <c r="U562" i="4" s="1"/>
  <c r="I563" i="4"/>
  <c r="G513" i="4"/>
  <c r="P500" i="4"/>
  <c r="C501" i="4"/>
  <c r="B501" i="4" s="1"/>
  <c r="F565" i="4"/>
  <c r="E565" i="4"/>
  <c r="R565" i="4" s="1"/>
  <c r="D565" i="4"/>
  <c r="Q565" i="4" s="1"/>
  <c r="V501" i="4"/>
  <c r="S484" i="4"/>
  <c r="A566" i="4"/>
  <c r="G514" i="4" l="1"/>
  <c r="H563" i="4"/>
  <c r="U563" i="4" s="1"/>
  <c r="I564" i="4"/>
  <c r="P501" i="4"/>
  <c r="C502" i="4"/>
  <c r="B502" i="4" s="1"/>
  <c r="F566" i="4"/>
  <c r="E566" i="4"/>
  <c r="R566" i="4" s="1"/>
  <c r="D566" i="4"/>
  <c r="Q566" i="4" s="1"/>
  <c r="V502" i="4"/>
  <c r="S485" i="4"/>
  <c r="A567" i="4"/>
  <c r="H564" i="4" l="1"/>
  <c r="U564" i="4" s="1"/>
  <c r="I565" i="4"/>
  <c r="G515" i="4"/>
  <c r="P502" i="4"/>
  <c r="C503" i="4"/>
  <c r="B503" i="4" s="1"/>
  <c r="F567" i="4"/>
  <c r="E567" i="4"/>
  <c r="R567" i="4" s="1"/>
  <c r="D567" i="4"/>
  <c r="Q567" i="4" s="1"/>
  <c r="V503" i="4"/>
  <c r="S486" i="4"/>
  <c r="A568" i="4"/>
  <c r="G516" i="4" l="1"/>
  <c r="H565" i="4"/>
  <c r="U565" i="4" s="1"/>
  <c r="I566" i="4"/>
  <c r="P503" i="4"/>
  <c r="C504" i="4"/>
  <c r="B504" i="4" s="1"/>
  <c r="F568" i="4"/>
  <c r="E568" i="4"/>
  <c r="R568" i="4" s="1"/>
  <c r="D568" i="4"/>
  <c r="Q568" i="4" s="1"/>
  <c r="V504" i="4"/>
  <c r="S487" i="4"/>
  <c r="A569" i="4"/>
  <c r="H566" i="4" l="1"/>
  <c r="U566" i="4" s="1"/>
  <c r="I567" i="4"/>
  <c r="G517" i="4"/>
  <c r="P504" i="4"/>
  <c r="C505" i="4"/>
  <c r="B505" i="4" s="1"/>
  <c r="F569" i="4"/>
  <c r="E569" i="4"/>
  <c r="R569" i="4" s="1"/>
  <c r="D569" i="4"/>
  <c r="Q569" i="4" s="1"/>
  <c r="V505" i="4"/>
  <c r="S488" i="4"/>
  <c r="A570" i="4"/>
  <c r="G518" i="4" l="1"/>
  <c r="H567" i="4"/>
  <c r="U567" i="4" s="1"/>
  <c r="I568" i="4"/>
  <c r="P505" i="4"/>
  <c r="C506" i="4"/>
  <c r="B506" i="4" s="1"/>
  <c r="F570" i="4"/>
  <c r="E570" i="4"/>
  <c r="R570" i="4" s="1"/>
  <c r="D570" i="4"/>
  <c r="Q570" i="4" s="1"/>
  <c r="V506" i="4"/>
  <c r="S489" i="4"/>
  <c r="A571" i="4"/>
  <c r="H568" i="4" l="1"/>
  <c r="U568" i="4" s="1"/>
  <c r="I569" i="4"/>
  <c r="G519" i="4"/>
  <c r="P506" i="4"/>
  <c r="C507" i="4"/>
  <c r="B507" i="4" s="1"/>
  <c r="D571" i="4"/>
  <c r="Q571" i="4" s="1"/>
  <c r="F571" i="4"/>
  <c r="E571" i="4"/>
  <c r="R571" i="4" s="1"/>
  <c r="V507" i="4"/>
  <c r="S490" i="4"/>
  <c r="A572" i="4"/>
  <c r="G520" i="4" l="1"/>
  <c r="H569" i="4"/>
  <c r="U569" i="4" s="1"/>
  <c r="I570" i="4"/>
  <c r="P507" i="4"/>
  <c r="C508" i="4"/>
  <c r="B508" i="4" s="1"/>
  <c r="F572" i="4"/>
  <c r="E572" i="4"/>
  <c r="R572" i="4" s="1"/>
  <c r="D572" i="4"/>
  <c r="Q572" i="4" s="1"/>
  <c r="V508" i="4"/>
  <c r="S491" i="4"/>
  <c r="A573" i="4"/>
  <c r="H570" i="4" l="1"/>
  <c r="U570" i="4" s="1"/>
  <c r="I571" i="4"/>
  <c r="G521" i="4"/>
  <c r="P508" i="4"/>
  <c r="C509" i="4"/>
  <c r="B509" i="4" s="1"/>
  <c r="F573" i="4"/>
  <c r="E573" i="4"/>
  <c r="R573" i="4" s="1"/>
  <c r="D573" i="4"/>
  <c r="Q573" i="4" s="1"/>
  <c r="V509" i="4"/>
  <c r="S492" i="4"/>
  <c r="A574" i="4"/>
  <c r="G522" i="4" l="1"/>
  <c r="H571" i="4"/>
  <c r="U571" i="4" s="1"/>
  <c r="I572" i="4"/>
  <c r="P509" i="4"/>
  <c r="C510" i="4"/>
  <c r="B510" i="4" s="1"/>
  <c r="F574" i="4"/>
  <c r="E574" i="4"/>
  <c r="R574" i="4" s="1"/>
  <c r="D574" i="4"/>
  <c r="Q574" i="4" s="1"/>
  <c r="V510" i="4"/>
  <c r="S493" i="4"/>
  <c r="A575" i="4"/>
  <c r="H572" i="4" l="1"/>
  <c r="U572" i="4" s="1"/>
  <c r="I573" i="4"/>
  <c r="G523" i="4"/>
  <c r="P510" i="4"/>
  <c r="C511" i="4"/>
  <c r="B511" i="4" s="1"/>
  <c r="F575" i="4"/>
  <c r="E575" i="4"/>
  <c r="R575" i="4" s="1"/>
  <c r="D575" i="4"/>
  <c r="Q575" i="4" s="1"/>
  <c r="V511" i="4"/>
  <c r="S494" i="4"/>
  <c r="A576" i="4"/>
  <c r="G524" i="4" l="1"/>
  <c r="H573" i="4"/>
  <c r="U573" i="4" s="1"/>
  <c r="I574" i="4"/>
  <c r="P511" i="4"/>
  <c r="C512" i="4"/>
  <c r="B512" i="4" s="1"/>
  <c r="E576" i="4"/>
  <c r="R576" i="4" s="1"/>
  <c r="D576" i="4"/>
  <c r="Q576" i="4" s="1"/>
  <c r="F576" i="4"/>
  <c r="V512" i="4"/>
  <c r="S495" i="4"/>
  <c r="A577" i="4"/>
  <c r="H574" i="4" l="1"/>
  <c r="U574" i="4" s="1"/>
  <c r="I575" i="4"/>
  <c r="G525" i="4"/>
  <c r="P512" i="4"/>
  <c r="C513" i="4"/>
  <c r="B513" i="4" s="1"/>
  <c r="F577" i="4"/>
  <c r="E577" i="4"/>
  <c r="R577" i="4" s="1"/>
  <c r="D577" i="4"/>
  <c r="Q577" i="4" s="1"/>
  <c r="V513" i="4"/>
  <c r="S496" i="4"/>
  <c r="A578" i="4"/>
  <c r="G526" i="4" l="1"/>
  <c r="H575" i="4"/>
  <c r="U575" i="4" s="1"/>
  <c r="I576" i="4"/>
  <c r="P513" i="4"/>
  <c r="C514" i="4"/>
  <c r="B514" i="4" s="1"/>
  <c r="F578" i="4"/>
  <c r="E578" i="4"/>
  <c r="R578" i="4" s="1"/>
  <c r="D578" i="4"/>
  <c r="Q578" i="4" s="1"/>
  <c r="V514" i="4"/>
  <c r="S497" i="4"/>
  <c r="A579" i="4"/>
  <c r="H576" i="4" l="1"/>
  <c r="U576" i="4" s="1"/>
  <c r="I577" i="4"/>
  <c r="G527" i="4"/>
  <c r="P514" i="4"/>
  <c r="C515" i="4"/>
  <c r="B515" i="4" s="1"/>
  <c r="F579" i="4"/>
  <c r="E579" i="4"/>
  <c r="R579" i="4" s="1"/>
  <c r="D579" i="4"/>
  <c r="Q579" i="4" s="1"/>
  <c r="V515" i="4"/>
  <c r="S498" i="4"/>
  <c r="A580" i="4"/>
  <c r="G528" i="4" l="1"/>
  <c r="H577" i="4"/>
  <c r="U577" i="4" s="1"/>
  <c r="I578" i="4"/>
  <c r="P515" i="4"/>
  <c r="C516" i="4"/>
  <c r="B516" i="4" s="1"/>
  <c r="F580" i="4"/>
  <c r="E580" i="4"/>
  <c r="R580" i="4" s="1"/>
  <c r="D580" i="4"/>
  <c r="Q580" i="4" s="1"/>
  <c r="V516" i="4"/>
  <c r="S499" i="4"/>
  <c r="A581" i="4"/>
  <c r="FF92" i="1" l="1" a="1"/>
  <c r="FF92" i="1" s="1"/>
  <c r="H578" i="4"/>
  <c r="U578" i="4" s="1"/>
  <c r="I579" i="4"/>
  <c r="G529" i="4"/>
  <c r="P516" i="4"/>
  <c r="C517" i="4"/>
  <c r="B517" i="4" s="1"/>
  <c r="F581" i="4"/>
  <c r="E581" i="4"/>
  <c r="R581" i="4" s="1"/>
  <c r="D581" i="4"/>
  <c r="Q581" i="4" s="1"/>
  <c r="V517" i="4"/>
  <c r="S500" i="4"/>
  <c r="A582" i="4"/>
  <c r="G530" i="4" l="1"/>
  <c r="H579" i="4"/>
  <c r="U579" i="4" s="1"/>
  <c r="I580" i="4"/>
  <c r="P517" i="4"/>
  <c r="C518" i="4"/>
  <c r="B518" i="4" s="1"/>
  <c r="F582" i="4"/>
  <c r="E582" i="4"/>
  <c r="R582" i="4" s="1"/>
  <c r="D582" i="4"/>
  <c r="Q582" i="4" s="1"/>
  <c r="V518" i="4"/>
  <c r="S501" i="4"/>
  <c r="A583" i="4"/>
  <c r="H580" i="4" l="1"/>
  <c r="U580" i="4" s="1"/>
  <c r="I581" i="4"/>
  <c r="G531" i="4"/>
  <c r="P518" i="4"/>
  <c r="C519" i="4"/>
  <c r="B519" i="4" s="1"/>
  <c r="F583" i="4"/>
  <c r="E583" i="4"/>
  <c r="R583" i="4" s="1"/>
  <c r="D583" i="4"/>
  <c r="Q583" i="4" s="1"/>
  <c r="V519" i="4"/>
  <c r="S502" i="4"/>
  <c r="A584" i="4"/>
  <c r="G532" i="4" l="1"/>
  <c r="H581" i="4"/>
  <c r="U581" i="4" s="1"/>
  <c r="I582" i="4"/>
  <c r="P519" i="4"/>
  <c r="C520" i="4"/>
  <c r="B520" i="4" s="1"/>
  <c r="F584" i="4"/>
  <c r="E584" i="4"/>
  <c r="R584" i="4" s="1"/>
  <c r="D584" i="4"/>
  <c r="Q584" i="4" s="1"/>
  <c r="V520" i="4"/>
  <c r="S503" i="4"/>
  <c r="A585" i="4"/>
  <c r="H582" i="4" l="1"/>
  <c r="U582" i="4" s="1"/>
  <c r="I583" i="4"/>
  <c r="G533" i="4"/>
  <c r="P520" i="4"/>
  <c r="C521" i="4"/>
  <c r="B521" i="4" s="1"/>
  <c r="F585" i="4"/>
  <c r="E585" i="4"/>
  <c r="R585" i="4" s="1"/>
  <c r="D585" i="4"/>
  <c r="Q585" i="4" s="1"/>
  <c r="V521" i="4"/>
  <c r="S504" i="4"/>
  <c r="A586" i="4"/>
  <c r="G534" i="4" l="1"/>
  <c r="H583" i="4"/>
  <c r="U583" i="4" s="1"/>
  <c r="I584" i="4"/>
  <c r="P521" i="4"/>
  <c r="C522" i="4"/>
  <c r="B522" i="4" s="1"/>
  <c r="F586" i="4"/>
  <c r="E586" i="4"/>
  <c r="R586" i="4" s="1"/>
  <c r="D586" i="4"/>
  <c r="Q586" i="4" s="1"/>
  <c r="V522" i="4"/>
  <c r="S505" i="4"/>
  <c r="A587" i="4"/>
  <c r="H584" i="4" l="1"/>
  <c r="U584" i="4" s="1"/>
  <c r="I585" i="4"/>
  <c r="G535" i="4"/>
  <c r="P522" i="4"/>
  <c r="C523" i="4"/>
  <c r="B523" i="4" s="1"/>
  <c r="D587" i="4"/>
  <c r="Q587" i="4" s="1"/>
  <c r="F587" i="4"/>
  <c r="E587" i="4"/>
  <c r="R587" i="4" s="1"/>
  <c r="V523" i="4"/>
  <c r="S506" i="4"/>
  <c r="A588" i="4"/>
  <c r="G536" i="4" l="1"/>
  <c r="H585" i="4"/>
  <c r="U585" i="4" s="1"/>
  <c r="I586" i="4"/>
  <c r="P523" i="4"/>
  <c r="C524" i="4"/>
  <c r="B524" i="4" s="1"/>
  <c r="F588" i="4"/>
  <c r="E588" i="4"/>
  <c r="R588" i="4" s="1"/>
  <c r="D588" i="4"/>
  <c r="Q588" i="4" s="1"/>
  <c r="V524" i="4"/>
  <c r="S507" i="4"/>
  <c r="A589" i="4"/>
  <c r="H586" i="4" l="1"/>
  <c r="U586" i="4" s="1"/>
  <c r="I587" i="4"/>
  <c r="G537" i="4"/>
  <c r="P524" i="4"/>
  <c r="C525" i="4"/>
  <c r="B525" i="4" s="1"/>
  <c r="F589" i="4"/>
  <c r="E589" i="4"/>
  <c r="R589" i="4" s="1"/>
  <c r="D589" i="4"/>
  <c r="Q589" i="4" s="1"/>
  <c r="V525" i="4"/>
  <c r="S508" i="4"/>
  <c r="A590" i="4"/>
  <c r="G538" i="4" l="1"/>
  <c r="H587" i="4"/>
  <c r="U587" i="4" s="1"/>
  <c r="I588" i="4"/>
  <c r="P525" i="4"/>
  <c r="C526" i="4"/>
  <c r="B526" i="4" s="1"/>
  <c r="F590" i="4"/>
  <c r="E590" i="4"/>
  <c r="R590" i="4" s="1"/>
  <c r="D590" i="4"/>
  <c r="Q590" i="4" s="1"/>
  <c r="V526" i="4"/>
  <c r="S509" i="4"/>
  <c r="A591" i="4"/>
  <c r="H588" i="4" l="1"/>
  <c r="U588" i="4" s="1"/>
  <c r="I589" i="4"/>
  <c r="G539" i="4"/>
  <c r="P526" i="4"/>
  <c r="C527" i="4"/>
  <c r="B527" i="4" s="1"/>
  <c r="F591" i="4"/>
  <c r="E591" i="4"/>
  <c r="R591" i="4" s="1"/>
  <c r="D591" i="4"/>
  <c r="Q591" i="4" s="1"/>
  <c r="V527" i="4"/>
  <c r="S510" i="4"/>
  <c r="A592" i="4"/>
  <c r="G540" i="4" l="1"/>
  <c r="H589" i="4"/>
  <c r="U589" i="4" s="1"/>
  <c r="I590" i="4"/>
  <c r="P527" i="4"/>
  <c r="C528" i="4"/>
  <c r="B528" i="4" s="1"/>
  <c r="E592" i="4"/>
  <c r="R592" i="4" s="1"/>
  <c r="D592" i="4"/>
  <c r="Q592" i="4" s="1"/>
  <c r="F592" i="4"/>
  <c r="V528" i="4"/>
  <c r="S511" i="4"/>
  <c r="A593" i="4"/>
  <c r="H590" i="4" l="1"/>
  <c r="U590" i="4" s="1"/>
  <c r="I591" i="4"/>
  <c r="G541" i="4"/>
  <c r="P528" i="4"/>
  <c r="C529" i="4"/>
  <c r="B529" i="4" s="1"/>
  <c r="F593" i="4"/>
  <c r="E593" i="4"/>
  <c r="R593" i="4" s="1"/>
  <c r="D593" i="4"/>
  <c r="Q593" i="4" s="1"/>
  <c r="V529" i="4"/>
  <c r="S512" i="4"/>
  <c r="A594" i="4"/>
  <c r="G542" i="4" l="1"/>
  <c r="H591" i="4"/>
  <c r="U591" i="4" s="1"/>
  <c r="I592" i="4"/>
  <c r="P529" i="4"/>
  <c r="C530" i="4"/>
  <c r="B530" i="4" s="1"/>
  <c r="F594" i="4"/>
  <c r="E594" i="4"/>
  <c r="R594" i="4" s="1"/>
  <c r="D594" i="4"/>
  <c r="Q594" i="4" s="1"/>
  <c r="V530" i="4"/>
  <c r="S513" i="4"/>
  <c r="A595" i="4"/>
  <c r="H592" i="4" l="1"/>
  <c r="U592" i="4" s="1"/>
  <c r="I593" i="4"/>
  <c r="G543" i="4"/>
  <c r="P530" i="4"/>
  <c r="C531" i="4"/>
  <c r="B531" i="4" s="1"/>
  <c r="F595" i="4"/>
  <c r="E595" i="4"/>
  <c r="R595" i="4" s="1"/>
  <c r="D595" i="4"/>
  <c r="Q595" i="4" s="1"/>
  <c r="V531" i="4"/>
  <c r="S514" i="4"/>
  <c r="A596" i="4"/>
  <c r="G544" i="4" l="1"/>
  <c r="H593" i="4"/>
  <c r="U593" i="4" s="1"/>
  <c r="I594" i="4"/>
  <c r="P531" i="4"/>
  <c r="C532" i="4"/>
  <c r="B532" i="4" s="1"/>
  <c r="F596" i="4"/>
  <c r="E596" i="4"/>
  <c r="R596" i="4" s="1"/>
  <c r="D596" i="4"/>
  <c r="Q596" i="4" s="1"/>
  <c r="V532" i="4"/>
  <c r="S515" i="4"/>
  <c r="A597" i="4"/>
  <c r="H594" i="4" l="1"/>
  <c r="U594" i="4" s="1"/>
  <c r="I595" i="4"/>
  <c r="G545" i="4"/>
  <c r="P532" i="4"/>
  <c r="C533" i="4"/>
  <c r="B533" i="4" s="1"/>
  <c r="F597" i="4"/>
  <c r="E597" i="4"/>
  <c r="R597" i="4" s="1"/>
  <c r="D597" i="4"/>
  <c r="Q597" i="4" s="1"/>
  <c r="V533" i="4"/>
  <c r="S516" i="4"/>
  <c r="A598" i="4"/>
  <c r="G546" i="4" l="1"/>
  <c r="H595" i="4"/>
  <c r="U595" i="4" s="1"/>
  <c r="I596" i="4"/>
  <c r="P533" i="4"/>
  <c r="C534" i="4"/>
  <c r="B534" i="4" s="1"/>
  <c r="F598" i="4"/>
  <c r="E598" i="4"/>
  <c r="R598" i="4" s="1"/>
  <c r="D598" i="4"/>
  <c r="Q598" i="4" s="1"/>
  <c r="V534" i="4"/>
  <c r="S517" i="4"/>
  <c r="A599" i="4"/>
  <c r="H596" i="4" l="1"/>
  <c r="U596" i="4" s="1"/>
  <c r="I597" i="4"/>
  <c r="G547" i="4"/>
  <c r="P534" i="4"/>
  <c r="C535" i="4"/>
  <c r="B535" i="4" s="1"/>
  <c r="F599" i="4"/>
  <c r="E599" i="4"/>
  <c r="R599" i="4" s="1"/>
  <c r="D599" i="4"/>
  <c r="Q599" i="4" s="1"/>
  <c r="V535" i="4"/>
  <c r="S518" i="4"/>
  <c r="A600" i="4"/>
  <c r="G548" i="4" l="1"/>
  <c r="H597" i="4"/>
  <c r="U597" i="4" s="1"/>
  <c r="I598" i="4"/>
  <c r="P535" i="4"/>
  <c r="C536" i="4"/>
  <c r="B536" i="4" s="1"/>
  <c r="F600" i="4"/>
  <c r="E600" i="4"/>
  <c r="R600" i="4" s="1"/>
  <c r="D600" i="4"/>
  <c r="Q600" i="4" s="1"/>
  <c r="V536" i="4"/>
  <c r="S519" i="4"/>
  <c r="A601" i="4"/>
  <c r="H598" i="4" l="1"/>
  <c r="U598" i="4" s="1"/>
  <c r="I599" i="4"/>
  <c r="G549" i="4"/>
  <c r="P536" i="4"/>
  <c r="C537" i="4"/>
  <c r="B537" i="4" s="1"/>
  <c r="F601" i="4"/>
  <c r="E601" i="4"/>
  <c r="R601" i="4" s="1"/>
  <c r="D601" i="4"/>
  <c r="Q601" i="4" s="1"/>
  <c r="V537" i="4"/>
  <c r="S520" i="4"/>
  <c r="A602" i="4"/>
  <c r="G550" i="4" l="1"/>
  <c r="H599" i="4"/>
  <c r="U599" i="4" s="1"/>
  <c r="I600" i="4"/>
  <c r="P537" i="4"/>
  <c r="C538" i="4"/>
  <c r="B538" i="4" s="1"/>
  <c r="F602" i="4"/>
  <c r="E602" i="4"/>
  <c r="R602" i="4" s="1"/>
  <c r="D602" i="4"/>
  <c r="Q602" i="4" s="1"/>
  <c r="V538" i="4"/>
  <c r="S521" i="4"/>
  <c r="A603" i="4"/>
  <c r="H600" i="4" l="1"/>
  <c r="U600" i="4" s="1"/>
  <c r="I601" i="4"/>
  <c r="G551" i="4"/>
  <c r="P538" i="4"/>
  <c r="C539" i="4"/>
  <c r="B539" i="4" s="1"/>
  <c r="D603" i="4"/>
  <c r="Q603" i="4" s="1"/>
  <c r="F603" i="4"/>
  <c r="E603" i="4"/>
  <c r="R603" i="4" s="1"/>
  <c r="V539" i="4"/>
  <c r="S522" i="4"/>
  <c r="A604" i="4"/>
  <c r="G552" i="4" l="1"/>
  <c r="H601" i="4"/>
  <c r="U601" i="4" s="1"/>
  <c r="I602" i="4"/>
  <c r="P539" i="4"/>
  <c r="C540" i="4"/>
  <c r="B540" i="4" s="1"/>
  <c r="F604" i="4"/>
  <c r="E604" i="4"/>
  <c r="R604" i="4" s="1"/>
  <c r="D604" i="4"/>
  <c r="Q604" i="4" s="1"/>
  <c r="V540" i="4"/>
  <c r="S523" i="4"/>
  <c r="A605" i="4"/>
  <c r="H602" i="4" l="1"/>
  <c r="U602" i="4" s="1"/>
  <c r="I603" i="4"/>
  <c r="G553" i="4"/>
  <c r="P540" i="4"/>
  <c r="C541" i="4"/>
  <c r="B541" i="4" s="1"/>
  <c r="F605" i="4"/>
  <c r="E605" i="4"/>
  <c r="R605" i="4" s="1"/>
  <c r="D605" i="4"/>
  <c r="Q605" i="4" s="1"/>
  <c r="V541" i="4"/>
  <c r="S524" i="4"/>
  <c r="A606" i="4"/>
  <c r="G554" i="4" l="1"/>
  <c r="H603" i="4"/>
  <c r="U603" i="4" s="1"/>
  <c r="I604" i="4"/>
  <c r="P541" i="4"/>
  <c r="C542" i="4"/>
  <c r="B542" i="4" s="1"/>
  <c r="F606" i="4"/>
  <c r="E606" i="4"/>
  <c r="R606" i="4" s="1"/>
  <c r="D606" i="4"/>
  <c r="Q606" i="4" s="1"/>
  <c r="V542" i="4"/>
  <c r="S525" i="4"/>
  <c r="A607" i="4"/>
  <c r="H604" i="4" l="1"/>
  <c r="U604" i="4" s="1"/>
  <c r="I605" i="4"/>
  <c r="G555" i="4"/>
  <c r="P542" i="4"/>
  <c r="C543" i="4"/>
  <c r="B543" i="4" s="1"/>
  <c r="F607" i="4"/>
  <c r="E607" i="4"/>
  <c r="R607" i="4" s="1"/>
  <c r="D607" i="4"/>
  <c r="Q607" i="4" s="1"/>
  <c r="V543" i="4"/>
  <c r="S526" i="4"/>
  <c r="A608" i="4"/>
  <c r="G556" i="4" l="1"/>
  <c r="H605" i="4"/>
  <c r="U605" i="4" s="1"/>
  <c r="I606" i="4"/>
  <c r="P543" i="4"/>
  <c r="C544" i="4"/>
  <c r="B544" i="4" s="1"/>
  <c r="E608" i="4"/>
  <c r="R608" i="4" s="1"/>
  <c r="D608" i="4"/>
  <c r="Q608" i="4" s="1"/>
  <c r="F608" i="4"/>
  <c r="V544" i="4"/>
  <c r="S527" i="4"/>
  <c r="A609" i="4"/>
  <c r="H606" i="4" l="1"/>
  <c r="U606" i="4" s="1"/>
  <c r="I607" i="4"/>
  <c r="G557" i="4"/>
  <c r="P544" i="4"/>
  <c r="C545" i="4"/>
  <c r="B545" i="4" s="1"/>
  <c r="F609" i="4"/>
  <c r="E609" i="4"/>
  <c r="R609" i="4" s="1"/>
  <c r="D609" i="4"/>
  <c r="Q609" i="4" s="1"/>
  <c r="V545" i="4"/>
  <c r="S528" i="4"/>
  <c r="A610" i="4"/>
  <c r="G558" i="4" l="1"/>
  <c r="H607" i="4"/>
  <c r="U607" i="4" s="1"/>
  <c r="I608" i="4"/>
  <c r="P545" i="4"/>
  <c r="C546" i="4"/>
  <c r="B546" i="4" s="1"/>
  <c r="F610" i="4"/>
  <c r="E610" i="4"/>
  <c r="R610" i="4" s="1"/>
  <c r="D610" i="4"/>
  <c r="Q610" i="4" s="1"/>
  <c r="V546" i="4"/>
  <c r="S529" i="4"/>
  <c r="A611" i="4"/>
  <c r="H608" i="4" l="1"/>
  <c r="U608" i="4" s="1"/>
  <c r="I609" i="4"/>
  <c r="G559" i="4"/>
  <c r="P546" i="4"/>
  <c r="C547" i="4"/>
  <c r="B547" i="4" s="1"/>
  <c r="F611" i="4"/>
  <c r="E611" i="4"/>
  <c r="R611" i="4" s="1"/>
  <c r="D611" i="4"/>
  <c r="Q611" i="4" s="1"/>
  <c r="V547" i="4"/>
  <c r="S530" i="4"/>
  <c r="A612" i="4"/>
  <c r="G560" i="4" l="1"/>
  <c r="H609" i="4"/>
  <c r="U609" i="4" s="1"/>
  <c r="I610" i="4"/>
  <c r="P547" i="4"/>
  <c r="C548" i="4"/>
  <c r="B548" i="4" s="1"/>
  <c r="F612" i="4"/>
  <c r="E612" i="4"/>
  <c r="R612" i="4" s="1"/>
  <c r="D612" i="4"/>
  <c r="Q612" i="4" s="1"/>
  <c r="V548" i="4"/>
  <c r="S531" i="4"/>
  <c r="A613" i="4"/>
  <c r="H610" i="4" l="1"/>
  <c r="U610" i="4" s="1"/>
  <c r="I611" i="4"/>
  <c r="G561" i="4"/>
  <c r="P548" i="4"/>
  <c r="C549" i="4"/>
  <c r="B549" i="4" s="1"/>
  <c r="F613" i="4"/>
  <c r="E613" i="4"/>
  <c r="R613" i="4" s="1"/>
  <c r="D613" i="4"/>
  <c r="Q613" i="4" s="1"/>
  <c r="V549" i="4"/>
  <c r="S532" i="4"/>
  <c r="A614" i="4"/>
  <c r="G562" i="4" l="1"/>
  <c r="H611" i="4"/>
  <c r="U611" i="4" s="1"/>
  <c r="I612" i="4"/>
  <c r="P549" i="4"/>
  <c r="C550" i="4"/>
  <c r="B550" i="4" s="1"/>
  <c r="F614" i="4"/>
  <c r="E614" i="4"/>
  <c r="R614" i="4" s="1"/>
  <c r="D614" i="4"/>
  <c r="Q614" i="4" s="1"/>
  <c r="V550" i="4"/>
  <c r="S533" i="4"/>
  <c r="A615" i="4"/>
  <c r="H612" i="4" l="1"/>
  <c r="U612" i="4" s="1"/>
  <c r="I613" i="4"/>
  <c r="G563" i="4"/>
  <c r="P550" i="4"/>
  <c r="C551" i="4"/>
  <c r="B551" i="4" s="1"/>
  <c r="F615" i="4"/>
  <c r="E615" i="4"/>
  <c r="R615" i="4" s="1"/>
  <c r="D615" i="4"/>
  <c r="Q615" i="4" s="1"/>
  <c r="V551" i="4"/>
  <c r="S534" i="4"/>
  <c r="A616" i="4"/>
  <c r="G564" i="4" l="1"/>
  <c r="H613" i="4"/>
  <c r="U613" i="4" s="1"/>
  <c r="I614" i="4"/>
  <c r="P551" i="4"/>
  <c r="C552" i="4"/>
  <c r="B552" i="4" s="1"/>
  <c r="F616" i="4"/>
  <c r="E616" i="4"/>
  <c r="R616" i="4" s="1"/>
  <c r="D616" i="4"/>
  <c r="Q616" i="4" s="1"/>
  <c r="V552" i="4"/>
  <c r="S535" i="4"/>
  <c r="A617" i="4"/>
  <c r="H614" i="4" l="1"/>
  <c r="U614" i="4" s="1"/>
  <c r="I615" i="4"/>
  <c r="G565" i="4"/>
  <c r="P552" i="4"/>
  <c r="C553" i="4"/>
  <c r="B553" i="4" s="1"/>
  <c r="F617" i="4"/>
  <c r="E617" i="4"/>
  <c r="R617" i="4" s="1"/>
  <c r="D617" i="4"/>
  <c r="Q617" i="4" s="1"/>
  <c r="V553" i="4"/>
  <c r="S536" i="4"/>
  <c r="A618" i="4"/>
  <c r="G566" i="4" l="1"/>
  <c r="H615" i="4"/>
  <c r="U615" i="4" s="1"/>
  <c r="I616" i="4"/>
  <c r="P553" i="4"/>
  <c r="C554" i="4"/>
  <c r="B554" i="4" s="1"/>
  <c r="F618" i="4"/>
  <c r="E618" i="4"/>
  <c r="R618" i="4" s="1"/>
  <c r="D618" i="4"/>
  <c r="Q618" i="4" s="1"/>
  <c r="V554" i="4"/>
  <c r="S537" i="4"/>
  <c r="A619" i="4"/>
  <c r="H616" i="4" l="1"/>
  <c r="U616" i="4" s="1"/>
  <c r="I617" i="4"/>
  <c r="G567" i="4"/>
  <c r="P554" i="4"/>
  <c r="C555" i="4"/>
  <c r="B555" i="4" s="1"/>
  <c r="D619" i="4"/>
  <c r="Q619" i="4" s="1"/>
  <c r="F619" i="4"/>
  <c r="E619" i="4"/>
  <c r="R619" i="4" s="1"/>
  <c r="V555" i="4"/>
  <c r="S538" i="4"/>
  <c r="A620" i="4"/>
  <c r="G568" i="4" l="1"/>
  <c r="H617" i="4"/>
  <c r="U617" i="4" s="1"/>
  <c r="I618" i="4"/>
  <c r="P555" i="4"/>
  <c r="C556" i="4"/>
  <c r="B556" i="4" s="1"/>
  <c r="F620" i="4"/>
  <c r="E620" i="4"/>
  <c r="R620" i="4" s="1"/>
  <c r="D620" i="4"/>
  <c r="Q620" i="4" s="1"/>
  <c r="V556" i="4"/>
  <c r="S539" i="4"/>
  <c r="A621" i="4"/>
  <c r="H618" i="4" l="1"/>
  <c r="U618" i="4" s="1"/>
  <c r="I619" i="4"/>
  <c r="G569" i="4"/>
  <c r="P556" i="4"/>
  <c r="C557" i="4"/>
  <c r="B557" i="4" s="1"/>
  <c r="F621" i="4"/>
  <c r="E621" i="4"/>
  <c r="R621" i="4" s="1"/>
  <c r="D621" i="4"/>
  <c r="Q621" i="4" s="1"/>
  <c r="V557" i="4"/>
  <c r="S540" i="4"/>
  <c r="A622" i="4"/>
  <c r="G570" i="4" l="1"/>
  <c r="H619" i="4"/>
  <c r="U619" i="4" s="1"/>
  <c r="I620" i="4"/>
  <c r="P557" i="4"/>
  <c r="C558" i="4"/>
  <c r="B558" i="4" s="1"/>
  <c r="F622" i="4"/>
  <c r="E622" i="4"/>
  <c r="R622" i="4" s="1"/>
  <c r="D622" i="4"/>
  <c r="Q622" i="4" s="1"/>
  <c r="V558" i="4"/>
  <c r="S541" i="4"/>
  <c r="A623" i="4"/>
  <c r="H620" i="4" l="1"/>
  <c r="U620" i="4" s="1"/>
  <c r="I621" i="4"/>
  <c r="G571" i="4"/>
  <c r="P558" i="4"/>
  <c r="C559" i="4"/>
  <c r="B559" i="4" s="1"/>
  <c r="F623" i="4"/>
  <c r="E623" i="4"/>
  <c r="R623" i="4" s="1"/>
  <c r="D623" i="4"/>
  <c r="Q623" i="4" s="1"/>
  <c r="V559" i="4"/>
  <c r="S542" i="4"/>
  <c r="A624" i="4"/>
  <c r="G572" i="4" l="1"/>
  <c r="H621" i="4"/>
  <c r="U621" i="4" s="1"/>
  <c r="I622" i="4"/>
  <c r="P559" i="4"/>
  <c r="C560" i="4"/>
  <c r="B560" i="4" s="1"/>
  <c r="E624" i="4"/>
  <c r="R624" i="4" s="1"/>
  <c r="D624" i="4"/>
  <c r="Q624" i="4" s="1"/>
  <c r="F624" i="4"/>
  <c r="V560" i="4"/>
  <c r="S543" i="4"/>
  <c r="A625" i="4"/>
  <c r="H622" i="4" l="1"/>
  <c r="U622" i="4" s="1"/>
  <c r="I623" i="4"/>
  <c r="G573" i="4"/>
  <c r="P560" i="4"/>
  <c r="C561" i="4"/>
  <c r="B561" i="4" s="1"/>
  <c r="F625" i="4"/>
  <c r="E625" i="4"/>
  <c r="R625" i="4" s="1"/>
  <c r="D625" i="4"/>
  <c r="Q625" i="4" s="1"/>
  <c r="V561" i="4"/>
  <c r="S544" i="4"/>
  <c r="A626" i="4"/>
  <c r="G574" i="4" l="1"/>
  <c r="H623" i="4"/>
  <c r="U623" i="4" s="1"/>
  <c r="I624" i="4"/>
  <c r="P561" i="4"/>
  <c r="C562" i="4"/>
  <c r="B562" i="4" s="1"/>
  <c r="F626" i="4"/>
  <c r="E626" i="4"/>
  <c r="R626" i="4" s="1"/>
  <c r="D626" i="4"/>
  <c r="Q626" i="4" s="1"/>
  <c r="V562" i="4"/>
  <c r="S545" i="4"/>
  <c r="A627" i="4"/>
  <c r="H624" i="4" l="1"/>
  <c r="U624" i="4" s="1"/>
  <c r="I625" i="4"/>
  <c r="G575" i="4"/>
  <c r="P562" i="4"/>
  <c r="C563" i="4"/>
  <c r="B563" i="4" s="1"/>
  <c r="F627" i="4"/>
  <c r="E627" i="4"/>
  <c r="R627" i="4" s="1"/>
  <c r="D627" i="4"/>
  <c r="Q627" i="4" s="1"/>
  <c r="V563" i="4"/>
  <c r="S546" i="4"/>
  <c r="A628" i="4"/>
  <c r="G576" i="4" l="1"/>
  <c r="H625" i="4"/>
  <c r="U625" i="4" s="1"/>
  <c r="I626" i="4"/>
  <c r="P563" i="4"/>
  <c r="C564" i="4"/>
  <c r="B564" i="4" s="1"/>
  <c r="F628" i="4"/>
  <c r="E628" i="4"/>
  <c r="R628" i="4" s="1"/>
  <c r="D628" i="4"/>
  <c r="Q628" i="4" s="1"/>
  <c r="V564" i="4"/>
  <c r="S547" i="4"/>
  <c r="A629" i="4"/>
  <c r="H626" i="4" l="1"/>
  <c r="U626" i="4" s="1"/>
  <c r="I627" i="4"/>
  <c r="G577" i="4"/>
  <c r="P564" i="4"/>
  <c r="C565" i="4"/>
  <c r="B565" i="4" s="1"/>
  <c r="F629" i="4"/>
  <c r="E629" i="4"/>
  <c r="R629" i="4" s="1"/>
  <c r="D629" i="4"/>
  <c r="Q629" i="4" s="1"/>
  <c r="V565" i="4"/>
  <c r="S548" i="4"/>
  <c r="A630" i="4"/>
  <c r="G578" i="4" l="1"/>
  <c r="H627" i="4"/>
  <c r="U627" i="4" s="1"/>
  <c r="I628" i="4"/>
  <c r="P565" i="4"/>
  <c r="C566" i="4"/>
  <c r="B566" i="4" s="1"/>
  <c r="F630" i="4"/>
  <c r="E630" i="4"/>
  <c r="R630" i="4" s="1"/>
  <c r="D630" i="4"/>
  <c r="Q630" i="4" s="1"/>
  <c r="V566" i="4"/>
  <c r="S549" i="4"/>
  <c r="A631" i="4"/>
  <c r="H628" i="4" l="1"/>
  <c r="U628" i="4" s="1"/>
  <c r="I629" i="4"/>
  <c r="G579" i="4"/>
  <c r="P566" i="4"/>
  <c r="C567" i="4"/>
  <c r="B567" i="4" s="1"/>
  <c r="F631" i="4"/>
  <c r="E631" i="4"/>
  <c r="R631" i="4" s="1"/>
  <c r="D631" i="4"/>
  <c r="Q631" i="4" s="1"/>
  <c r="V567" i="4"/>
  <c r="S550" i="4"/>
  <c r="A632" i="4"/>
  <c r="G580" i="4" l="1"/>
  <c r="H629" i="4"/>
  <c r="U629" i="4" s="1"/>
  <c r="I630" i="4"/>
  <c r="P567" i="4"/>
  <c r="C568" i="4"/>
  <c r="B568" i="4" s="1"/>
  <c r="F632" i="4"/>
  <c r="E632" i="4"/>
  <c r="R632" i="4" s="1"/>
  <c r="D632" i="4"/>
  <c r="Q632" i="4" s="1"/>
  <c r="V568" i="4"/>
  <c r="S551" i="4"/>
  <c r="A633" i="4"/>
  <c r="H630" i="4" l="1"/>
  <c r="U630" i="4" s="1"/>
  <c r="I631" i="4"/>
  <c r="G581" i="4"/>
  <c r="P568" i="4"/>
  <c r="C569" i="4"/>
  <c r="B569" i="4" s="1"/>
  <c r="F633" i="4"/>
  <c r="E633" i="4"/>
  <c r="R633" i="4" s="1"/>
  <c r="D633" i="4"/>
  <c r="Q633" i="4" s="1"/>
  <c r="V569" i="4"/>
  <c r="S552" i="4"/>
  <c r="A634" i="4"/>
  <c r="G582" i="4" l="1"/>
  <c r="H631" i="4"/>
  <c r="U631" i="4" s="1"/>
  <c r="I632" i="4"/>
  <c r="P569" i="4"/>
  <c r="C570" i="4"/>
  <c r="B570" i="4" s="1"/>
  <c r="F634" i="4"/>
  <c r="E634" i="4"/>
  <c r="R634" i="4" s="1"/>
  <c r="D634" i="4"/>
  <c r="Q634" i="4" s="1"/>
  <c r="V570" i="4"/>
  <c r="S553" i="4"/>
  <c r="A635" i="4"/>
  <c r="H632" i="4" l="1"/>
  <c r="U632" i="4" s="1"/>
  <c r="I633" i="4"/>
  <c r="G583" i="4"/>
  <c r="P570" i="4"/>
  <c r="C571" i="4"/>
  <c r="B571" i="4" s="1"/>
  <c r="D635" i="4"/>
  <c r="Q635" i="4" s="1"/>
  <c r="F635" i="4"/>
  <c r="E635" i="4"/>
  <c r="R635" i="4" s="1"/>
  <c r="V571" i="4"/>
  <c r="S554" i="4"/>
  <c r="A636" i="4"/>
  <c r="G584" i="4" l="1"/>
  <c r="H633" i="4"/>
  <c r="U633" i="4" s="1"/>
  <c r="I634" i="4"/>
  <c r="P571" i="4"/>
  <c r="C572" i="4"/>
  <c r="B572" i="4" s="1"/>
  <c r="F636" i="4"/>
  <c r="E636" i="4"/>
  <c r="R636" i="4" s="1"/>
  <c r="D636" i="4"/>
  <c r="Q636" i="4" s="1"/>
  <c r="V572" i="4"/>
  <c r="S555" i="4"/>
  <c r="A637" i="4"/>
  <c r="H634" i="4" l="1"/>
  <c r="U634" i="4" s="1"/>
  <c r="I635" i="4"/>
  <c r="G585" i="4"/>
  <c r="P572" i="4"/>
  <c r="C573" i="4"/>
  <c r="B573" i="4" s="1"/>
  <c r="F637" i="4"/>
  <c r="E637" i="4"/>
  <c r="R637" i="4" s="1"/>
  <c r="D637" i="4"/>
  <c r="Q637" i="4" s="1"/>
  <c r="V573" i="4"/>
  <c r="S556" i="4"/>
  <c r="A638" i="4"/>
  <c r="G586" i="4" l="1"/>
  <c r="H635" i="4"/>
  <c r="U635" i="4" s="1"/>
  <c r="I636" i="4"/>
  <c r="P573" i="4"/>
  <c r="C574" i="4"/>
  <c r="B574" i="4" s="1"/>
  <c r="F638" i="4"/>
  <c r="E638" i="4"/>
  <c r="R638" i="4" s="1"/>
  <c r="D638" i="4"/>
  <c r="Q638" i="4" s="1"/>
  <c r="V574" i="4"/>
  <c r="S557" i="4"/>
  <c r="A639" i="4"/>
  <c r="H636" i="4" l="1"/>
  <c r="U636" i="4" s="1"/>
  <c r="I637" i="4"/>
  <c r="G587" i="4"/>
  <c r="P574" i="4"/>
  <c r="C575" i="4"/>
  <c r="B575" i="4" s="1"/>
  <c r="F639" i="4"/>
  <c r="E639" i="4"/>
  <c r="R639" i="4" s="1"/>
  <c r="D639" i="4"/>
  <c r="Q639" i="4" s="1"/>
  <c r="V575" i="4"/>
  <c r="S558" i="4"/>
  <c r="A640" i="4"/>
  <c r="G588" i="4" l="1"/>
  <c r="H637" i="4"/>
  <c r="U637" i="4" s="1"/>
  <c r="I638" i="4"/>
  <c r="P575" i="4"/>
  <c r="C576" i="4"/>
  <c r="B576" i="4" s="1"/>
  <c r="E640" i="4"/>
  <c r="R640" i="4" s="1"/>
  <c r="D640" i="4"/>
  <c r="Q640" i="4" s="1"/>
  <c r="F640" i="4"/>
  <c r="V576" i="4"/>
  <c r="S559" i="4"/>
  <c r="A641" i="4"/>
  <c r="H638" i="4" l="1"/>
  <c r="U638" i="4" s="1"/>
  <c r="I639" i="4"/>
  <c r="G589" i="4"/>
  <c r="P576" i="4"/>
  <c r="C577" i="4"/>
  <c r="B577" i="4" s="1"/>
  <c r="F641" i="4"/>
  <c r="E641" i="4"/>
  <c r="R641" i="4" s="1"/>
  <c r="D641" i="4"/>
  <c r="Q641" i="4" s="1"/>
  <c r="V577" i="4"/>
  <c r="S560" i="4"/>
  <c r="A642" i="4"/>
  <c r="G590" i="4" l="1"/>
  <c r="H639" i="4"/>
  <c r="U639" i="4" s="1"/>
  <c r="I640" i="4"/>
  <c r="P577" i="4"/>
  <c r="C578" i="4"/>
  <c r="B578" i="4" s="1"/>
  <c r="F642" i="4"/>
  <c r="E642" i="4"/>
  <c r="R642" i="4" s="1"/>
  <c r="D642" i="4"/>
  <c r="Q642" i="4" s="1"/>
  <c r="V578" i="4"/>
  <c r="S561" i="4"/>
  <c r="A643" i="4"/>
  <c r="H640" i="4" l="1"/>
  <c r="U640" i="4" s="1"/>
  <c r="I641" i="4"/>
  <c r="G591" i="4"/>
  <c r="P578" i="4"/>
  <c r="C579" i="4"/>
  <c r="B579" i="4" s="1"/>
  <c r="F643" i="4"/>
  <c r="E643" i="4"/>
  <c r="R643" i="4" s="1"/>
  <c r="D643" i="4"/>
  <c r="Q643" i="4" s="1"/>
  <c r="V579" i="4"/>
  <c r="S562" i="4"/>
  <c r="A644" i="4"/>
  <c r="G592" i="4" l="1"/>
  <c r="H641" i="4"/>
  <c r="U641" i="4" s="1"/>
  <c r="I642" i="4"/>
  <c r="P579" i="4"/>
  <c r="C580" i="4"/>
  <c r="B580" i="4" s="1"/>
  <c r="F644" i="4"/>
  <c r="E644" i="4"/>
  <c r="R644" i="4" s="1"/>
  <c r="D644" i="4"/>
  <c r="Q644" i="4" s="1"/>
  <c r="V580" i="4"/>
  <c r="S563" i="4"/>
  <c r="A645" i="4"/>
  <c r="H642" i="4" l="1"/>
  <c r="U642" i="4" s="1"/>
  <c r="I643" i="4"/>
  <c r="G593" i="4"/>
  <c r="P580" i="4"/>
  <c r="C581" i="4"/>
  <c r="B581" i="4" s="1"/>
  <c r="F645" i="4"/>
  <c r="E645" i="4"/>
  <c r="R645" i="4" s="1"/>
  <c r="D645" i="4"/>
  <c r="Q645" i="4" s="1"/>
  <c r="V581" i="4"/>
  <c r="S564" i="4"/>
  <c r="A646" i="4"/>
  <c r="G594" i="4" l="1"/>
  <c r="H643" i="4"/>
  <c r="U643" i="4" s="1"/>
  <c r="I644" i="4"/>
  <c r="P581" i="4"/>
  <c r="C582" i="4"/>
  <c r="B582" i="4" s="1"/>
  <c r="F646" i="4"/>
  <c r="E646" i="4"/>
  <c r="R646" i="4" s="1"/>
  <c r="D646" i="4"/>
  <c r="Q646" i="4" s="1"/>
  <c r="V582" i="4"/>
  <c r="S565" i="4"/>
  <c r="A647" i="4"/>
  <c r="H644" i="4" l="1"/>
  <c r="U644" i="4" s="1"/>
  <c r="I645" i="4"/>
  <c r="G595" i="4"/>
  <c r="P582" i="4"/>
  <c r="C583" i="4"/>
  <c r="B583" i="4" s="1"/>
  <c r="F647" i="4"/>
  <c r="E647" i="4"/>
  <c r="R647" i="4" s="1"/>
  <c r="D647" i="4"/>
  <c r="Q647" i="4" s="1"/>
  <c r="V583" i="4"/>
  <c r="S566" i="4"/>
  <c r="A648" i="4"/>
  <c r="G596" i="4" l="1"/>
  <c r="H645" i="4"/>
  <c r="U645" i="4" s="1"/>
  <c r="I646" i="4"/>
  <c r="P583" i="4"/>
  <c r="C584" i="4"/>
  <c r="B584" i="4" s="1"/>
  <c r="F648" i="4"/>
  <c r="E648" i="4"/>
  <c r="R648" i="4" s="1"/>
  <c r="D648" i="4"/>
  <c r="Q648" i="4" s="1"/>
  <c r="V584" i="4"/>
  <c r="S567" i="4"/>
  <c r="A649" i="4"/>
  <c r="H646" i="4" l="1"/>
  <c r="U646" i="4" s="1"/>
  <c r="I647" i="4"/>
  <c r="G597" i="4"/>
  <c r="P584" i="4"/>
  <c r="C585" i="4"/>
  <c r="B585" i="4" s="1"/>
  <c r="F649" i="4"/>
  <c r="E649" i="4"/>
  <c r="R649" i="4" s="1"/>
  <c r="D649" i="4"/>
  <c r="Q649" i="4" s="1"/>
  <c r="V585" i="4"/>
  <c r="S568" i="4"/>
  <c r="A650" i="4"/>
  <c r="G598" i="4" l="1"/>
  <c r="H647" i="4"/>
  <c r="U647" i="4" s="1"/>
  <c r="I648" i="4"/>
  <c r="P585" i="4"/>
  <c r="C586" i="4"/>
  <c r="B586" i="4" s="1"/>
  <c r="F650" i="4"/>
  <c r="E650" i="4"/>
  <c r="R650" i="4" s="1"/>
  <c r="D650" i="4"/>
  <c r="Q650" i="4" s="1"/>
  <c r="V586" i="4"/>
  <c r="S569" i="4"/>
  <c r="H648" i="4" l="1"/>
  <c r="U648" i="4" s="1"/>
  <c r="I649" i="4"/>
  <c r="G599" i="4"/>
  <c r="P586" i="4"/>
  <c r="C587" i="4"/>
  <c r="B587" i="4" s="1"/>
  <c r="V587" i="4"/>
  <c r="S570" i="4"/>
  <c r="G600" i="4" l="1"/>
  <c r="H649" i="4"/>
  <c r="U649" i="4" s="1"/>
  <c r="I650" i="4"/>
  <c r="P587" i="4"/>
  <c r="C588" i="4"/>
  <c r="B588" i="4" s="1"/>
  <c r="V588" i="4"/>
  <c r="S571" i="4"/>
  <c r="H650" i="4" l="1"/>
  <c r="U650" i="4" s="1"/>
  <c r="G601" i="4"/>
  <c r="P588" i="4"/>
  <c r="C589" i="4"/>
  <c r="B589" i="4" s="1"/>
  <c r="V589" i="4"/>
  <c r="S572" i="4"/>
  <c r="G602" i="4" l="1"/>
  <c r="P589" i="4"/>
  <c r="C590" i="4"/>
  <c r="B590" i="4" s="1"/>
  <c r="V590" i="4"/>
  <c r="S573" i="4"/>
  <c r="G603" i="4" l="1"/>
  <c r="P590" i="4"/>
  <c r="C591" i="4"/>
  <c r="B591" i="4" s="1"/>
  <c r="V591" i="4"/>
  <c r="S574" i="4"/>
  <c r="G604" i="4" l="1"/>
  <c r="P591" i="4"/>
  <c r="C592" i="4"/>
  <c r="B592" i="4" s="1"/>
  <c r="V592" i="4"/>
  <c r="S575" i="4"/>
  <c r="G605" i="4" l="1"/>
  <c r="P592" i="4"/>
  <c r="C593" i="4"/>
  <c r="B593" i="4" s="1"/>
  <c r="V593" i="4"/>
  <c r="S576" i="4"/>
  <c r="G606" i="4" l="1"/>
  <c r="P593" i="4"/>
  <c r="C594" i="4"/>
  <c r="B594" i="4" s="1"/>
  <c r="V594" i="4"/>
  <c r="S577" i="4"/>
  <c r="G607" i="4" l="1"/>
  <c r="P594" i="4"/>
  <c r="C595" i="4"/>
  <c r="B595" i="4" s="1"/>
  <c r="V595" i="4"/>
  <c r="S578" i="4"/>
  <c r="G608" i="4" l="1"/>
  <c r="P595" i="4"/>
  <c r="C596" i="4"/>
  <c r="B596" i="4" s="1"/>
  <c r="V596" i="4"/>
  <c r="S579" i="4"/>
  <c r="G609" i="4" l="1"/>
  <c r="P596" i="4"/>
  <c r="C597" i="4"/>
  <c r="B597" i="4" s="1"/>
  <c r="V597" i="4"/>
  <c r="S580" i="4"/>
  <c r="G610" i="4" l="1"/>
  <c r="P597" i="4"/>
  <c r="C598" i="4"/>
  <c r="B598" i="4" s="1"/>
  <c r="V598" i="4"/>
  <c r="S581" i="4"/>
  <c r="G611" i="4" l="1"/>
  <c r="P598" i="4"/>
  <c r="C599" i="4"/>
  <c r="B599" i="4" s="1"/>
  <c r="V599" i="4"/>
  <c r="S582" i="4"/>
  <c r="G612" i="4" l="1"/>
  <c r="P599" i="4"/>
  <c r="C600" i="4"/>
  <c r="B600" i="4" s="1"/>
  <c r="V600" i="4"/>
  <c r="S583" i="4"/>
  <c r="G613" i="4" l="1"/>
  <c r="P600" i="4"/>
  <c r="C601" i="4"/>
  <c r="B601" i="4" s="1"/>
  <c r="V601" i="4"/>
  <c r="S584" i="4"/>
  <c r="G614" i="4" l="1"/>
  <c r="P601" i="4"/>
  <c r="C602" i="4"/>
  <c r="B602" i="4" s="1"/>
  <c r="V602" i="4"/>
  <c r="S585" i="4"/>
  <c r="G615" i="4" l="1"/>
  <c r="P602" i="4"/>
  <c r="C603" i="4"/>
  <c r="B603" i="4" s="1"/>
  <c r="V603" i="4"/>
  <c r="S586" i="4"/>
  <c r="G616" i="4" l="1"/>
  <c r="P603" i="4"/>
  <c r="C604" i="4"/>
  <c r="B604" i="4" s="1"/>
  <c r="V604" i="4"/>
  <c r="S587" i="4"/>
  <c r="G617" i="4" l="1"/>
  <c r="P604" i="4"/>
  <c r="C605" i="4"/>
  <c r="B605" i="4" s="1"/>
  <c r="V605" i="4"/>
  <c r="S588" i="4"/>
  <c r="G618" i="4" l="1"/>
  <c r="P605" i="4"/>
  <c r="C606" i="4"/>
  <c r="B606" i="4" s="1"/>
  <c r="V606" i="4"/>
  <c r="S589" i="4"/>
  <c r="G619" i="4" l="1"/>
  <c r="P606" i="4"/>
  <c r="C607" i="4"/>
  <c r="B607" i="4" s="1"/>
  <c r="V607" i="4"/>
  <c r="S590" i="4"/>
  <c r="G620" i="4" l="1"/>
  <c r="P607" i="4"/>
  <c r="C608" i="4"/>
  <c r="B608" i="4" s="1"/>
  <c r="V608" i="4"/>
  <c r="S591" i="4"/>
  <c r="G621" i="4" l="1"/>
  <c r="P608" i="4"/>
  <c r="C609" i="4"/>
  <c r="B609" i="4" s="1"/>
  <c r="V609" i="4"/>
  <c r="S592" i="4"/>
  <c r="G622" i="4" l="1"/>
  <c r="P609" i="4"/>
  <c r="C610" i="4"/>
  <c r="B610" i="4" s="1"/>
  <c r="V610" i="4"/>
  <c r="S593" i="4"/>
  <c r="G623" i="4" l="1"/>
  <c r="P610" i="4"/>
  <c r="C611" i="4"/>
  <c r="B611" i="4" s="1"/>
  <c r="V611" i="4"/>
  <c r="S594" i="4"/>
  <c r="G624" i="4" l="1"/>
  <c r="P611" i="4"/>
  <c r="C612" i="4"/>
  <c r="B612" i="4" s="1"/>
  <c r="V612" i="4"/>
  <c r="S595" i="4"/>
  <c r="G625" i="4" l="1"/>
  <c r="P612" i="4"/>
  <c r="C613" i="4"/>
  <c r="B613" i="4" s="1"/>
  <c r="V613" i="4"/>
  <c r="S596" i="4"/>
  <c r="G626" i="4" l="1"/>
  <c r="P613" i="4"/>
  <c r="C614" i="4"/>
  <c r="B614" i="4" s="1"/>
  <c r="V614" i="4"/>
  <c r="S597" i="4"/>
  <c r="G627" i="4" l="1"/>
  <c r="P614" i="4"/>
  <c r="C615" i="4"/>
  <c r="B615" i="4" s="1"/>
  <c r="V615" i="4"/>
  <c r="S598" i="4"/>
  <c r="G628" i="4" l="1"/>
  <c r="P615" i="4"/>
  <c r="C616" i="4"/>
  <c r="B616" i="4" s="1"/>
  <c r="V616" i="4"/>
  <c r="S599" i="4"/>
  <c r="G629" i="4" l="1"/>
  <c r="P616" i="4"/>
  <c r="C617" i="4"/>
  <c r="B617" i="4" s="1"/>
  <c r="V617" i="4"/>
  <c r="S600" i="4"/>
  <c r="G630" i="4" l="1"/>
  <c r="P617" i="4"/>
  <c r="C618" i="4"/>
  <c r="B618" i="4" s="1"/>
  <c r="V618" i="4"/>
  <c r="S601" i="4"/>
  <c r="G631" i="4" l="1"/>
  <c r="P618" i="4"/>
  <c r="C619" i="4"/>
  <c r="B619" i="4" s="1"/>
  <c r="V619" i="4"/>
  <c r="S602" i="4"/>
  <c r="G632" i="4" l="1"/>
  <c r="P619" i="4"/>
  <c r="C620" i="4"/>
  <c r="B620" i="4" s="1"/>
  <c r="V620" i="4"/>
  <c r="S603" i="4"/>
  <c r="G633" i="4" l="1"/>
  <c r="P620" i="4"/>
  <c r="C621" i="4"/>
  <c r="B621" i="4" s="1"/>
  <c r="V621" i="4"/>
  <c r="S604" i="4"/>
  <c r="G634" i="4" l="1"/>
  <c r="P621" i="4"/>
  <c r="C622" i="4"/>
  <c r="B622" i="4" s="1"/>
  <c r="V622" i="4"/>
  <c r="S605" i="4"/>
  <c r="G635" i="4" l="1"/>
  <c r="P622" i="4"/>
  <c r="C623" i="4"/>
  <c r="B623" i="4" s="1"/>
  <c r="V623" i="4"/>
  <c r="S606" i="4"/>
  <c r="G636" i="4" l="1"/>
  <c r="P623" i="4"/>
  <c r="C624" i="4"/>
  <c r="B624" i="4" s="1"/>
  <c r="V624" i="4"/>
  <c r="S607" i="4"/>
  <c r="G637" i="4" l="1"/>
  <c r="P624" i="4"/>
  <c r="C625" i="4"/>
  <c r="B625" i="4" s="1"/>
  <c r="V625" i="4"/>
  <c r="S608" i="4"/>
  <c r="G638" i="4" l="1"/>
  <c r="P625" i="4"/>
  <c r="C626" i="4"/>
  <c r="B626" i="4" s="1"/>
  <c r="V626" i="4"/>
  <c r="S609" i="4"/>
  <c r="G639" i="4" l="1"/>
  <c r="P626" i="4"/>
  <c r="C627" i="4"/>
  <c r="B627" i="4" s="1"/>
  <c r="V627" i="4"/>
  <c r="S610" i="4"/>
  <c r="G640" i="4" l="1"/>
  <c r="P627" i="4"/>
  <c r="C628" i="4"/>
  <c r="B628" i="4" s="1"/>
  <c r="V628" i="4"/>
  <c r="S611" i="4"/>
  <c r="G641" i="4" l="1"/>
  <c r="P628" i="4"/>
  <c r="C629" i="4"/>
  <c r="B629" i="4" s="1"/>
  <c r="V629" i="4"/>
  <c r="S612" i="4"/>
  <c r="G642" i="4" l="1"/>
  <c r="P629" i="4"/>
  <c r="C630" i="4"/>
  <c r="B630" i="4" s="1"/>
  <c r="V630" i="4"/>
  <c r="S613" i="4"/>
  <c r="G643" i="4" l="1"/>
  <c r="P630" i="4"/>
  <c r="C631" i="4"/>
  <c r="B631" i="4" s="1"/>
  <c r="V631" i="4"/>
  <c r="S614" i="4"/>
  <c r="G644" i="4" l="1"/>
  <c r="P631" i="4"/>
  <c r="C632" i="4"/>
  <c r="B632" i="4" s="1"/>
  <c r="V632" i="4"/>
  <c r="S615" i="4"/>
  <c r="G645" i="4" l="1"/>
  <c r="P632" i="4"/>
  <c r="C633" i="4"/>
  <c r="B633" i="4" s="1"/>
  <c r="V633" i="4"/>
  <c r="S616" i="4"/>
  <c r="G646" i="4" l="1"/>
  <c r="P633" i="4"/>
  <c r="C634" i="4"/>
  <c r="B634" i="4" s="1"/>
  <c r="V634" i="4"/>
  <c r="S617" i="4"/>
  <c r="G647" i="4" l="1"/>
  <c r="P634" i="4"/>
  <c r="C635" i="4"/>
  <c r="B635" i="4" s="1"/>
  <c r="V635" i="4"/>
  <c r="S618" i="4"/>
  <c r="G648" i="4" l="1"/>
  <c r="P635" i="4"/>
  <c r="C636" i="4"/>
  <c r="B636" i="4" s="1"/>
  <c r="V636" i="4"/>
  <c r="S619" i="4"/>
  <c r="G649" i="4" l="1"/>
  <c r="P636" i="4"/>
  <c r="C637" i="4"/>
  <c r="B637" i="4" s="1"/>
  <c r="V637" i="4"/>
  <c r="S620" i="4"/>
  <c r="G650" i="4" l="1"/>
  <c r="P637" i="4"/>
  <c r="C638" i="4"/>
  <c r="B638" i="4" s="1"/>
  <c r="V638" i="4"/>
  <c r="S621" i="4"/>
  <c r="P638" i="4" l="1"/>
  <c r="C639" i="4"/>
  <c r="B639" i="4" s="1"/>
  <c r="V639" i="4"/>
  <c r="S622" i="4"/>
  <c r="P639" i="4" l="1"/>
  <c r="C640" i="4"/>
  <c r="B640" i="4" s="1"/>
  <c r="V640" i="4"/>
  <c r="S623" i="4"/>
  <c r="P640" i="4" l="1"/>
  <c r="C641" i="4"/>
  <c r="B641" i="4" s="1"/>
  <c r="V641" i="4"/>
  <c r="S624" i="4"/>
  <c r="P641" i="4" l="1"/>
  <c r="C642" i="4"/>
  <c r="B642" i="4" s="1"/>
  <c r="V642" i="4"/>
  <c r="S625" i="4"/>
  <c r="P642" i="4" l="1"/>
  <c r="C643" i="4"/>
  <c r="B643" i="4" s="1"/>
  <c r="V643" i="4"/>
  <c r="S626" i="4"/>
  <c r="P643" i="4" l="1"/>
  <c r="C644" i="4"/>
  <c r="B644" i="4" s="1"/>
  <c r="V644" i="4"/>
  <c r="S627" i="4"/>
  <c r="P644" i="4" l="1"/>
  <c r="C645" i="4"/>
  <c r="B645" i="4" s="1"/>
  <c r="V645" i="4"/>
  <c r="S628" i="4"/>
  <c r="P645" i="4" l="1"/>
  <c r="C646" i="4"/>
  <c r="B646" i="4" s="1"/>
  <c r="V646" i="4"/>
  <c r="S629" i="4"/>
  <c r="P646" i="4" l="1"/>
  <c r="C647" i="4"/>
  <c r="B647" i="4" s="1"/>
  <c r="V647" i="4"/>
  <c r="S630" i="4"/>
  <c r="P647" i="4" l="1"/>
  <c r="C648" i="4"/>
  <c r="B648" i="4" s="1"/>
  <c r="V648" i="4"/>
  <c r="S631" i="4"/>
  <c r="P648" i="4" l="1"/>
  <c r="C649" i="4"/>
  <c r="B649" i="4" s="1"/>
  <c r="V649" i="4"/>
  <c r="S632" i="4"/>
  <c r="P649" i="4" l="1"/>
  <c r="C650" i="4"/>
  <c r="P650" i="4" s="1"/>
  <c r="V650" i="4"/>
  <c r="S633" i="4"/>
  <c r="B650" i="4" l="1"/>
  <c r="S634" i="4"/>
  <c r="S635" i="4" l="1"/>
  <c r="S636" i="4" l="1"/>
  <c r="S637" i="4" l="1"/>
  <c r="S638" i="4" l="1"/>
  <c r="S639" i="4" l="1"/>
  <c r="S640" i="4" l="1"/>
  <c r="S641" i="4" l="1"/>
  <c r="S642" i="4" l="1"/>
  <c r="S643" i="4" l="1"/>
  <c r="S644" i="4" l="1"/>
  <c r="S645" i="4" l="1"/>
  <c r="S646" i="4" l="1"/>
  <c r="S647" i="4" l="1"/>
  <c r="S648" i="4" l="1"/>
  <c r="S649" i="4" l="1"/>
  <c r="S650" i="4"/>
  <c r="FF25" i="1" l="1" a="1"/>
  <c r="FF25" i="1" s="1"/>
  <c r="GY25" i="1" l="1"/>
  <c r="GZ25" i="1"/>
  <c r="HA25" i="1"/>
  <c r="F4" i="1" l="1"/>
  <c r="G4" i="1"/>
  <c r="E4" i="1"/>
  <c r="C24" i="1" l="1"/>
  <c r="B3" i="1" s="1"/>
  <c r="AF24" i="1"/>
  <c r="GS25" i="1"/>
  <c r="C25" i="1"/>
  <c r="Z24" i="1"/>
  <c r="GS24" i="1"/>
  <c r="Z25" i="1"/>
  <c r="FE24" i="1" l="1"/>
  <c r="FD24" i="1"/>
  <c r="FC24" i="1"/>
  <c r="FB24" i="1"/>
  <c r="FA24" i="1"/>
  <c r="EZ24" i="1"/>
  <c r="EY24" i="1"/>
  <c r="FA25" i="1"/>
  <c r="EY25" i="1"/>
  <c r="FE25" i="1"/>
  <c r="FD25" i="1"/>
  <c r="EZ25" i="1"/>
  <c r="FC25" i="1"/>
  <c r="FB25" i="1"/>
  <c r="EN25" i="1"/>
  <c r="EM25" i="1"/>
  <c r="EL25" i="1"/>
  <c r="EK25" i="1"/>
  <c r="EJ25" i="1"/>
  <c r="EK24" i="1"/>
  <c r="EN24" i="1"/>
  <c r="EM24" i="1"/>
  <c r="EL24" i="1"/>
  <c r="EJ24" i="1"/>
  <c r="AF25" i="1"/>
  <c r="AG24" i="1"/>
  <c r="AG39" i="1" l="1"/>
  <c r="AG68" i="1"/>
  <c r="AG38" i="1"/>
  <c r="AG69" i="1"/>
  <c r="AG58" i="1"/>
  <c r="AG79" i="1"/>
  <c r="AG65" i="1"/>
  <c r="AG91" i="1"/>
  <c r="AG31" i="1"/>
  <c r="AG92" i="1"/>
  <c r="AG45" i="1"/>
  <c r="AG32" i="1"/>
  <c r="AG33" i="1"/>
  <c r="AG53" i="1"/>
  <c r="AG74" i="1"/>
  <c r="AG83" i="1"/>
  <c r="AG77" i="1"/>
  <c r="AG78" i="1"/>
  <c r="AG46" i="1"/>
  <c r="AG34" i="1"/>
  <c r="AG47" i="1"/>
  <c r="AG66" i="1"/>
  <c r="AG84" i="1"/>
  <c r="AG41" i="1"/>
  <c r="AG55" i="1"/>
  <c r="AG89" i="1"/>
  <c r="AG57" i="1"/>
  <c r="AG87" i="1"/>
  <c r="AG30" i="1"/>
  <c r="AG40" i="1"/>
  <c r="AG86" i="1"/>
  <c r="AG48" i="1"/>
  <c r="AG36" i="1"/>
  <c r="AG71" i="1"/>
  <c r="AG76" i="1"/>
  <c r="AG93" i="1"/>
  <c r="AG25" i="1"/>
  <c r="AG60" i="1"/>
  <c r="AG75" i="1"/>
  <c r="AG44" i="1"/>
  <c r="AG56" i="1"/>
  <c r="AG80" i="1"/>
  <c r="AG59" i="1"/>
  <c r="AG81" i="1"/>
  <c r="AG27" i="1"/>
  <c r="AG50" i="1"/>
  <c r="AG61" i="1"/>
  <c r="AG70" i="1"/>
  <c r="AG73" i="1"/>
  <c r="AG85" i="1"/>
  <c r="AG88" i="1"/>
  <c r="AG64" i="1"/>
  <c r="AG43" i="1"/>
  <c r="AG42" i="1"/>
  <c r="AG72" i="1"/>
  <c r="AG37" i="1"/>
  <c r="AG67" i="1"/>
  <c r="AG82" i="1"/>
  <c r="AG52" i="1"/>
  <c r="AG35" i="1"/>
  <c r="AG29" i="1"/>
  <c r="AG49" i="1"/>
  <c r="AG26" i="1"/>
  <c r="AG54" i="1"/>
  <c r="AG28" i="1"/>
  <c r="AG63" i="1"/>
  <c r="AG90" i="1"/>
  <c r="AG51" i="1"/>
  <c r="AG62" i="1"/>
  <c r="AG100" i="1" l="1"/>
  <c r="AG4" i="1" s="1"/>
  <c r="AG94" i="1"/>
  <c r="AG95" i="1"/>
  <c r="AG96" i="1"/>
  <c r="AG99" i="1"/>
  <c r="AG97" i="1"/>
  <c r="AG9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F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J2" authorId="2" shapeId="0" xr:uid="{C53F027C-6D33-40C1-A15B-F0B88F167C36}">
      <text>
        <r>
          <rPr>
            <b/>
            <sz val="9"/>
            <color indexed="81"/>
            <rFont val="Tahoma"/>
            <family val="2"/>
          </rPr>
          <t>John:</t>
        </r>
        <r>
          <rPr>
            <sz val="9"/>
            <color indexed="81"/>
            <rFont val="Tahoma"/>
            <family val="2"/>
          </rPr>
          <t xml:space="preserve">
blank is don't use REV
any -ve is create REV for all traits
non-negative is hold all constant except the target trait.</t>
        </r>
      </text>
    </comment>
    <comment ref="M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N2" authorId="2" shapeId="0" xr:uid="{D3CDF64A-9D77-4BF3-A62E-00602A49ED13}">
      <text>
        <r>
          <rPr>
            <b/>
            <sz val="9"/>
            <color indexed="81"/>
            <rFont val="Tahoma"/>
            <family val="2"/>
          </rPr>
          <t>John:</t>
        </r>
        <r>
          <rPr>
            <sz val="9"/>
            <color indexed="81"/>
            <rFont val="Tahoma"/>
            <family val="2"/>
          </rPr>
          <t xml:space="preserve">
These are the farm scenarios
</t>
        </r>
      </text>
    </comment>
    <comment ref="Q2" authorId="2" shapeId="0" xr:uid="{ACF8FAF4-1DC0-4CD0-BFAA-186410F7C97A}">
      <text>
        <r>
          <rPr>
            <b/>
            <sz val="9"/>
            <color indexed="81"/>
            <rFont val="Tahoma"/>
            <family val="2"/>
          </rPr>
          <t>John:</t>
        </r>
        <r>
          <rPr>
            <sz val="9"/>
            <color indexed="81"/>
            <rFont val="Tahoma"/>
            <family val="2"/>
          </rPr>
          <t xml:space="preserve">
Vary the conservtion limit </t>
        </r>
      </text>
    </comment>
    <comment ref="AD2" authorId="2" shapeId="0" xr:uid="{29F76506-18E5-4478-99A2-8EA42D2227FD}">
      <text>
        <r>
          <rPr>
            <b/>
            <sz val="9"/>
            <color indexed="81"/>
            <rFont val="Tahoma"/>
            <family val="2"/>
          </rPr>
          <t>John:</t>
        </r>
        <r>
          <rPr>
            <sz val="9"/>
            <color indexed="81"/>
            <rFont val="Tahoma"/>
            <family val="2"/>
          </rPr>
          <t xml:space="preserve">
A check that the FS being used is correct</t>
        </r>
      </text>
    </comment>
    <comment ref="AE2" authorId="2" shapeId="0" xr:uid="{D330DD2B-C9F7-4BB6-9B3C-C786936FD1F0}">
      <text>
        <r>
          <rPr>
            <b/>
            <sz val="9"/>
            <color indexed="81"/>
            <rFont val="Tahoma"/>
            <family val="2"/>
          </rPr>
          <t>John:</t>
        </r>
        <r>
          <rPr>
            <sz val="9"/>
            <color indexed="81"/>
            <rFont val="Tahoma"/>
            <family val="2"/>
          </rPr>
          <t xml:space="preserve">
The offset to the trial that created the pkl to use for the manual opt trial</t>
        </r>
      </text>
    </comment>
    <comment ref="AF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N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P2" authorId="2" shapeId="0" xr:uid="{D2C83A71-A43D-4A61-BC5E-091A39F490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AQ2" authorId="2" shapeId="0" xr:uid="{B3752027-B15E-4F63-81B9-4F3B6CF1223B}">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AR2" authorId="0" shapeId="0" xr:uid="{4F939482-1AD3-498D-83DC-0541146765B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AT2" authorId="2" shapeId="0" xr:uid="{A921C694-8265-4355-B72E-3A66B9007880}">
      <text>
        <r>
          <rPr>
            <b/>
            <sz val="9"/>
            <color indexed="81"/>
            <rFont val="Tahoma"/>
            <family val="2"/>
          </rPr>
          <t>John:</t>
        </r>
        <r>
          <rPr>
            <sz val="9"/>
            <color indexed="81"/>
            <rFont val="Tahoma"/>
            <family val="2"/>
          </rPr>
          <t xml:space="preserve">
comment: are season nodes included in steady state model, note: they always are for dsp model)</t>
        </r>
      </text>
    </comment>
    <comment ref="AU2" authorId="2" shapeId="0" xr:uid="{86D2AB41-D5C5-457E-8F5A-BEB9D9374C27}">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V2" authorId="2" shapeId="0" xr:uid="{9B2AD214-0909-4C4C-9D20-6D7881E85B0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AX2" authorId="2" shapeId="0" xr:uid="{2189A71B-9A05-4643-8C04-2DD041A3D414}">
      <text>
        <r>
          <rPr>
            <b/>
            <sz val="9"/>
            <color indexed="81"/>
            <rFont val="Tahoma"/>
            <family val="2"/>
          </rPr>
          <t>John:</t>
        </r>
        <r>
          <rPr>
            <sz val="9"/>
            <color indexed="81"/>
            <rFont val="Tahoma"/>
            <family val="2"/>
          </rPr>
          <t xml:space="preserve">
Equations used for the sires</t>
        </r>
      </text>
    </comment>
    <comment ref="AY2" authorId="2" shapeId="0" xr:uid="{1EE367D6-5B2C-432B-9E24-7B047F438E41}">
      <text>
        <r>
          <rPr>
            <b/>
            <sz val="9"/>
            <color indexed="81"/>
            <rFont val="Tahoma"/>
            <family val="2"/>
          </rPr>
          <t>John:</t>
        </r>
        <r>
          <rPr>
            <sz val="9"/>
            <color indexed="81"/>
            <rFont val="Tahoma"/>
            <family val="2"/>
          </rPr>
          <t xml:space="preserve">
Equations used for the dams</t>
        </r>
      </text>
    </comment>
    <comment ref="BC2" authorId="2" shapeId="0" xr:uid="{B81F53F6-7294-4E30-A92A-BF71AA8396E1}">
      <text>
        <r>
          <rPr>
            <b/>
            <sz val="9"/>
            <color indexed="81"/>
            <rFont val="Tahoma"/>
            <family val="2"/>
          </rPr>
          <t>John:</t>
        </r>
        <r>
          <rPr>
            <sz val="9"/>
            <color indexed="81"/>
            <rFont val="Tahoma"/>
            <family val="2"/>
          </rPr>
          <t xml:space="preserve">
Equations used for the prog</t>
        </r>
      </text>
    </comment>
    <comment ref="BG2" authorId="2" shapeId="0" xr:uid="{B951E732-FFC2-4EC0-A2AA-21F415BC93AF}">
      <text>
        <r>
          <rPr>
            <b/>
            <sz val="9"/>
            <color indexed="81"/>
            <rFont val="Tahoma"/>
            <family val="2"/>
          </rPr>
          <t>John:</t>
        </r>
        <r>
          <rPr>
            <sz val="9"/>
            <color indexed="81"/>
            <rFont val="Tahoma"/>
            <family val="2"/>
          </rPr>
          <t xml:space="preserve">
Equations used for the offspring</t>
        </r>
      </text>
    </comment>
    <comment ref="BJ2" authorId="0" shapeId="0" xr:uid="{BAE7719B-0991-4E0A-AC3C-75100EA48A10}">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BK2" authorId="0" shapeId="0" xr:uid="{6305077E-A2B8-4976-A3B0-540AD29C20A9}">
      <text>
        <r>
          <rPr>
            <b/>
            <sz val="9"/>
            <color indexed="81"/>
            <rFont val="Tahoma"/>
            <family val="2"/>
          </rPr>
          <t>Michael:</t>
        </r>
        <r>
          <rPr>
            <sz val="9"/>
            <color indexed="81"/>
            <rFont val="Tahoma"/>
            <family val="2"/>
          </rPr>
          <t xml:space="preserve">
rev number is appended to std rev pkl file. So you can specify which trial to use as std.</t>
        </r>
      </text>
    </comment>
    <comment ref="BL2" authorId="2" shapeId="0" xr:uid="{E935E2FF-5137-4162-AF11-998DA68AACE5}">
      <text>
        <r>
          <rPr>
            <b/>
            <sz val="9"/>
            <color indexed="81"/>
            <rFont val="Tahoma"/>
            <family val="2"/>
          </rPr>
          <t>John:</t>
        </r>
        <r>
          <rPr>
            <sz val="9"/>
            <color indexed="81"/>
            <rFont val="Tahoma"/>
            <family val="2"/>
          </rPr>
          <t xml:space="preserve">
Control which traits are included in the REV_pkl file</t>
        </r>
      </text>
    </comment>
    <comment ref="BM2" authorId="2" shapeId="0" xr:uid="{D4613405-8326-4137-9E9B-456105F08357}">
      <text>
        <r>
          <rPr>
            <b/>
            <sz val="9"/>
            <color indexed="81"/>
            <rFont val="Tahoma"/>
            <family val="2"/>
          </rPr>
          <t>John:</t>
        </r>
        <r>
          <rPr>
            <sz val="9"/>
            <color indexed="81"/>
            <rFont val="Tahoma"/>
            <family val="2"/>
          </rPr>
          <t xml:space="preserve">
Control which traits are included in the REV_pkl file</t>
        </r>
      </text>
    </comment>
    <comment ref="BN2" authorId="2" shapeId="0" xr:uid="{5AB1AA03-FB61-4EAD-8CB3-7FE6B50FF55F}">
      <text>
        <r>
          <rPr>
            <b/>
            <sz val="9"/>
            <color indexed="81"/>
            <rFont val="Tahoma"/>
            <family val="2"/>
          </rPr>
          <t>John:</t>
        </r>
        <r>
          <rPr>
            <sz val="9"/>
            <color indexed="81"/>
            <rFont val="Tahoma"/>
            <family val="2"/>
          </rPr>
          <t xml:space="preserve">
Control which traits are included in the REV_pkl file</t>
        </r>
      </text>
    </comment>
    <comment ref="BO2" authorId="2" shapeId="0" xr:uid="{72ABC2FB-DABF-426C-A3FA-A8D46DCB897A}">
      <text>
        <r>
          <rPr>
            <b/>
            <sz val="9"/>
            <color indexed="81"/>
            <rFont val="Tahoma"/>
            <family val="2"/>
          </rPr>
          <t>John:</t>
        </r>
        <r>
          <rPr>
            <sz val="9"/>
            <color indexed="81"/>
            <rFont val="Tahoma"/>
            <family val="2"/>
          </rPr>
          <t xml:space="preserve">
Control which traits are included in the REV_pkl file</t>
        </r>
      </text>
    </comment>
    <comment ref="BP2" authorId="2" shapeId="0" xr:uid="{3E1A457D-9D1E-4904-9C4E-6AE375540D28}">
      <text>
        <r>
          <rPr>
            <b/>
            <sz val="9"/>
            <color indexed="81"/>
            <rFont val="Tahoma"/>
            <family val="2"/>
          </rPr>
          <t>John:</t>
        </r>
        <r>
          <rPr>
            <sz val="9"/>
            <color indexed="81"/>
            <rFont val="Tahoma"/>
            <family val="2"/>
          </rPr>
          <t xml:space="preserve">
Control which traits are included in the REV_pkl file</t>
        </r>
      </text>
    </comment>
    <comment ref="BQ2" authorId="2" shapeId="0" xr:uid="{E4D06360-A173-4FC4-9502-C904A93ABED3}">
      <text>
        <r>
          <rPr>
            <b/>
            <sz val="9"/>
            <color indexed="81"/>
            <rFont val="Tahoma"/>
            <family val="2"/>
          </rPr>
          <t>John:</t>
        </r>
        <r>
          <rPr>
            <sz val="9"/>
            <color indexed="81"/>
            <rFont val="Tahoma"/>
            <family val="2"/>
          </rPr>
          <t xml:space="preserve">
Control which traits are included in the REV_pkl file</t>
        </r>
      </text>
    </comment>
    <comment ref="BR2" authorId="2" shapeId="0" xr:uid="{90F1775C-679E-49CC-9DAE-F7ECA2FBBC45}">
      <text>
        <r>
          <rPr>
            <b/>
            <sz val="9"/>
            <color indexed="81"/>
            <rFont val="Tahoma"/>
            <family val="2"/>
          </rPr>
          <t>John:</t>
        </r>
        <r>
          <rPr>
            <sz val="9"/>
            <color indexed="81"/>
            <rFont val="Tahoma"/>
            <family val="2"/>
          </rPr>
          <t xml:space="preserve">
Control which traits are included in the REV_pkl file</t>
        </r>
      </text>
    </comment>
    <comment ref="BS2" authorId="2" shapeId="0" xr:uid="{C9C78BF3-BA5C-42C4-8B9E-D95EDD12DE43}">
      <text>
        <r>
          <rPr>
            <b/>
            <sz val="9"/>
            <color indexed="81"/>
            <rFont val="Tahoma"/>
            <family val="2"/>
          </rPr>
          <t>John:</t>
        </r>
        <r>
          <rPr>
            <sz val="9"/>
            <color indexed="81"/>
            <rFont val="Tahoma"/>
            <family val="2"/>
          </rPr>
          <t xml:space="preserve">
Control which traits are included in the REV_pkl file</t>
        </r>
      </text>
    </comment>
    <comment ref="BU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BV2" authorId="2" shapeId="0" xr:uid="{A9F2A2E9-6E02-42A7-A9DE-B0D822E1C79C}">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BW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BY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BZ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CA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CC2" authorId="2" shapeId="0" xr:uid="{75EBFB8E-2343-4D23-9CB2-84C16326D1A4}">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D2" authorId="2" shapeId="0" xr:uid="{475B899E-4098-4704-8F4A-9342720E1D57}">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E2" authorId="2" shapeId="0" xr:uid="{3F198605-991D-4CFD-A7DA-B2B35304D508}">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G2" authorId="2" shapeId="0" xr:uid="{3FDAAE70-2EB8-4631-BBB7-D23C162063C5}">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J2" authorId="2" shapeId="0" xr:uid="{0B6E93A2-75CE-479C-84CD-FDBF79E672FA}">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M2" authorId="2" shapeId="0" xr:uid="{A2D6CA70-B706-40DF-824C-D49FB9CDFDA2}">
      <text>
        <r>
          <rPr>
            <b/>
            <sz val="9"/>
            <color indexed="81"/>
            <rFont val="Tahoma"/>
            <family val="2"/>
          </rPr>
          <t>John:</t>
        </r>
        <r>
          <rPr>
            <sz val="9"/>
            <color indexed="81"/>
            <rFont val="Tahoma"/>
            <family val="2"/>
          </rPr>
          <t xml:space="preserve">
Alter the user defined FVP dates (specified as a day of the year).</t>
        </r>
      </text>
    </comment>
    <comment ref="CN2" authorId="0" shapeId="0" xr:uid="{69B0895F-ABB4-4439-B83D-5CA8CA02A07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CO2" authorId="0" shapeId="0" xr:uid="{3C15DE3A-3651-474F-A941-22E9853F3632}">
      <text>
        <r>
          <rPr>
            <b/>
            <sz val="9"/>
            <color indexed="81"/>
            <rFont val="Tahoma"/>
            <family val="2"/>
          </rPr>
          <t>Michael:</t>
        </r>
        <r>
          <rPr>
            <sz val="9"/>
            <color indexed="81"/>
            <rFont val="Tahoma"/>
            <family val="2"/>
          </rPr>
          <t xml:space="preserve">
Mask changeable fvps.
</t>
        </r>
      </text>
    </comment>
    <comment ref="CP2" authorId="0" shapeId="0" xr:uid="{6528534C-25F6-46C2-8F56-59A497C99EAB}">
      <text>
        <r>
          <rPr>
            <b/>
            <sz val="9"/>
            <color indexed="81"/>
            <rFont val="Tahoma"/>
            <family val="2"/>
          </rPr>
          <t>Michael:</t>
        </r>
        <r>
          <rPr>
            <sz val="9"/>
            <color indexed="81"/>
            <rFont val="Tahoma"/>
            <family val="2"/>
          </rPr>
          <t xml:space="preserve">
Mask changeable fvps.
</t>
        </r>
      </text>
    </comment>
    <comment ref="CQ2" authorId="0" shapeId="0" xr:uid="{FBA9E428-55D7-4DB3-8992-2DFD4BB16263}">
      <text>
        <r>
          <rPr>
            <b/>
            <sz val="9"/>
            <color indexed="81"/>
            <rFont val="Tahoma"/>
            <family val="2"/>
          </rPr>
          <t>Michael:</t>
        </r>
        <r>
          <rPr>
            <sz val="9"/>
            <color indexed="81"/>
            <rFont val="Tahoma"/>
            <family val="2"/>
          </rPr>
          <t xml:space="preserve">
Mask changeable fvps.
</t>
        </r>
      </text>
    </comment>
    <comment ref="DD2" authorId="0" shapeId="0" xr:uid="{AE7FD3AC-C9CB-4026-85FF-6E03D9846296}">
      <text>
        <r>
          <rPr>
            <b/>
            <sz val="9"/>
            <color indexed="81"/>
            <rFont val="Tahoma"/>
            <family val="2"/>
          </rPr>
          <t>Michael:</t>
        </r>
        <r>
          <rPr>
            <sz val="9"/>
            <color indexed="81"/>
            <rFont val="Tahoma"/>
            <family val="2"/>
          </rPr>
          <t xml:space="preserve">
number of nutrition options in each FVP for dams</t>
        </r>
      </text>
    </comment>
    <comment ref="DE2" authorId="0" shapeId="0" xr:uid="{3FE51FD1-1444-49E0-8085-D8BA0336878C}">
      <text>
        <r>
          <rPr>
            <b/>
            <sz val="9"/>
            <color indexed="81"/>
            <rFont val="Tahoma"/>
            <family val="2"/>
          </rPr>
          <t>Michael:</t>
        </r>
        <r>
          <rPr>
            <sz val="9"/>
            <color indexed="81"/>
            <rFont val="Tahoma"/>
            <family val="2"/>
          </rPr>
          <t xml:space="preserve">
number of nutrition options in each FVP for offs</t>
        </r>
      </text>
    </comment>
    <comment ref="DF2" authorId="0" shapeId="0" xr:uid="{70087CB0-6E49-44D1-A56A-F9C4200A3EC4}">
      <text>
        <r>
          <rPr>
            <b/>
            <sz val="9"/>
            <color indexed="81"/>
            <rFont val="Tahoma"/>
            <family val="2"/>
          </rPr>
          <t>Michael Young:</t>
        </r>
        <r>
          <rPr>
            <sz val="9"/>
            <color indexed="81"/>
            <rFont val="Tahoma"/>
            <family val="2"/>
          </rPr>
          <t xml:space="preserve">
The variation in the feedsupply from the standard for this slice of N.</t>
        </r>
      </text>
    </comment>
    <comment ref="DO2" authorId="2" shapeId="0" xr:uid="{2BFA7B03-7181-4A8A-91C1-7DB6FB98BE13}">
      <text>
        <r>
          <rPr>
            <b/>
            <sz val="9"/>
            <color indexed="81"/>
            <rFont val="Tahoma"/>
            <family val="2"/>
          </rPr>
          <t>John:</t>
        </r>
        <r>
          <rPr>
            <sz val="9"/>
            <color indexed="81"/>
            <rFont val="Tahoma"/>
            <family val="2"/>
          </rPr>
          <t xml:space="preserve">
Alter the standard feed supply options (r1)</t>
        </r>
      </text>
    </comment>
    <comment ref="DP2" authorId="2" shapeId="0" xr:uid="{122BDBC4-69F8-4FA6-9C3B-7D1C29DB08D2}">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R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T2" authorId="2" shapeId="0" xr:uid="{C8159EC4-D3D1-4E57-80B5-24A11B47607B}">
      <text>
        <r>
          <rPr>
            <b/>
            <sz val="9"/>
            <color indexed="81"/>
            <rFont val="Tahoma"/>
            <family val="2"/>
          </rPr>
          <t>John:</t>
        </r>
        <r>
          <rPr>
            <sz val="9"/>
            <color indexed="81"/>
            <rFont val="Tahoma"/>
            <family val="2"/>
          </rPr>
          <t xml:space="preserve">
Select the genotype for the 3 breeds
This the g0 axis for the 3 sire breeds.</t>
        </r>
      </text>
    </comment>
    <comment ref="DX2" authorId="2" shapeId="0" xr:uid="{CFB4D159-059A-4627-B94D-DD53ED665E8A}">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EG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11566A9D-2C29-4459-BA39-DFCE2B7FDD20}">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EP2" authorId="2" shapeId="0" xr:uid="{BBE6D4A3-06A7-4F42-A611-3B269155EB02}">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EQ2" authorId="2" shapeId="0" xr:uid="{C37091B4-53BE-4495-95EE-AE87564B5885}">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ES2" authorId="0" shapeId="0" xr:uid="{C984AB09-9680-43A7-A3CF-31528209122A}">
      <text>
        <r>
          <rPr>
            <b/>
            <sz val="9"/>
            <color indexed="81"/>
            <rFont val="Tahoma"/>
            <family val="2"/>
          </rPr>
          <t>Michael Young (21512438):</t>
        </r>
        <r>
          <rPr>
            <sz val="9"/>
            <color indexed="81"/>
            <rFont val="Tahoma"/>
            <family val="2"/>
          </rPr>
          <t xml:space="preserve">
control if cropgrazing is included. Default is True</t>
        </r>
      </text>
    </comment>
    <comment ref="EW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Y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Z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C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E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F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G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P2" authorId="0" shapeId="0" xr:uid="{FB2123B6-90C7-4A9E-85E9-B18F0AE4DF31}">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FW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X2" authorId="0" shapeId="0" xr:uid="{CBD300F2-C140-49FF-A3D1-19531521668F}">
      <text>
        <r>
          <rPr>
            <b/>
            <sz val="9"/>
            <color indexed="81"/>
            <rFont val="Tahoma"/>
            <family val="2"/>
          </rPr>
          <t>Michael Young:</t>
        </r>
        <r>
          <rPr>
            <sz val="9"/>
            <color indexed="81"/>
            <rFont val="Tahoma"/>
            <family val="2"/>
          </rPr>
          <t xml:space="preserve">
min dams</t>
        </r>
      </text>
    </comment>
    <comment ref="FZ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F2" authorId="0" shapeId="0" xr:uid="{20F28C74-D082-42E9-94E7-5BAA399ED926}">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G2" authorId="0" shapeId="0" xr:uid="{8545BCAB-19ED-4430-9483-8C80953465FF}">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GI2" authorId="0" shapeId="0" xr:uid="{30952663-7CAE-4DD2-B497-32DAAC969621}">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GM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N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O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P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Q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R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S2" authorId="0" shapeId="0" xr:uid="{C8048BFB-7419-4759-ABB2-4C1BFC80ABFB}">
      <text>
        <r>
          <rPr>
            <b/>
            <sz val="9"/>
            <color indexed="81"/>
            <rFont val="Tahoma"/>
            <family val="2"/>
          </rPr>
          <t xml:space="preserve">John:
</t>
        </r>
        <r>
          <rPr>
            <sz val="9"/>
            <color indexed="81"/>
            <rFont val="Tahoma"/>
            <family val="2"/>
          </rPr>
          <t>Scale the feed that must be left ungrazed as a conservation buffer.</t>
        </r>
      </text>
    </comment>
    <comment ref="GY2" authorId="2" shapeId="0" xr:uid="{A17ED6A7-B11B-4EE0-BAFE-C76DE5D3D4B7}">
      <text>
        <r>
          <rPr>
            <b/>
            <sz val="9"/>
            <color indexed="81"/>
            <rFont val="Tahoma"/>
            <family val="2"/>
          </rPr>
          <t>John:</t>
        </r>
        <r>
          <rPr>
            <sz val="9"/>
            <color indexed="81"/>
            <rFont val="Tahoma"/>
            <family val="2"/>
          </rPr>
          <t xml:space="preserve">
Scale wool prices. Operates on the micron price guides</t>
        </r>
      </text>
    </comment>
    <comment ref="GZ2" authorId="2" shapeId="0" xr:uid="{B8CA1343-AEDD-463A-A4B4-7BF2F4B50750}">
      <text>
        <r>
          <rPr>
            <b/>
            <sz val="9"/>
            <color indexed="81"/>
            <rFont val="Tahoma"/>
            <family val="2"/>
          </rPr>
          <t>John:</t>
        </r>
        <r>
          <rPr>
            <sz val="9"/>
            <color indexed="81"/>
            <rFont val="Tahoma"/>
            <family val="2"/>
          </rPr>
          <t xml:space="preserve">
Scale sale sheep prices. Operates on the maximum prices in the grids</t>
        </r>
      </text>
    </comment>
    <comment ref="HA2" authorId="2" shapeId="0" xr:uid="{1096BD26-6232-4DAB-A642-CFD570CE472E}">
      <text>
        <r>
          <rPr>
            <b/>
            <sz val="9"/>
            <color indexed="81"/>
            <rFont val="Tahoma"/>
            <family val="2"/>
          </rPr>
          <t>John:</t>
        </r>
        <r>
          <rPr>
            <sz val="9"/>
            <color indexed="81"/>
            <rFont val="Tahoma"/>
            <family val="2"/>
          </rPr>
          <t xml:space="preserve">
Scale grain prices. Operates on both firsts and seconds</t>
        </r>
      </text>
    </comment>
    <comment ref="HC2" authorId="2" shapeId="0" xr:uid="{F1302F12-E598-4879-9F1B-3E0A35F98861}">
      <text>
        <r>
          <rPr>
            <b/>
            <sz val="9"/>
            <color indexed="81"/>
            <rFont val="Tahoma"/>
            <family val="2"/>
          </rPr>
          <t>John:</t>
        </r>
        <r>
          <rPr>
            <sz val="9"/>
            <color indexed="81"/>
            <rFont val="Tahoma"/>
            <family val="2"/>
          </rPr>
          <t xml:space="preserve">
Include pasture. Default is True</t>
        </r>
      </text>
    </comment>
    <comment ref="HD2" authorId="2" shapeId="0" xr:uid="{F59C3DA6-DA99-4992-859E-070A767D8620}">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HE2" authorId="2" shapeId="0" xr:uid="{A86234FB-ABFC-48AB-A8B0-19468B9B6F24}">
      <text>
        <r>
          <rPr>
            <b/>
            <sz val="9"/>
            <color indexed="81"/>
            <rFont val="Tahoma"/>
            <family val="2"/>
          </rPr>
          <t>John:</t>
        </r>
        <r>
          <rPr>
            <sz val="9"/>
            <color indexed="81"/>
            <rFont val="Tahoma"/>
            <family val="2"/>
          </rPr>
          <t xml:space="preserve">
Pasture growth rate by weather-year &amp; feed period (all LMUs)`</t>
        </r>
      </text>
    </comment>
    <comment ref="HF2" authorId="2" shapeId="0" xr:uid="{8C9C4B47-53E5-477C-BEAF-97BE8C67762B}">
      <text>
        <r>
          <rPr>
            <b/>
            <sz val="9"/>
            <color indexed="81"/>
            <rFont val="Tahoma"/>
            <family val="2"/>
          </rPr>
          <t>John:</t>
        </r>
        <r>
          <rPr>
            <sz val="9"/>
            <color indexed="81"/>
            <rFont val="Tahoma"/>
            <family val="2"/>
          </rPr>
          <t xml:space="preserve">
Pasture growth rate by weather-year &amp; feed period (all LMUs)`</t>
        </r>
      </text>
    </comment>
    <comment ref="HG2" authorId="2" shapeId="0" xr:uid="{83199BA4-74D8-456B-9052-521440639227}">
      <text>
        <r>
          <rPr>
            <b/>
            <sz val="9"/>
            <color indexed="81"/>
            <rFont val="Tahoma"/>
            <family val="2"/>
          </rPr>
          <t>John:</t>
        </r>
        <r>
          <rPr>
            <sz val="9"/>
            <color indexed="81"/>
            <rFont val="Tahoma"/>
            <family val="2"/>
          </rPr>
          <t xml:space="preserve">
Pasture growth rate by weather-year &amp; feed period (all LMUs)`</t>
        </r>
      </text>
    </comment>
    <comment ref="HH2" authorId="2" shapeId="0" xr:uid="{C1FCE566-F417-4452-9ABF-887229D0E0BD}">
      <text>
        <r>
          <rPr>
            <b/>
            <sz val="9"/>
            <color indexed="81"/>
            <rFont val="Tahoma"/>
            <family val="2"/>
          </rPr>
          <t>John:</t>
        </r>
        <r>
          <rPr>
            <sz val="9"/>
            <color indexed="81"/>
            <rFont val="Tahoma"/>
            <family val="2"/>
          </rPr>
          <t xml:space="preserve">
Pasture growth rate by weather-year &amp; feed period (all LMUs)`</t>
        </r>
      </text>
    </comment>
    <comment ref="HI2" authorId="2" shapeId="0" xr:uid="{B0F375F8-EAAF-4CA4-8EA8-F9C292946B09}">
      <text>
        <r>
          <rPr>
            <b/>
            <sz val="9"/>
            <color indexed="81"/>
            <rFont val="Tahoma"/>
            <family val="2"/>
          </rPr>
          <t>John:</t>
        </r>
        <r>
          <rPr>
            <sz val="9"/>
            <color indexed="81"/>
            <rFont val="Tahoma"/>
            <family val="2"/>
          </rPr>
          <t xml:space="preserve">
Pasture growth rate by weather-year &amp; feed period (all LMUs)`</t>
        </r>
      </text>
    </comment>
    <comment ref="HJ2" authorId="2" shapeId="0" xr:uid="{1310BDF0-04F1-47D6-BA44-BCCE521DEE3B}">
      <text>
        <r>
          <rPr>
            <b/>
            <sz val="9"/>
            <color indexed="81"/>
            <rFont val="Tahoma"/>
            <family val="2"/>
          </rPr>
          <t>John:</t>
        </r>
        <r>
          <rPr>
            <sz val="9"/>
            <color indexed="81"/>
            <rFont val="Tahoma"/>
            <family val="2"/>
          </rPr>
          <t xml:space="preserve">
Pasture growth rate by weather-year &amp; feed period (all LMUs)`</t>
        </r>
      </text>
    </comment>
    <comment ref="HK2" authorId="2" shapeId="0" xr:uid="{43A8DEF1-E2D6-46C8-8AF2-192D8434089A}">
      <text>
        <r>
          <rPr>
            <b/>
            <sz val="9"/>
            <color indexed="81"/>
            <rFont val="Tahoma"/>
            <family val="2"/>
          </rPr>
          <t>John:</t>
        </r>
        <r>
          <rPr>
            <sz val="9"/>
            <color indexed="81"/>
            <rFont val="Tahoma"/>
            <family val="2"/>
          </rPr>
          <t xml:space="preserve">
Pasture growth rate by weather-year &amp; feed period (all LMUs)`</t>
        </r>
      </text>
    </comment>
    <comment ref="HL2" authorId="2" shapeId="0" xr:uid="{22C4D4AB-A31A-4F62-A6E3-456FF55C8E76}">
      <text>
        <r>
          <rPr>
            <b/>
            <sz val="9"/>
            <color indexed="81"/>
            <rFont val="Tahoma"/>
            <family val="2"/>
          </rPr>
          <t>John:</t>
        </r>
        <r>
          <rPr>
            <sz val="9"/>
            <color indexed="81"/>
            <rFont val="Tahoma"/>
            <family val="2"/>
          </rPr>
          <t xml:space="preserve">
Pasture growth rate by weather-year &amp; feed period (all LMUs)`</t>
        </r>
      </text>
    </comment>
    <comment ref="HM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N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F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S3" authorId="2" shapeId="0" xr:uid="{A4EAEBB0-C590-44CA-87C6-FCF02042830F}">
      <text>
        <r>
          <rPr>
            <b/>
            <sz val="9"/>
            <color indexed="81"/>
            <rFont val="Tahoma"/>
            <family val="2"/>
          </rPr>
          <t>John:</t>
        </r>
        <r>
          <rPr>
            <sz val="9"/>
            <color indexed="81"/>
            <rFont val="Tahoma"/>
            <family val="2"/>
          </rPr>
          <t xml:space="preserve">
Pasture type</t>
        </r>
      </text>
    </comment>
    <comment ref="HE3" authorId="2" shapeId="0" xr:uid="{B954CDF6-1ABF-48D4-9FEA-F3C077148276}">
      <text>
        <r>
          <rPr>
            <b/>
            <sz val="9"/>
            <color indexed="81"/>
            <rFont val="Tahoma"/>
            <family val="2"/>
          </rPr>
          <t>John:</t>
        </r>
        <r>
          <rPr>
            <sz val="9"/>
            <color indexed="81"/>
            <rFont val="Tahoma"/>
            <family val="2"/>
          </rPr>
          <t xml:space="preserve">
Pasture type</t>
        </r>
      </text>
    </comment>
    <comment ref="HF3" authorId="2" shapeId="0" xr:uid="{EDBAF20B-E6F1-46E4-90F2-F767570B3214}">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AF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G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2" shapeId="0" xr:uid="{A87C6412-54C3-4634-B83A-13455AC5A298}">
      <text>
        <r>
          <rPr>
            <b/>
            <sz val="9"/>
            <color indexed="81"/>
            <rFont val="Tahoma"/>
            <family val="2"/>
          </rPr>
          <t>John:</t>
        </r>
        <r>
          <rPr>
            <sz val="9"/>
            <color indexed="81"/>
            <rFont val="Tahoma"/>
            <family val="2"/>
          </rPr>
          <t xml:space="preserve">
All season types, so that all can be set to FALSE</t>
        </r>
      </text>
    </comment>
    <comment ref="AS4" authorId="2" shapeId="0" xr:uid="{CDC7CC5E-2711-4298-A943-33ED423CD40B}">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X4" authorId="0" shapeId="0" xr:uid="{7861D19F-916D-408A-A538-198C929599E5}">
      <text>
        <r>
          <rPr>
            <b/>
            <sz val="9"/>
            <color indexed="81"/>
            <rFont val="Tahoma"/>
            <family val="2"/>
          </rPr>
          <t>John:</t>
        </r>
        <r>
          <rPr>
            <sz val="9"/>
            <color indexed="81"/>
            <rFont val="Tahoma"/>
            <family val="2"/>
          </rPr>
          <t xml:space="preserve">
Relative availability</t>
        </r>
      </text>
    </comment>
    <comment ref="AY4" authorId="0" shapeId="0" xr:uid="{F2BDF62F-A2C0-480F-B4A2-37C24BFCFD37}">
      <text>
        <r>
          <rPr>
            <b/>
            <sz val="9"/>
            <color indexed="81"/>
            <rFont val="Tahoma"/>
            <family val="2"/>
          </rPr>
          <t>John:</t>
        </r>
        <r>
          <rPr>
            <sz val="9"/>
            <color indexed="81"/>
            <rFont val="Tahoma"/>
            <family val="2"/>
          </rPr>
          <t xml:space="preserve">
Conception</t>
        </r>
      </text>
    </comment>
    <comment ref="AZ4" authorId="0" shapeId="0" xr:uid="{0C042DA4-D01F-4462-9FFE-DECC324238C5}">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L4" authorId="2" shapeId="0" xr:uid="{92BC5E23-6B81-457A-9465-BBCED9EC75CB}">
      <text>
        <r>
          <rPr>
            <b/>
            <sz val="9"/>
            <color indexed="81"/>
            <rFont val="Tahoma"/>
            <family val="2"/>
          </rPr>
          <t>John:</t>
        </r>
        <r>
          <rPr>
            <sz val="9"/>
            <color indexed="81"/>
            <rFont val="Tahoma"/>
            <family val="2"/>
          </rPr>
          <t xml:space="preserve">
CFW</t>
        </r>
      </text>
    </comment>
    <comment ref="BM4" authorId="2" shapeId="0" xr:uid="{B828607C-FA29-4707-A21B-CE463104DACB}">
      <text>
        <r>
          <rPr>
            <b/>
            <sz val="9"/>
            <color indexed="81"/>
            <rFont val="Tahoma"/>
            <family val="2"/>
          </rPr>
          <t>John:</t>
        </r>
        <r>
          <rPr>
            <sz val="9"/>
            <color indexed="81"/>
            <rFont val="Tahoma"/>
            <family val="2"/>
          </rPr>
          <t xml:space="preserve">
FD</t>
        </r>
      </text>
    </comment>
    <comment ref="BN4" authorId="2" shapeId="0" xr:uid="{DA236917-5303-4A06-BB47-A0705356AA07}">
      <text>
        <r>
          <rPr>
            <b/>
            <sz val="9"/>
            <color indexed="81"/>
            <rFont val="Tahoma"/>
            <family val="2"/>
          </rPr>
          <t>John:</t>
        </r>
        <r>
          <rPr>
            <sz val="9"/>
            <color indexed="81"/>
            <rFont val="Tahoma"/>
            <family val="2"/>
          </rPr>
          <t xml:space="preserve">
Conception</t>
        </r>
      </text>
    </comment>
    <comment ref="BO4" authorId="2" shapeId="0" xr:uid="{BAD5328B-6C1D-476D-9EA6-9F3B09A960E6}">
      <text>
        <r>
          <rPr>
            <b/>
            <sz val="9"/>
            <color indexed="81"/>
            <rFont val="Tahoma"/>
            <family val="2"/>
          </rPr>
          <t>John:</t>
        </r>
        <r>
          <rPr>
            <sz val="9"/>
            <color indexed="81"/>
            <rFont val="Tahoma"/>
            <family val="2"/>
          </rPr>
          <t xml:space="preserve">
Litter Size</t>
        </r>
      </text>
    </comment>
    <comment ref="BP4" authorId="2" shapeId="0" xr:uid="{9691464A-CF42-40C2-A5A9-9F838DFF54A4}">
      <text>
        <r>
          <rPr>
            <b/>
            <sz val="9"/>
            <color indexed="81"/>
            <rFont val="Tahoma"/>
            <family val="2"/>
          </rPr>
          <t>John:</t>
        </r>
        <r>
          <rPr>
            <sz val="9"/>
            <color indexed="81"/>
            <rFont val="Tahoma"/>
            <family val="2"/>
          </rPr>
          <t xml:space="preserve">
ERA (Ewe rearing ability = Lamb survival)</t>
        </r>
      </text>
    </comment>
    <comment ref="BQ4" authorId="2" shapeId="0" xr:uid="{579A665C-935B-4B09-BDA4-C11E26059193}">
      <text>
        <r>
          <rPr>
            <b/>
            <sz val="9"/>
            <color indexed="81"/>
            <rFont val="Tahoma"/>
            <family val="2"/>
          </rPr>
          <t>John:</t>
        </r>
        <r>
          <rPr>
            <sz val="9"/>
            <color indexed="81"/>
            <rFont val="Tahoma"/>
            <family val="2"/>
          </rPr>
          <t xml:space="preserve">
Mortality</t>
        </r>
      </text>
    </comment>
    <comment ref="BR4" authorId="2" shapeId="0" xr:uid="{F58C5024-3A0E-4955-8FAD-6C2D321A8471}">
      <text>
        <r>
          <rPr>
            <b/>
            <sz val="9"/>
            <color indexed="81"/>
            <rFont val="Tahoma"/>
            <family val="2"/>
          </rPr>
          <t>John:</t>
        </r>
        <r>
          <rPr>
            <sz val="9"/>
            <color indexed="81"/>
            <rFont val="Tahoma"/>
            <family val="2"/>
          </rPr>
          <t xml:space="preserve">
LWC (Liveweight change)</t>
        </r>
      </text>
    </comment>
    <comment ref="BS4" authorId="2" shapeId="0" xr:uid="{EE3CD86E-40C8-47D8-9196-79048B93823C}">
      <text>
        <r>
          <rPr>
            <b/>
            <sz val="9"/>
            <color indexed="81"/>
            <rFont val="Tahoma"/>
            <family val="2"/>
          </rPr>
          <t>John:</t>
        </r>
        <r>
          <rPr>
            <sz val="9"/>
            <color indexed="81"/>
            <rFont val="Tahoma"/>
            <family val="2"/>
          </rPr>
          <t xml:space="preserve">
Random</t>
        </r>
      </text>
    </comment>
    <comment ref="BZ4" authorId="0" shapeId="0" xr:uid="{1FFA69E7-0806-4E89-B418-84B5B76C2E09}">
      <text>
        <r>
          <rPr>
            <b/>
            <sz val="9"/>
            <color indexed="81"/>
            <rFont val="Tahoma"/>
            <family val="2"/>
          </rPr>
          <t>John:</t>
        </r>
        <r>
          <rPr>
            <sz val="9"/>
            <color indexed="81"/>
            <rFont val="Tahoma"/>
            <family val="2"/>
          </rPr>
          <t xml:space="preserve">
All periods and slices of r2</t>
        </r>
      </text>
    </comment>
    <comment ref="CG4" authorId="2" shapeId="0" xr:uid="{610AB6DD-FD22-4297-BF0A-2D181104B4CA}">
      <text>
        <r>
          <rPr>
            <b/>
            <sz val="9"/>
            <color indexed="81"/>
            <rFont val="Tahoma"/>
            <family val="2"/>
          </rPr>
          <t>John:</t>
        </r>
        <r>
          <rPr>
            <sz val="9"/>
            <color indexed="81"/>
            <rFont val="Tahoma"/>
            <family val="2"/>
          </rPr>
          <t xml:space="preserve">
post weaning fvp date u[0] for autumn lambing i[0] mated ewe lambs y[1].
Note: y[1] if post-weaning is occurring prior to the end of the calendar year</t>
        </r>
      </text>
    </comment>
    <comment ref="CH4" authorId="2" shapeId="0" xr:uid="{5A6AAD67-6B24-4478-AA2B-B4D72B9626E1}">
      <text>
        <r>
          <rPr>
            <b/>
            <sz val="9"/>
            <color indexed="81"/>
            <rFont val="Tahoma"/>
            <family val="2"/>
          </rPr>
          <t>John:</t>
        </r>
        <r>
          <rPr>
            <sz val="9"/>
            <color indexed="81"/>
            <rFont val="Tahoma"/>
            <family val="2"/>
          </rPr>
          <t xml:space="preserve">
Winter lambing</t>
        </r>
      </text>
    </comment>
    <comment ref="CI4" authorId="2" shapeId="0" xr:uid="{49A803EA-9D60-4526-B14D-9DBCEAFCEE6A}">
      <text>
        <r>
          <rPr>
            <b/>
            <sz val="9"/>
            <color indexed="81"/>
            <rFont val="Tahoma"/>
            <family val="2"/>
          </rPr>
          <t>John:</t>
        </r>
        <r>
          <rPr>
            <sz val="9"/>
            <color indexed="81"/>
            <rFont val="Tahoma"/>
            <family val="2"/>
          </rPr>
          <t xml:space="preserve">
Spring lambing</t>
        </r>
      </text>
    </comment>
    <comment ref="CJ4" authorId="2" shapeId="0" xr:uid="{2CCF2EF6-F305-4461-BA9B-1F0096A2D23E}">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CK4" authorId="2" shapeId="0" xr:uid="{8CE6F3B7-A272-4B56-A841-4ECCBBB11606}">
      <text>
        <r>
          <rPr>
            <b/>
            <sz val="9"/>
            <color indexed="81"/>
            <rFont val="Tahoma"/>
            <family val="2"/>
          </rPr>
          <t>John:</t>
        </r>
        <r>
          <rPr>
            <sz val="9"/>
            <color indexed="81"/>
            <rFont val="Tahoma"/>
            <family val="2"/>
          </rPr>
          <t xml:space="preserve">
Winter lambing</t>
        </r>
      </text>
    </comment>
    <comment ref="CL4" authorId="2" shapeId="0" xr:uid="{BB1B7A79-AABC-44EF-81C3-8CA0654D0B2D}">
      <text>
        <r>
          <rPr>
            <b/>
            <sz val="9"/>
            <color indexed="81"/>
            <rFont val="Tahoma"/>
            <family val="2"/>
          </rPr>
          <t>John:</t>
        </r>
        <r>
          <rPr>
            <sz val="9"/>
            <color indexed="81"/>
            <rFont val="Tahoma"/>
            <family val="2"/>
          </rPr>
          <t xml:space="preserve">
Spring lambing</t>
        </r>
      </text>
    </comment>
    <comment ref="CN4" authorId="0" shapeId="0" xr:uid="{823CD838-0DE7-46A5-A20C-4967BBB8336D}">
      <text>
        <r>
          <rPr>
            <b/>
            <sz val="9"/>
            <color indexed="81"/>
            <rFont val="Tahoma"/>
            <family val="2"/>
          </rPr>
          <t>Young:</t>
        </r>
        <r>
          <rPr>
            <sz val="9"/>
            <color indexed="81"/>
            <rFont val="Tahoma"/>
            <family val="2"/>
          </rPr>
          <t xml:space="preserve">
0:1 is weaning </t>
        </r>
      </text>
    </comment>
    <comment ref="CO4" authorId="0" shapeId="0" xr:uid="{6BC3055B-92CF-4A14-9943-D7F2CC6C2EDC}">
      <text>
        <r>
          <rPr>
            <b/>
            <sz val="9"/>
            <color indexed="81"/>
            <rFont val="Tahoma"/>
            <family val="2"/>
          </rPr>
          <t>Young:</t>
        </r>
        <r>
          <rPr>
            <sz val="9"/>
            <color indexed="81"/>
            <rFont val="Tahoma"/>
            <family val="2"/>
          </rPr>
          <t xml:space="preserve">
1:2 is mid-way from weaning to next joining</t>
        </r>
      </text>
    </comment>
    <comment ref="CP4" authorId="0" shapeId="0" xr:uid="{80B56CAA-A291-4E4A-BD18-38C0D96EC2FD}">
      <text>
        <r>
          <rPr>
            <b/>
            <sz val="9"/>
            <color indexed="81"/>
            <rFont val="Tahoma"/>
            <family val="2"/>
          </rPr>
          <t>Young:</t>
        </r>
        <r>
          <rPr>
            <sz val="9"/>
            <color indexed="81"/>
            <rFont val="Tahoma"/>
            <family val="2"/>
          </rPr>
          <t xml:space="preserve">
2:3 is mid-way from from previous FVP to next joining</t>
        </r>
      </text>
    </comment>
    <comment ref="CQ4" authorId="0" shapeId="0" xr:uid="{361C9512-277F-4EDD-A9A0-0918E2A5BCD4}">
      <text>
        <r>
          <rPr>
            <b/>
            <sz val="9"/>
            <color indexed="81"/>
            <rFont val="Tahoma"/>
            <family val="2"/>
          </rPr>
          <t>Young:</t>
        </r>
        <r>
          <rPr>
            <sz val="9"/>
            <color indexed="81"/>
            <rFont val="Tahoma"/>
            <family val="2"/>
          </rPr>
          <t xml:space="preserve">
3:4 is the end of joining
Use this period with ewe lambs to optimise LWC during joining</t>
        </r>
      </text>
    </comment>
    <comment ref="DF4" authorId="0" shapeId="0" xr:uid="{B8F07D38-6E2A-4E25-83FF-2F4C0CED32B0}">
      <text>
        <r>
          <rPr>
            <b/>
            <sz val="9"/>
            <color indexed="81"/>
            <rFont val="Tahoma"/>
            <family val="2"/>
          </rPr>
          <t>Michael:</t>
        </r>
        <r>
          <rPr>
            <sz val="9"/>
            <color indexed="81"/>
            <rFont val="Tahoma"/>
            <family val="2"/>
          </rPr>
          <t xml:space="preserve">
For 0:1
      if n=3: medium nut (expected optimum)
      if n=2: high nut</t>
        </r>
      </text>
    </comment>
    <comment ref="DG4" authorId="0" shapeId="0" xr:uid="{93FC427B-BE5A-4196-B094-D85A64CED208}">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DH4" authorId="0" shapeId="0" xr:uid="{10205AE4-AAC9-4546-8C7B-044919FA2215}">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DR4" authorId="2" shapeId="0" xr:uid="{5F8D7599-9B1B-4CCD-8F76-B4A1DF99C4FD}">
      <text>
        <r>
          <rPr>
            <b/>
            <sz val="9"/>
            <color indexed="81"/>
            <rFont val="Tahoma"/>
            <family val="2"/>
          </rPr>
          <t>John:</t>
        </r>
        <r>
          <rPr>
            <sz val="9"/>
            <color indexed="81"/>
            <rFont val="Tahoma"/>
            <family val="2"/>
          </rPr>
          <t xml:space="preserve">
aStd - weanage
</t>
        </r>
      </text>
    </comment>
    <comment ref="DT4" authorId="2" shapeId="0" xr:uid="{F1DCE357-7D7A-405D-B226-69055F5D6A5E}">
      <text>
        <r>
          <rPr>
            <b/>
            <sz val="9"/>
            <color indexed="81"/>
            <rFont val="Tahoma"/>
            <family val="2"/>
          </rPr>
          <t>John:</t>
        </r>
        <r>
          <rPr>
            <sz val="9"/>
            <color indexed="81"/>
            <rFont val="Tahoma"/>
            <family val="2"/>
          </rPr>
          <t xml:space="preserve">
The base breed. This is usually Merino or composite.</t>
        </r>
      </text>
    </comment>
    <comment ref="DU4" authorId="2" shapeId="0" xr:uid="{EA5FCC71-3412-4D05-9092-E3A7BA334AF5}">
      <text>
        <r>
          <rPr>
            <b/>
            <sz val="9"/>
            <color indexed="81"/>
            <rFont val="Tahoma"/>
            <family val="2"/>
          </rPr>
          <t>John:</t>
        </r>
        <r>
          <rPr>
            <sz val="9"/>
            <color indexed="81"/>
            <rFont val="Tahoma"/>
            <family val="2"/>
          </rPr>
          <t xml:space="preserve">
Include BBT</t>
        </r>
      </text>
    </comment>
    <comment ref="DX4" authorId="2" shapeId="0" xr:uid="{7877AB00-722C-4EF7-B63C-1C525262DD20}">
      <text>
        <r>
          <rPr>
            <b/>
            <sz val="9"/>
            <color indexed="81"/>
            <rFont val="Tahoma"/>
            <family val="2"/>
          </rPr>
          <t>John:</t>
        </r>
        <r>
          <rPr>
            <sz val="9"/>
            <color indexed="81"/>
            <rFont val="Tahoma"/>
            <family val="2"/>
          </rPr>
          <t xml:space="preserve">
Yearling progeny, Singles</t>
        </r>
      </text>
    </comment>
    <comment ref="DY4" authorId="2" shapeId="0" xr:uid="{9109237E-D341-425C-94DD-E8B235456F16}">
      <text>
        <r>
          <rPr>
            <b/>
            <sz val="9"/>
            <color indexed="81"/>
            <rFont val="Tahoma"/>
            <family val="2"/>
          </rPr>
          <t>John:</t>
        </r>
        <r>
          <rPr>
            <sz val="9"/>
            <color indexed="81"/>
            <rFont val="Tahoma"/>
            <family val="2"/>
          </rPr>
          <t xml:space="preserve">
Yearling progeny, Twins</t>
        </r>
      </text>
    </comment>
    <comment ref="DZ4" authorId="2" shapeId="0" xr:uid="{CCA187A1-9C97-4752-826A-E05F9D71DDD7}">
      <text>
        <r>
          <rPr>
            <b/>
            <sz val="9"/>
            <color indexed="81"/>
            <rFont val="Tahoma"/>
            <family val="2"/>
          </rPr>
          <t>John:</t>
        </r>
        <r>
          <rPr>
            <sz val="9"/>
            <color indexed="81"/>
            <rFont val="Tahoma"/>
            <family val="2"/>
          </rPr>
          <t xml:space="preserve">
Yearling progeny, Triplets</t>
        </r>
      </text>
    </comment>
    <comment ref="EA4" authorId="2" shapeId="0" xr:uid="{A9D92726-D062-4EA4-B0EB-877D2BDC0631}">
      <text>
        <r>
          <rPr>
            <b/>
            <sz val="9"/>
            <color indexed="81"/>
            <rFont val="Tahoma"/>
            <family val="2"/>
          </rPr>
          <t>John:</t>
        </r>
        <r>
          <rPr>
            <sz val="9"/>
            <color indexed="81"/>
            <rFont val="Tahoma"/>
            <family val="2"/>
          </rPr>
          <t xml:space="preserve">
2-tooth progeny, Singles</t>
        </r>
      </text>
    </comment>
    <comment ref="EB4" authorId="2" shapeId="0" xr:uid="{D3219BAF-DDDC-47AE-84C4-3AF7E943AB74}">
      <text>
        <r>
          <rPr>
            <b/>
            <sz val="9"/>
            <color indexed="81"/>
            <rFont val="Tahoma"/>
            <family val="2"/>
          </rPr>
          <t>John:</t>
        </r>
        <r>
          <rPr>
            <sz val="9"/>
            <color indexed="81"/>
            <rFont val="Tahoma"/>
            <family val="2"/>
          </rPr>
          <t xml:space="preserve">
2-tooth progeny, Twins</t>
        </r>
      </text>
    </comment>
    <comment ref="EC4" authorId="2" shapeId="0" xr:uid="{D73C6C91-4A7E-4DFF-BCEF-0C66428603B0}">
      <text>
        <r>
          <rPr>
            <b/>
            <sz val="9"/>
            <color indexed="81"/>
            <rFont val="Tahoma"/>
            <family val="2"/>
          </rPr>
          <t>John:</t>
        </r>
        <r>
          <rPr>
            <sz val="9"/>
            <color indexed="81"/>
            <rFont val="Tahoma"/>
            <family val="2"/>
          </rPr>
          <t xml:space="preserve">
2-tooth progeny, Triplets</t>
        </r>
      </text>
    </comment>
    <comment ref="ED4" authorId="2" shapeId="0" xr:uid="{3C7B93C2-CC23-4AD1-B05D-F055CF4ABE5F}">
      <text>
        <r>
          <rPr>
            <b/>
            <sz val="9"/>
            <color indexed="81"/>
            <rFont val="Tahoma"/>
            <family val="2"/>
          </rPr>
          <t>John:</t>
        </r>
        <r>
          <rPr>
            <sz val="9"/>
            <color indexed="81"/>
            <rFont val="Tahoma"/>
            <family val="2"/>
          </rPr>
          <t xml:space="preserve">
Adult progeny, Singles</t>
        </r>
      </text>
    </comment>
    <comment ref="EE4" authorId="2" shapeId="0" xr:uid="{DC1D9C50-F10D-4107-99AD-A015D00886E3}">
      <text>
        <r>
          <rPr>
            <b/>
            <sz val="9"/>
            <color indexed="81"/>
            <rFont val="Tahoma"/>
            <family val="2"/>
          </rPr>
          <t>John:</t>
        </r>
        <r>
          <rPr>
            <sz val="9"/>
            <color indexed="81"/>
            <rFont val="Tahoma"/>
            <family val="2"/>
          </rPr>
          <t xml:space="preserve">
Adult progeny, Twins</t>
        </r>
      </text>
    </comment>
    <comment ref="EF4" authorId="2" shapeId="0" xr:uid="{8541F861-6F27-4EBE-BEFF-E94CBAB2491C}">
      <text>
        <r>
          <rPr>
            <b/>
            <sz val="9"/>
            <color indexed="81"/>
            <rFont val="Tahoma"/>
            <family val="2"/>
          </rPr>
          <t>John:</t>
        </r>
        <r>
          <rPr>
            <sz val="9"/>
            <color indexed="81"/>
            <rFont val="Tahoma"/>
            <family val="2"/>
          </rPr>
          <t xml:space="preserve">
Adult progeny, Triplets</t>
        </r>
      </text>
    </comment>
    <comment ref="EG4" authorId="2" shapeId="0" xr:uid="{A0928698-07EE-47C4-BC18-679708F92E6A}">
      <text>
        <r>
          <rPr>
            <b/>
            <sz val="9"/>
            <color indexed="81"/>
            <rFont val="Tahoma"/>
            <family val="2"/>
          </rPr>
          <t>John:</t>
        </r>
        <r>
          <rPr>
            <sz val="9"/>
            <color indexed="81"/>
            <rFont val="Tahoma"/>
            <family val="2"/>
          </rPr>
          <t xml:space="preserve">
Adjust repro rate of ewe lambs</t>
        </r>
      </text>
    </comment>
    <comment ref="EH4" authorId="2" shapeId="0" xr:uid="{6581D972-7D83-4D26-B1BF-6C5C5D89B8EF}">
      <text>
        <r>
          <rPr>
            <b/>
            <sz val="9"/>
            <color indexed="81"/>
            <rFont val="Tahoma"/>
            <family val="2"/>
          </rPr>
          <t>John:</t>
        </r>
        <r>
          <rPr>
            <sz val="9"/>
            <color indexed="81"/>
            <rFont val="Tahoma"/>
            <family val="2"/>
          </rPr>
          <t xml:space="preserve">
Adjust repro rate of 2-tooths (to increase the spread between 2-tth &amp; 3yo)</t>
        </r>
      </text>
    </comment>
    <comment ref="EI4" authorId="2" shapeId="0" xr:uid="{DE9E1422-1DFD-4B78-8F17-02A7B98BDDFF}">
      <text>
        <r>
          <rPr>
            <b/>
            <sz val="9"/>
            <color indexed="81"/>
            <rFont val="Tahoma"/>
            <family val="2"/>
          </rPr>
          <t>John:</t>
        </r>
        <r>
          <rPr>
            <sz val="9"/>
            <color indexed="81"/>
            <rFont val="Tahoma"/>
            <family val="2"/>
          </rPr>
          <t xml:space="preserve">
Adjust repro rate of 3yos and older. To alter flock repro due to genetics</t>
        </r>
      </text>
    </comment>
    <comment ref="EJ4" authorId="2" shapeId="0" xr:uid="{126F2978-4728-48D6-B0F3-B0854AADE394}">
      <text>
        <r>
          <rPr>
            <b/>
            <sz val="9"/>
            <color indexed="81"/>
            <rFont val="Tahoma"/>
            <family val="2"/>
          </rPr>
          <t>John:</t>
        </r>
        <r>
          <rPr>
            <sz val="9"/>
            <color indexed="81"/>
            <rFont val="Tahoma"/>
            <family val="2"/>
          </rPr>
          <t xml:space="preserve">
Adjust repro rate of all age groups due to genetic gain from culling dry</t>
        </r>
      </text>
    </comment>
    <comment ref="EK4" authorId="2" shapeId="0" xr:uid="{66AA8668-DA1F-4CDD-970F-561BA563DC0B}">
      <text>
        <r>
          <rPr>
            <b/>
            <sz val="9"/>
            <color indexed="81"/>
            <rFont val="Tahoma"/>
            <family val="2"/>
          </rPr>
          <t>John:</t>
        </r>
        <r>
          <rPr>
            <sz val="9"/>
            <color indexed="81"/>
            <rFont val="Tahoma"/>
            <family val="2"/>
          </rPr>
          <t xml:space="preserve">
Adjust repro rate of 2yos. To reduce flock repro or adjust RR if selling dry EL</t>
        </r>
      </text>
    </comment>
    <comment ref="EL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M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N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O4" authorId="2" shapeId="0" xr:uid="{8CB7F36C-1307-4D38-B9E1-0D2241C3E579}">
      <text>
        <r>
          <rPr>
            <b/>
            <sz val="9"/>
            <color indexed="81"/>
            <rFont val="Tahoma"/>
            <family val="2"/>
          </rPr>
          <t xml:space="preserve">John:
</t>
        </r>
        <r>
          <rPr>
            <sz val="9"/>
            <color indexed="81"/>
            <rFont val="Tahoma"/>
            <family val="2"/>
          </rPr>
          <t>Adjust conception for all dams</t>
        </r>
      </text>
    </comment>
    <comment ref="EP4" authorId="2" shapeId="0" xr:uid="{C401C45A-0949-4A27-B292-5EFC6A6B3A4C}">
      <text>
        <r>
          <rPr>
            <b/>
            <sz val="9"/>
            <color indexed="81"/>
            <rFont val="Tahoma"/>
            <family val="2"/>
          </rPr>
          <t xml:space="preserve">John:
</t>
        </r>
        <r>
          <rPr>
            <sz val="9"/>
            <color indexed="81"/>
            <rFont val="Tahoma"/>
            <family val="2"/>
          </rPr>
          <t>Adjust litter size for all dams</t>
        </r>
      </text>
    </comment>
    <comment ref="EQ4" authorId="2" shapeId="0" xr:uid="{7D9E818E-E367-4B5F-B85A-957F7C0A5632}">
      <text>
        <r>
          <rPr>
            <b/>
            <sz val="9"/>
            <color indexed="81"/>
            <rFont val="Tahoma"/>
            <family val="2"/>
          </rPr>
          <t xml:space="preserve">John:
</t>
        </r>
        <r>
          <rPr>
            <sz val="9"/>
            <color indexed="81"/>
            <rFont val="Tahoma"/>
            <family val="2"/>
          </rPr>
          <t>Increase the number of dams with triplets</t>
        </r>
      </text>
    </comment>
    <comment ref="ET4" authorId="2" shapeId="0" xr:uid="{90C07E8A-2A5C-4510-B26D-109EE346383F}">
      <text>
        <r>
          <rPr>
            <b/>
            <sz val="9"/>
            <color indexed="81"/>
            <rFont val="Tahoma"/>
            <family val="2"/>
          </rPr>
          <t>John:</t>
        </r>
        <r>
          <rPr>
            <sz val="9"/>
            <color indexed="81"/>
            <rFont val="Tahoma"/>
            <family val="2"/>
          </rPr>
          <t xml:space="preserve">
Autumn lambing included</t>
        </r>
      </text>
    </comment>
    <comment ref="EU4" authorId="2" shapeId="0" xr:uid="{DDC4B732-0724-4618-967C-94830644C7C0}">
      <text>
        <r>
          <rPr>
            <b/>
            <sz val="9"/>
            <color indexed="81"/>
            <rFont val="Tahoma"/>
            <family val="2"/>
          </rPr>
          <t>John:</t>
        </r>
        <r>
          <rPr>
            <sz val="9"/>
            <color indexed="81"/>
            <rFont val="Tahoma"/>
            <family val="2"/>
          </rPr>
          <t xml:space="preserve">
Winter lambing included</t>
        </r>
      </text>
    </comment>
    <comment ref="EV4" authorId="2" shapeId="0" xr:uid="{E5BCC9AA-3746-43B7-A671-B947067682D5}">
      <text>
        <r>
          <rPr>
            <b/>
            <sz val="9"/>
            <color indexed="81"/>
            <rFont val="Tahoma"/>
            <family val="2"/>
          </rPr>
          <t>John:</t>
        </r>
        <r>
          <rPr>
            <sz val="9"/>
            <color indexed="81"/>
            <rFont val="Tahoma"/>
            <family val="2"/>
          </rPr>
          <t xml:space="preserve">
Spring lambing included</t>
        </r>
      </text>
    </comment>
    <comment ref="EW4" authorId="2" shapeId="0" xr:uid="{F6A63D6B-CC6D-44BF-9483-ED1A61E96B2D}">
      <text>
        <r>
          <rPr>
            <b/>
            <sz val="9"/>
            <color indexed="81"/>
            <rFont val="Tahoma"/>
            <family val="2"/>
          </rPr>
          <t>John:</t>
        </r>
        <r>
          <rPr>
            <sz val="9"/>
            <color indexed="81"/>
            <rFont val="Tahoma"/>
            <family val="2"/>
          </rPr>
          <t xml:space="preserve">
Ewe lambs for all genotypes</t>
        </r>
      </text>
    </comment>
    <comment ref="EX4" authorId="2" shapeId="0" xr:uid="{1E367B46-AD3A-4C5F-8A79-CB4BC99A69D4}">
      <text>
        <r>
          <rPr>
            <b/>
            <sz val="9"/>
            <color indexed="81"/>
            <rFont val="Tahoma"/>
            <family val="2"/>
          </rPr>
          <t>John:</t>
        </r>
        <r>
          <rPr>
            <sz val="9"/>
            <color indexed="81"/>
            <rFont val="Tahoma"/>
            <family val="2"/>
          </rPr>
          <t xml:space="preserve">
2-tooths &amp; Adults for all genotypes</t>
        </r>
      </text>
    </comment>
    <comment ref="EY4" authorId="2" shapeId="0" xr:uid="{1009D4DF-56FA-4849-A964-B6F2A9D0CC8E}">
      <text>
        <r>
          <rPr>
            <b/>
            <sz val="9"/>
            <color indexed="81"/>
            <rFont val="Tahoma"/>
            <family val="2"/>
          </rPr>
          <t>John:</t>
        </r>
        <r>
          <rPr>
            <sz val="9"/>
            <color indexed="81"/>
            <rFont val="Tahoma"/>
            <family val="2"/>
          </rPr>
          <t xml:space="preserve">
0:1 is the yearlings
</t>
        </r>
      </text>
    </comment>
    <comment ref="EZ4" authorId="2" shapeId="0" xr:uid="{FD1719A0-8CDF-47F4-8165-6A9FDAA90CEE}">
      <text>
        <r>
          <rPr>
            <b/>
            <sz val="9"/>
            <color indexed="81"/>
            <rFont val="Tahoma"/>
            <family val="2"/>
          </rPr>
          <t>John:</t>
        </r>
        <r>
          <rPr>
            <sz val="9"/>
            <color indexed="81"/>
            <rFont val="Tahoma"/>
            <family val="2"/>
          </rPr>
          <t xml:space="preserve">
0:1 is the yearlings
</t>
        </r>
      </text>
    </comment>
    <comment ref="FA4" authorId="2" shapeId="0" xr:uid="{C201F09B-FDE6-471C-AAE8-29AF72EADD72}">
      <text>
        <r>
          <rPr>
            <b/>
            <sz val="9"/>
            <color indexed="81"/>
            <rFont val="Tahoma"/>
            <family val="2"/>
          </rPr>
          <t>John:</t>
        </r>
        <r>
          <rPr>
            <sz val="9"/>
            <color indexed="81"/>
            <rFont val="Tahoma"/>
            <family val="2"/>
          </rPr>
          <t xml:space="preserve">
1: is maidens and older
</t>
        </r>
      </text>
    </comment>
    <comment ref="FB4" authorId="2" shapeId="0" xr:uid="{CE326799-14A2-4FBE-839D-DFEE07CFA0A6}">
      <text>
        <r>
          <rPr>
            <b/>
            <sz val="9"/>
            <color indexed="81"/>
            <rFont val="Tahoma"/>
            <family val="2"/>
          </rPr>
          <t>John:</t>
        </r>
        <r>
          <rPr>
            <sz val="9"/>
            <color indexed="81"/>
            <rFont val="Tahoma"/>
            <family val="2"/>
          </rPr>
          <t xml:space="preserve">
1: is maidens and older
</t>
        </r>
      </text>
    </comment>
    <comment ref="FC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FD4" authorId="2" shapeId="0" xr:uid="{E7FBCDF3-95A2-464D-89EF-A5E1D73E4C62}">
      <text>
        <r>
          <rPr>
            <b/>
            <sz val="9"/>
            <color indexed="81"/>
            <rFont val="Tahoma"/>
            <family val="2"/>
          </rPr>
          <t>John:</t>
        </r>
        <r>
          <rPr>
            <sz val="9"/>
            <color indexed="81"/>
            <rFont val="Tahoma"/>
            <family val="2"/>
          </rPr>
          <t xml:space="preserve">
1: is maidens and older
</t>
        </r>
      </text>
    </comment>
    <comment ref="FG4" authorId="2" shapeId="0" xr:uid="{FC21816D-6968-40A2-8F3C-C2D6D3963CD9}">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FP4" authorId="0" shapeId="0" xr:uid="{1AEAFFC6-882C-4AA1-B3F5-BB220C633F9A}">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FQ4" authorId="0" shapeId="0" xr:uid="{19A3B348-25AD-4034-9A31-56E81899B99B}">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FR4" authorId="0" shapeId="0" xr:uid="{B4214F5E-D6BF-402A-8858-47A6C1834B8C}">
      <text>
        <r>
          <rPr>
            <b/>
            <sz val="9"/>
            <color indexed="81"/>
            <rFont val="Tahoma"/>
            <family val="2"/>
          </rPr>
          <t>Young:</t>
        </r>
        <r>
          <rPr>
            <sz val="9"/>
            <color indexed="81"/>
            <rFont val="Tahoma"/>
            <family val="2"/>
          </rPr>
          <t xml:space="preserve">
t1 (scanned empty) dam sales at 2 tooth scanning.</t>
        </r>
      </text>
    </comment>
    <comment ref="FS4" authorId="0" shapeId="0" xr:uid="{C2ED0609-6FFC-4462-8A3A-4316CA3061F1}">
      <text>
        <r>
          <rPr>
            <b/>
            <sz val="9"/>
            <color indexed="81"/>
            <rFont val="Tahoma"/>
            <family val="2"/>
          </rPr>
          <t>Young:</t>
        </r>
        <r>
          <rPr>
            <sz val="9"/>
            <color indexed="81"/>
            <rFont val="Tahoma"/>
            <family val="2"/>
          </rPr>
          <t xml:space="preserve">
t1 (scanned empty) dam sales at 3yo scanning.</t>
        </r>
      </text>
    </comment>
    <comment ref="FT4" authorId="0" shapeId="0" xr:uid="{528352E8-39B0-4D03-A80E-7E690C0E1FC8}">
      <text>
        <r>
          <rPr>
            <b/>
            <sz val="9"/>
            <color indexed="81"/>
            <rFont val="Tahoma"/>
            <family val="2"/>
          </rPr>
          <t>Young:</t>
        </r>
        <r>
          <rPr>
            <sz val="9"/>
            <color indexed="81"/>
            <rFont val="Tahoma"/>
            <family val="2"/>
          </rPr>
          <t xml:space="preserve">
t1 (scanned empty) dam sales at 4yo scanning.</t>
        </r>
      </text>
    </comment>
    <comment ref="FU4" authorId="0" shapeId="0" xr:uid="{AA157892-6C0A-4F83-94DF-A98E5AD87DFD}">
      <text>
        <r>
          <rPr>
            <b/>
            <sz val="9"/>
            <color indexed="81"/>
            <rFont val="Tahoma"/>
            <family val="2"/>
          </rPr>
          <t>Young:</t>
        </r>
        <r>
          <rPr>
            <sz val="9"/>
            <color indexed="81"/>
            <rFont val="Tahoma"/>
            <family val="2"/>
          </rPr>
          <t xml:space="preserve">
t1 (scanned empty) dam sales at 5yo scanning.</t>
        </r>
      </text>
    </comment>
    <comment ref="FV4" authorId="2" shapeId="0" xr:uid="{EF8C679F-64A5-44F9-8A53-B94816DFEEA4}">
      <text>
        <r>
          <rPr>
            <b/>
            <sz val="9"/>
            <color indexed="81"/>
            <rFont val="Tahoma"/>
            <family val="2"/>
          </rPr>
          <t>John:</t>
        </r>
        <r>
          <rPr>
            <sz val="9"/>
            <color indexed="81"/>
            <rFont val="Tahoma"/>
            <family val="2"/>
          </rPr>
          <t xml:space="preserve">
Sale of ewes at5yo to 5.5yo.</t>
        </r>
      </text>
    </comment>
    <comment ref="FX4" authorId="2" shapeId="0" xr:uid="{FF11C513-C8F8-4A4C-A686-435B5D3AE751}">
      <text>
        <r>
          <rPr>
            <b/>
            <sz val="9"/>
            <color indexed="81"/>
            <rFont val="Tahoma"/>
            <family val="2"/>
          </rPr>
          <t>John:</t>
        </r>
        <r>
          <rPr>
            <sz val="9"/>
            <color indexed="81"/>
            <rFont val="Tahoma"/>
            <family val="2"/>
          </rPr>
          <t xml:space="preserve">
Offspring from ewe lambs</t>
        </r>
      </text>
    </comment>
    <comment ref="FY4" authorId="2" shapeId="0" xr:uid="{799208A9-2EFF-4842-AFD0-BCFD340EF355}">
      <text>
        <r>
          <rPr>
            <b/>
            <sz val="9"/>
            <color indexed="81"/>
            <rFont val="Tahoma"/>
            <family val="2"/>
          </rPr>
          <t>John:</t>
        </r>
        <r>
          <rPr>
            <sz val="9"/>
            <color indexed="81"/>
            <rFont val="Tahoma"/>
            <family val="2"/>
          </rPr>
          <t xml:space="preserve">
Offspring from 2 tooth and adults.</t>
        </r>
      </text>
    </comment>
    <comment ref="GA4" authorId="0" shapeId="0" xr:uid="{FF4642AB-DEED-454F-B9AF-6D3304A5BB80}">
      <text>
        <r>
          <rPr>
            <b/>
            <sz val="9"/>
            <color indexed="81"/>
            <rFont val="Tahoma"/>
            <family val="2"/>
          </rPr>
          <t>Young:</t>
        </r>
        <r>
          <rPr>
            <sz val="9"/>
            <color indexed="81"/>
            <rFont val="Tahoma"/>
            <family val="2"/>
          </rPr>
          <t xml:space="preserve">
Retained (t[0:1]) offspring of yearlings (d[0:1])  
0 means all must be sold as suckers or as lambs (in t[1 or 2] in v[0])</t>
        </r>
      </text>
    </comment>
    <comment ref="GB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C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D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E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G4" authorId="0" shapeId="0" xr:uid="{E1E8EC34-13F8-4C24-AD1E-0BDF76ACE525}">
      <text>
        <r>
          <rPr>
            <b/>
            <sz val="9"/>
            <color indexed="81"/>
            <rFont val="Tahoma"/>
            <family val="2"/>
          </rPr>
          <t xml:space="preserve">John:
</t>
        </r>
        <r>
          <rPr>
            <sz val="9"/>
            <color indexed="81"/>
            <rFont val="Tahoma"/>
            <family val="2"/>
          </rPr>
          <t>0:1,1:, 1:2,: is female progeny from 2-tooth and adluts sold as suckers</t>
        </r>
      </text>
    </comment>
    <comment ref="GH4" authorId="0" shapeId="0" xr:uid="{50ACDAB6-35BC-465D-9E35-1902C7926F37}">
      <text>
        <r>
          <rPr>
            <b/>
            <sz val="9"/>
            <color indexed="81"/>
            <rFont val="Tahoma"/>
            <family val="2"/>
          </rPr>
          <t xml:space="preserve">John:
</t>
        </r>
        <r>
          <rPr>
            <sz val="9"/>
            <color indexed="81"/>
            <rFont val="Tahoma"/>
            <family val="2"/>
          </rPr>
          <t>2:3,:, 0:1,: is female progeny from 2-tooth and adluts transferred to offspring</t>
        </r>
      </text>
    </comment>
    <comment ref="GJ4" authorId="0" shapeId="0" xr:uid="{A2DAE735-7374-4EA5-9E7B-D2C986AC4139}">
      <text>
        <r>
          <rPr>
            <b/>
            <sz val="9"/>
            <color indexed="81"/>
            <rFont val="Tahoma"/>
            <family val="2"/>
          </rPr>
          <t>John:
0</t>
        </r>
        <r>
          <rPr>
            <sz val="9"/>
            <color indexed="81"/>
            <rFont val="Tahoma"/>
            <family val="2"/>
          </rPr>
          <t>:1, : is yearlings of all genotypes</t>
        </r>
      </text>
    </comment>
    <comment ref="GK4" authorId="0" shapeId="0" xr:uid="{238F5B35-0757-4AEB-9958-2508BF4C33C1}">
      <text>
        <r>
          <rPr>
            <b/>
            <sz val="9"/>
            <color indexed="81"/>
            <rFont val="Tahoma"/>
            <family val="2"/>
          </rPr>
          <t>John:
0</t>
        </r>
        <r>
          <rPr>
            <sz val="9"/>
            <color indexed="81"/>
            <rFont val="Tahoma"/>
            <family val="2"/>
          </rPr>
          <t>:1, : is yearlings of all genotypes</t>
        </r>
      </text>
    </comment>
    <comment ref="GL4" authorId="0" shapeId="0" xr:uid="{45011FBE-C7D8-4383-8F68-AFF71A3E23F7}">
      <text>
        <r>
          <rPr>
            <b/>
            <sz val="9"/>
            <color indexed="81"/>
            <rFont val="Tahoma"/>
            <family val="2"/>
          </rPr>
          <t xml:space="preserve">John:
</t>
        </r>
        <r>
          <rPr>
            <sz val="9"/>
            <color indexed="81"/>
            <rFont val="Tahoma"/>
            <family val="2"/>
          </rPr>
          <t>1:2, : is maidens of all genotypes</t>
        </r>
      </text>
    </comment>
    <comment ref="GN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O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P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Q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R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S4" authorId="2" shapeId="0" xr:uid="{173ACA8E-5989-49CA-B024-5CE0C71659AC}">
      <text>
        <r>
          <rPr>
            <b/>
            <sz val="9"/>
            <color indexed="81"/>
            <rFont val="Tahoma"/>
            <family val="2"/>
          </rPr>
          <t>John:</t>
        </r>
        <r>
          <rPr>
            <sz val="9"/>
            <color indexed="81"/>
            <rFont val="Tahoma"/>
            <family val="2"/>
          </rPr>
          <t xml:space="preserve">
All feed periods</t>
        </r>
      </text>
    </comment>
    <comment ref="HC4" authorId="2" shapeId="0" xr:uid="{01FBFE63-8E1C-4B46-A8C5-1EB011B92D61}">
      <text>
        <r>
          <rPr>
            <b/>
            <sz val="9"/>
            <color indexed="81"/>
            <rFont val="Tahoma"/>
            <family val="2"/>
          </rPr>
          <t>Michael:</t>
        </r>
        <r>
          <rPr>
            <sz val="9"/>
            <color indexed="81"/>
            <rFont val="Tahoma"/>
            <family val="2"/>
          </rPr>
          <t xml:space="preserve">
Understory</t>
        </r>
      </text>
    </comment>
    <comment ref="AF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
Do not delete because it is required to set the type of SAVs. If deleted then sav can be read in as a float and this causes errors if the value is used as an indices</t>
        </r>
      </text>
    </comment>
    <comment ref="M6" authorId="2" shapeId="0" xr:uid="{8516748A-7D07-4601-8F89-40A773540EE1}">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Q6" authorId="2" shapeId="0" xr:uid="{B9B53983-CE0B-4154-9828-3A2700A30BFC}">
      <text>
        <r>
          <rPr>
            <b/>
            <sz val="9"/>
            <color indexed="81"/>
            <rFont val="Tahoma"/>
            <family val="2"/>
          </rPr>
          <t>John:</t>
        </r>
        <r>
          <rPr>
            <sz val="9"/>
            <color indexed="81"/>
            <rFont val="Tahoma"/>
            <family val="2"/>
          </rPr>
          <t xml:space="preserve">
2 is sam == 1
1 is lower and 2 is higher</t>
        </r>
      </text>
    </comment>
    <comment ref="AF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Z7"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DR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J7" authorId="2" shapeId="0" xr:uid="{68EA0633-A827-49E8-B37C-5636540FDF62}">
      <text>
        <r>
          <rPr>
            <b/>
            <sz val="9"/>
            <color indexed="81"/>
            <rFont val="Tahoma"/>
            <family val="2"/>
          </rPr>
          <t>John:</t>
        </r>
        <r>
          <rPr>
            <sz val="9"/>
            <color indexed="81"/>
            <rFont val="Tahoma"/>
            <family val="2"/>
          </rPr>
          <t xml:space="preserve">
from i_dryman
</t>
        </r>
      </text>
    </comment>
    <comment ref="FC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Z8" authorId="2" shapeId="0" xr:uid="{C9DE17B5-449F-4D8B-8150-4641FBB73FA1}">
      <text>
        <r>
          <rPr>
            <b/>
            <sz val="9"/>
            <color indexed="81"/>
            <rFont val="Tahoma"/>
            <family val="2"/>
          </rPr>
          <t>John:</t>
        </r>
        <r>
          <rPr>
            <sz val="9"/>
            <color indexed="81"/>
            <rFont val="Tahoma"/>
            <family val="2"/>
          </rPr>
          <t xml:space="preserve">
Can overwrite formula with 1 to have unconstrained adult dry management</t>
        </r>
      </text>
    </comment>
    <comment ref="EY8" authorId="2" shapeId="0" xr:uid="{A7E75DC3-1D26-4846-9ECA-0E6903126B38}">
      <text>
        <r>
          <rPr>
            <b/>
            <sz val="9"/>
            <color indexed="81"/>
            <rFont val="Tahoma"/>
            <family val="2"/>
          </rPr>
          <t>John:</t>
        </r>
        <r>
          <rPr>
            <sz val="9"/>
            <color indexed="81"/>
            <rFont val="Tahoma"/>
            <family val="2"/>
          </rPr>
          <t xml:space="preserve">
Column pointer for i.StdELMan</t>
        </r>
      </text>
    </comment>
    <comment ref="AF13"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F14" authorId="2" shapeId="0" xr:uid="{44C4DC79-3810-47B9-8C2A-72D2B72B6FAC}">
      <text>
        <r>
          <rPr>
            <sz val="9"/>
            <color indexed="81"/>
            <rFont val="Tahoma"/>
            <family val="2"/>
          </rPr>
          <t>Make changes to SA variables to define the standard model for this experiment</t>
        </r>
      </text>
    </comment>
    <comment ref="AU14" authorId="2" shapeId="0" xr:uid="{C98065CB-D238-4655-B919-8E33DD40EBEA}">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EW14" authorId="2" shapeId="0" xr:uid="{5B116B5B-B26F-4101-9E24-977C0DC8515E}">
      <text>
        <r>
          <rPr>
            <b/>
            <sz val="9"/>
            <color indexed="81"/>
            <rFont val="Tahoma"/>
            <family val="2"/>
          </rPr>
          <t>John:</t>
        </r>
        <r>
          <rPr>
            <sz val="9"/>
            <color indexed="81"/>
            <rFont val="Tahoma"/>
            <family val="2"/>
          </rPr>
          <t xml:space="preserve">
Scan the Ewe Lambs for Multiples
</t>
        </r>
      </text>
    </comment>
    <comment ref="EX14" authorId="2" shapeId="0" xr:uid="{F11EBBB4-002F-404A-ADD3-2E8B6BFA9DF5}">
      <text>
        <r>
          <rPr>
            <b/>
            <sz val="9"/>
            <color indexed="81"/>
            <rFont val="Tahoma"/>
            <family val="2"/>
          </rPr>
          <t>John:</t>
        </r>
        <r>
          <rPr>
            <sz val="9"/>
            <color indexed="81"/>
            <rFont val="Tahoma"/>
            <family val="2"/>
          </rPr>
          <t xml:space="preserve">
Scan the 2tooths and adults for Multiples
</t>
        </r>
      </text>
    </comment>
    <comment ref="FP14" authorId="2" shapeId="0" xr:uid="{FFCD6CB7-1D48-46E7-B848-12F5782BB1EA}">
      <text>
        <r>
          <rPr>
            <b/>
            <sz val="9"/>
            <color indexed="81"/>
            <rFont val="Tahoma"/>
            <family val="2"/>
          </rPr>
          <t>John:</t>
        </r>
        <r>
          <rPr>
            <sz val="9"/>
            <color indexed="81"/>
            <rFont val="Tahoma"/>
            <family val="2"/>
          </rPr>
          <t xml:space="preserve">
Exclude all sales of dams prior to v[17]</t>
        </r>
      </text>
    </comment>
    <comment ref="FR14" authorId="2" shapeId="0" xr:uid="{A91B1DF3-5B7E-47D5-B080-1CFEC3880464}">
      <text>
        <r>
          <rPr>
            <b/>
            <sz val="9"/>
            <color indexed="81"/>
            <rFont val="Tahoma"/>
            <family val="2"/>
          </rPr>
          <t>John:</t>
        </r>
        <r>
          <rPr>
            <sz val="9"/>
            <color indexed="81"/>
            <rFont val="Tahoma"/>
            <family val="2"/>
          </rPr>
          <t xml:space="preserve">
Allow sales in these slices</t>
        </r>
      </text>
    </comment>
    <comment ref="FV14" authorId="2" shapeId="0" xr:uid="{42A02B94-9ECA-43CB-AA24-7DC32F2CA076}">
      <text>
        <r>
          <rPr>
            <b/>
            <sz val="9"/>
            <color indexed="81"/>
            <rFont val="Tahoma"/>
            <family val="2"/>
          </rPr>
          <t>John:</t>
        </r>
        <r>
          <rPr>
            <sz val="9"/>
            <color indexed="81"/>
            <rFont val="Tahoma"/>
            <family val="2"/>
          </rPr>
          <t xml:space="preserve">
Allow sale of 5 &amp; 5.5yo
</t>
        </r>
      </text>
    </comment>
    <comment ref="GG14" authorId="2" shapeId="0" xr:uid="{BCCB6E6A-49F9-41BE-9BCA-D677C854D1AB}">
      <text>
        <r>
          <rPr>
            <b/>
            <sz val="9"/>
            <color indexed="81"/>
            <rFont val="Tahoma"/>
            <family val="2"/>
          </rPr>
          <t>John:</t>
        </r>
        <r>
          <rPr>
            <sz val="9"/>
            <color indexed="81"/>
            <rFont val="Tahoma"/>
            <family val="2"/>
          </rPr>
          <t xml:space="preserve">
0 is no female progeny sold as suckers</t>
        </r>
      </text>
    </comment>
    <comment ref="GH14" authorId="2" shapeId="0" xr:uid="{74A44E61-2184-47C0-A168-00B5BCB27514}">
      <text>
        <r>
          <rPr>
            <b/>
            <sz val="9"/>
            <color indexed="81"/>
            <rFont val="Tahoma"/>
            <family val="2"/>
          </rPr>
          <t>John:</t>
        </r>
        <r>
          <rPr>
            <sz val="9"/>
            <color indexed="81"/>
            <rFont val="Tahoma"/>
            <family val="2"/>
          </rPr>
          <t xml:space="preserve">
0 is no female progeny transferred to offspring</t>
        </r>
      </text>
    </comment>
    <comment ref="GW14" authorId="2" shapeId="0" xr:uid="{CF736385-313E-4822-B867-032005ABD76F}">
      <text>
        <r>
          <rPr>
            <b/>
            <sz val="9"/>
            <color indexed="81"/>
            <rFont val="Tahoma"/>
            <family val="2"/>
          </rPr>
          <t>John:</t>
        </r>
        <r>
          <rPr>
            <sz val="9"/>
            <color indexed="81"/>
            <rFont val="Tahoma"/>
            <family val="2"/>
          </rPr>
          <t xml:space="preserve">
85 is equivalent to 70 before making the month_adj change in Oct22</t>
        </r>
      </text>
    </comment>
    <comment ref="F16"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N16" authorId="2" shapeId="0" xr:uid="{4FCB2B46-87D0-4931-B6CA-851BCE5469A0}">
      <text>
        <r>
          <rPr>
            <b/>
            <sz val="9"/>
            <color indexed="81"/>
            <rFont val="Tahoma"/>
            <family val="2"/>
          </rPr>
          <t>John:</t>
        </r>
        <r>
          <rPr>
            <sz val="9"/>
            <color indexed="81"/>
            <rFont val="Tahoma"/>
            <family val="2"/>
          </rPr>
          <t xml:space="preserve">
Required for the FFCFW reporting.
Can be deleted after EweLamb
</t>
        </r>
      </text>
    </comment>
    <comment ref="FR16" authorId="2" shapeId="0" xr:uid="{E144E6AB-5233-45D6-8073-DDE7731BBA87}">
      <text>
        <r>
          <rPr>
            <b/>
            <sz val="9"/>
            <color indexed="81"/>
            <rFont val="Tahoma"/>
            <family val="2"/>
          </rPr>
          <t>John:</t>
        </r>
        <r>
          <rPr>
            <sz val="9"/>
            <color indexed="81"/>
            <rFont val="Tahoma"/>
            <family val="2"/>
          </rPr>
          <t xml:space="preserve">
Allow sales in these slices</t>
        </r>
      </text>
    </comment>
    <comment ref="AF21"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22"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F22"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N23" authorId="2" shapeId="0" xr:uid="{2B75D0D1-5472-46F7-8C4B-BDDE55D05894}">
      <text>
        <r>
          <rPr>
            <b/>
            <sz val="9"/>
            <color indexed="81"/>
            <rFont val="Tahoma"/>
            <family val="2"/>
          </rPr>
          <t>John:</t>
        </r>
        <r>
          <rPr>
            <sz val="9"/>
            <color indexed="81"/>
            <rFont val="Tahoma"/>
            <family val="2"/>
          </rPr>
          <t xml:space="preserve">
Manually entered options</t>
        </r>
      </text>
    </comment>
    <comment ref="AX23" authorId="2" shapeId="0" xr:uid="{DFD8932A-996F-4528-890B-A3723C611BC4}">
      <text>
        <r>
          <rPr>
            <b/>
            <sz val="9"/>
            <color indexed="81"/>
            <rFont val="Tahoma"/>
            <family val="2"/>
          </rPr>
          <t>John:</t>
        </r>
        <r>
          <rPr>
            <sz val="9"/>
            <color indexed="81"/>
            <rFont val="Tahoma"/>
            <family val="2"/>
          </rPr>
          <t xml:space="preserve">
Use the MU (LMAT) equations if maternal genotype</t>
        </r>
      </text>
    </comment>
    <comment ref="DP23" authorId="2" shapeId="0" xr:uid="{0526B397-F395-4AC3-8491-48CAA98987BD}">
      <text>
        <r>
          <rPr>
            <b/>
            <sz val="9"/>
            <color indexed="81"/>
            <rFont val="Tahoma"/>
            <family val="2"/>
          </rPr>
          <t>John:</t>
        </r>
        <r>
          <rPr>
            <sz val="9"/>
            <color indexed="81"/>
            <rFont val="Tahoma"/>
            <family val="2"/>
          </rPr>
          <t xml:space="preserve">
</t>
        </r>
      </text>
    </comment>
    <comment ref="DQ23" authorId="2" shapeId="0" xr:uid="{C504BFBD-5D9F-4834-82DD-96676E9D550E}">
      <text>
        <r>
          <rPr>
            <b/>
            <sz val="9"/>
            <color indexed="81"/>
            <rFont val="Tahoma"/>
            <family val="2"/>
          </rPr>
          <t>John:</t>
        </r>
        <r>
          <rPr>
            <sz val="9"/>
            <color indexed="81"/>
            <rFont val="Tahoma"/>
            <family val="2"/>
          </rPr>
          <t xml:space="preserve">
</t>
        </r>
      </text>
    </comment>
    <comment ref="EY23" authorId="2" shapeId="0" xr:uid="{073221BD-733B-441A-ADA4-6CD89F03AF6D}">
      <text>
        <r>
          <rPr>
            <b/>
            <sz val="9"/>
            <color indexed="81"/>
            <rFont val="Tahoma"/>
            <family val="2"/>
          </rPr>
          <t>John:</t>
        </r>
        <r>
          <rPr>
            <sz val="9"/>
            <color indexed="81"/>
            <rFont val="Tahoma"/>
            <family val="2"/>
          </rPr>
          <t xml:space="preserve">
RC20 is the management of the dry ewe lambs</t>
        </r>
      </text>
    </comment>
    <comment ref="EZ23" authorId="2" shapeId="0" xr:uid="{EED25E50-032D-4DF0-AC96-B83A8064FC1A}">
      <text>
        <r>
          <rPr>
            <b/>
            <sz val="9"/>
            <color indexed="81"/>
            <rFont val="Tahoma"/>
            <family val="2"/>
          </rPr>
          <t>John:</t>
        </r>
        <r>
          <rPr>
            <sz val="9"/>
            <color indexed="81"/>
            <rFont val="Tahoma"/>
            <family val="2"/>
          </rPr>
          <t xml:space="preserve">
RC20 is the management of the dry ewe lambs</t>
        </r>
      </text>
    </comment>
    <comment ref="FA23" authorId="2" shapeId="0" xr:uid="{17B92E6F-D9DF-45A7-B52C-224A7D8CB7AE}">
      <text>
        <r>
          <rPr>
            <b/>
            <sz val="9"/>
            <color indexed="81"/>
            <rFont val="Tahoma"/>
            <family val="2"/>
          </rPr>
          <t>John:</t>
        </r>
        <r>
          <rPr>
            <sz val="9"/>
            <color indexed="81"/>
            <rFont val="Tahoma"/>
            <family val="2"/>
          </rPr>
          <t xml:space="preserve">
RC28 is the management of the dry adult dams.</t>
        </r>
      </text>
    </comment>
    <comment ref="FB23" authorId="2" shapeId="0" xr:uid="{1B6C2799-1697-4FFB-B990-D100CC3A5160}">
      <text>
        <r>
          <rPr>
            <b/>
            <sz val="9"/>
            <color indexed="81"/>
            <rFont val="Tahoma"/>
            <family val="2"/>
          </rPr>
          <t>John:</t>
        </r>
        <r>
          <rPr>
            <sz val="9"/>
            <color indexed="81"/>
            <rFont val="Tahoma"/>
            <family val="2"/>
          </rPr>
          <t xml:space="preserve">
RC28 is the management of the dry adult dams.</t>
        </r>
      </text>
    </comment>
    <comment ref="FE23" authorId="2" shapeId="0" xr:uid="{BA66C79D-30AA-425D-8F49-0CDD65E2D423}">
      <text>
        <r>
          <rPr>
            <b/>
            <sz val="9"/>
            <color indexed="81"/>
            <rFont val="Tahoma"/>
            <family val="2"/>
          </rPr>
          <t>John:</t>
        </r>
        <r>
          <rPr>
            <sz val="9"/>
            <color indexed="81"/>
            <rFont val="Tahoma"/>
            <family val="2"/>
          </rPr>
          <t xml:space="preserve">
The management of the adult drys varies with genotype.
Twice drys can only be sold if the flock is scanned</t>
        </r>
      </text>
    </comment>
    <comment ref="N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AF27" authorId="2" shapeId="0" xr:uid="{912DD74E-1333-4ABF-812A-28ABAB200D6A}">
      <text>
        <r>
          <rPr>
            <b/>
            <sz val="9"/>
            <color indexed="81"/>
            <rFont val="Tahoma"/>
            <family val="2"/>
          </rPr>
          <t>John:</t>
        </r>
        <r>
          <rPr>
            <sz val="9"/>
            <color indexed="81"/>
            <rFont val="Tahoma"/>
            <family val="2"/>
          </rPr>
          <t xml:space="preserve">
This Feed supply template experiment is used by setting the reference row to the standard trial for which the FS is to be optimised.
Be sure to check the fs_use_number and fs_create_number or use formulas that relate to the scenario.</t>
        </r>
      </text>
    </comment>
    <comment ref="G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F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9" authorId="2" shapeId="0" xr:uid="{C06229AE-2591-4AD9-A5CE-B59DA7112EE3}">
      <text>
        <r>
          <rPr>
            <b/>
            <sz val="9"/>
            <color indexed="81"/>
            <rFont val="Tahoma"/>
            <family val="2"/>
          </rPr>
          <t>John:</t>
        </r>
        <r>
          <rPr>
            <sz val="9"/>
            <color indexed="81"/>
            <rFont val="Tahoma"/>
            <family val="2"/>
          </rPr>
          <t xml:space="preserve">
This report is removed unless only doing the preliminary runs. 
So that a report with a w axis is formatted correctly</t>
        </r>
      </text>
    </comment>
    <comment ref="N29" authorId="2" shapeId="0" xr:uid="{AFE42F36-CF64-4986-B8D3-4F45022A4F91}">
      <text>
        <r>
          <rPr>
            <b/>
            <sz val="9"/>
            <color indexed="81"/>
            <rFont val="Tahoma"/>
            <family val="2"/>
          </rPr>
          <t>John:</t>
        </r>
        <r>
          <rPr>
            <sz val="9"/>
            <color indexed="81"/>
            <rFont val="Tahoma"/>
            <family val="2"/>
          </rPr>
          <t xml:space="preserve">
Manually entered options</t>
        </r>
      </text>
    </comment>
    <comment ref="AF29" authorId="2" shapeId="0" xr:uid="{7C8DE371-C518-4553-8D47-10C9730D586D}">
      <text>
        <r>
          <rPr>
            <b/>
            <sz val="9"/>
            <color indexed="81"/>
            <rFont val="Tahoma"/>
            <family val="2"/>
          </rPr>
          <t>John:</t>
        </r>
        <r>
          <rPr>
            <sz val="9"/>
            <color indexed="81"/>
            <rFont val="Tahoma"/>
            <family val="2"/>
          </rPr>
          <t xml:space="preserve">
Full output for N11 to check for individual period problems.</t>
        </r>
      </text>
    </comment>
    <comment ref="BW29" authorId="2" shapeId="0" xr:uid="{29D5153C-BB49-4F85-9C11-5115FD24B749}">
      <text>
        <r>
          <rPr>
            <b/>
            <sz val="9"/>
            <color indexed="81"/>
            <rFont val="Tahoma"/>
            <family val="2"/>
          </rPr>
          <t>John:</t>
        </r>
        <r>
          <rPr>
            <sz val="9"/>
            <color indexed="81"/>
            <rFont val="Tahoma"/>
            <family val="2"/>
          </rPr>
          <t xml:space="preserve">
Set to FALSE if an optimisation for this region, genotype &amp; TOL has never been done.</t>
        </r>
      </text>
    </comment>
    <comment ref="BX29" authorId="2" shapeId="0" xr:uid="{6C0FDD4B-BAB2-4030-BE2C-5C9BD650D4C9}">
      <text>
        <r>
          <rPr>
            <b/>
            <sz val="9"/>
            <color indexed="81"/>
            <rFont val="Tahoma"/>
            <family val="2"/>
          </rPr>
          <t>John:</t>
        </r>
        <r>
          <rPr>
            <sz val="9"/>
            <color indexed="81"/>
            <rFont val="Tahoma"/>
            <family val="2"/>
          </rPr>
          <t xml:space="preserve">
Start with the final pkl_fs from the previous optimisation. Use meatprice[1]</t>
        </r>
      </text>
    </comment>
    <comment ref="BY29" authorId="2" shapeId="0" xr:uid="{CD822114-9190-4C66-BCD3-0746FA5DB384}">
      <text>
        <r>
          <rPr>
            <b/>
            <sz val="9"/>
            <color indexed="81"/>
            <rFont val="Tahoma"/>
            <family val="2"/>
          </rPr>
          <t>John:</t>
        </r>
        <r>
          <rPr>
            <sz val="9"/>
            <color indexed="81"/>
            <rFont val="Tahoma"/>
            <family val="2"/>
          </rPr>
          <t xml:space="preserve">
Include r2 adjust if using Property.xl feed supply</t>
        </r>
      </text>
    </comment>
    <comment ref="FG29"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FP29" authorId="2" shapeId="0" xr:uid="{C692D73C-427F-4B1A-9E85-52A12F74F30D}">
      <text>
        <r>
          <rPr>
            <b/>
            <sz val="9"/>
            <color indexed="81"/>
            <rFont val="Tahoma"/>
            <family val="2"/>
          </rPr>
          <t>John:</t>
        </r>
        <r>
          <rPr>
            <sz val="9"/>
            <color indexed="81"/>
            <rFont val="Tahoma"/>
            <family val="2"/>
          </rPr>
          <t xml:space="preserve">
Allow sales of dams prior to v[17]</t>
        </r>
      </text>
    </comment>
    <comment ref="G30" authorId="2" shapeId="0" xr:uid="{8388AA91-E202-484C-83D5-4154641251AB}">
      <text>
        <r>
          <rPr>
            <b/>
            <sz val="9"/>
            <color indexed="81"/>
            <rFont val="Tahoma"/>
            <family val="2"/>
          </rPr>
          <t>John:</t>
        </r>
        <r>
          <rPr>
            <sz val="9"/>
            <color indexed="81"/>
            <rFont val="Tahoma"/>
            <family val="2"/>
          </rPr>
          <t xml:space="preserve">
These reports are removed so that they aren't reported when doing a jont run withLWCj</t>
        </r>
      </text>
    </comment>
    <comment ref="AF30" authorId="2" shapeId="0" xr:uid="{26276F06-E277-49C1-82E9-2EB969906228}">
      <text>
        <r>
          <rPr>
            <b/>
            <sz val="9"/>
            <color indexed="81"/>
            <rFont val="Tahoma"/>
            <family val="2"/>
          </rPr>
          <t>John:</t>
        </r>
        <r>
          <rPr>
            <sz val="9"/>
            <color indexed="81"/>
            <rFont val="Tahoma"/>
            <family val="2"/>
          </rPr>
          <t xml:space="preserve">
N33 include weaning FVP.
Nutspread 2.0</t>
        </r>
      </text>
    </comment>
    <comment ref="CB30" authorId="2" shapeId="0" xr:uid="{C13272D7-BBBD-434F-93A5-CA4A536467B9}">
      <text>
        <r>
          <rPr>
            <b/>
            <sz val="9"/>
            <color indexed="81"/>
            <rFont val="Tahoma"/>
            <family val="2"/>
          </rPr>
          <t>John:</t>
        </r>
        <r>
          <rPr>
            <sz val="9"/>
            <color indexed="81"/>
            <rFont val="Tahoma"/>
            <family val="2"/>
          </rPr>
          <t xml:space="preserve">
This is calculated from input details so that the first trial can use any fs_pkl file w/o affect the remainder of the experiment</t>
        </r>
      </text>
    </comment>
    <comment ref="AF31" authorId="2" shapeId="0" xr:uid="{0518825C-29BC-4ABF-9E63-863F1FDE07FD}">
      <text>
        <r>
          <rPr>
            <b/>
            <sz val="9"/>
            <color indexed="81"/>
            <rFont val="Tahoma"/>
            <family val="2"/>
          </rPr>
          <t>John:</t>
        </r>
        <r>
          <rPr>
            <sz val="9"/>
            <color indexed="81"/>
            <rFont val="Tahoma"/>
            <family val="2"/>
          </rPr>
          <t xml:space="preserve">
N33 include mid summer FVP.
Nutspread 2.0</t>
        </r>
      </text>
    </comment>
    <comment ref="AF32" authorId="2" shapeId="0" xr:uid="{3E648CFC-4AB0-485C-B2FB-5DC86F17BC8E}">
      <text>
        <r>
          <rPr>
            <b/>
            <sz val="9"/>
            <color indexed="81"/>
            <rFont val="Tahoma"/>
            <family val="2"/>
          </rPr>
          <t>John:</t>
        </r>
        <r>
          <rPr>
            <sz val="9"/>
            <color indexed="81"/>
            <rFont val="Tahoma"/>
            <family val="2"/>
          </rPr>
          <t xml:space="preserve">
N33  no extra FVPs.
Nutspread 2.0</t>
        </r>
      </text>
    </comment>
    <comment ref="AF33" authorId="2" shapeId="0" xr:uid="{CA219340-6B5E-4B63-A1B3-7DC24B7874A8}">
      <text>
        <r>
          <rPr>
            <b/>
            <sz val="9"/>
            <color indexed="81"/>
            <rFont val="Tahoma"/>
            <family val="2"/>
          </rPr>
          <t>John:</t>
        </r>
        <r>
          <rPr>
            <sz val="9"/>
            <color indexed="81"/>
            <rFont val="Tahoma"/>
            <family val="2"/>
          </rPr>
          <t xml:space="preserve">
N33 include weaning  FVP.
Nutspread 1.0</t>
        </r>
      </text>
    </comment>
    <comment ref="AF34" authorId="2" shapeId="0" xr:uid="{405E246C-4BC8-4E13-B0A0-08F222F3ECB7}">
      <text>
        <r>
          <rPr>
            <b/>
            <sz val="9"/>
            <color indexed="81"/>
            <rFont val="Tahoma"/>
            <family val="2"/>
          </rPr>
          <t>John:</t>
        </r>
        <r>
          <rPr>
            <sz val="9"/>
            <color indexed="81"/>
            <rFont val="Tahoma"/>
            <family val="2"/>
          </rPr>
          <t xml:space="preserve">
N33 include mid summer FVP.
Nutspread 1.0</t>
        </r>
      </text>
    </comment>
    <comment ref="AF35" authorId="2" shapeId="0" xr:uid="{662B82F5-744C-4D6F-B18E-F4EF628CD6BD}">
      <text>
        <r>
          <rPr>
            <b/>
            <sz val="9"/>
            <color indexed="81"/>
            <rFont val="Tahoma"/>
            <family val="2"/>
          </rPr>
          <t>John:</t>
        </r>
        <r>
          <rPr>
            <sz val="9"/>
            <color indexed="81"/>
            <rFont val="Tahoma"/>
            <family val="2"/>
          </rPr>
          <t xml:space="preserve">
N33 include late summer FVP.
Nutspread 1.0
</t>
        </r>
      </text>
    </comment>
    <comment ref="AF36" authorId="2" shapeId="0" xr:uid="{8E28FE23-50E3-4026-848C-54C16FCA72D7}">
      <text>
        <r>
          <rPr>
            <b/>
            <sz val="9"/>
            <color indexed="81"/>
            <rFont val="Tahoma"/>
            <family val="2"/>
          </rPr>
          <t>John:</t>
        </r>
        <r>
          <rPr>
            <sz val="9"/>
            <color indexed="81"/>
            <rFont val="Tahoma"/>
            <family val="2"/>
          </rPr>
          <t xml:space="preserve">
N33 include mid summer FVP.
Nutspread 0.5</t>
        </r>
      </text>
    </comment>
    <comment ref="E37" authorId="2" shapeId="0" xr:uid="{8947A77A-25EA-4E58-8A4F-12D404C67116}">
      <text>
        <r>
          <rPr>
            <b/>
            <sz val="9"/>
            <color indexed="81"/>
            <rFont val="Tahoma"/>
            <family val="2"/>
          </rPr>
          <t>John:</t>
        </r>
        <r>
          <rPr>
            <sz val="9"/>
            <color indexed="81"/>
            <rFont val="Tahoma"/>
            <family val="2"/>
          </rPr>
          <t xml:space="preserve">
Must be TRUE so that the LTW trialshave a pkl_fs for an input</t>
        </r>
      </text>
    </comment>
    <comment ref="AF37" authorId="2" shapeId="0" xr:uid="{476F30B5-C798-4FC2-AAA4-21AF4CCF0B0D}">
      <text>
        <r>
          <rPr>
            <b/>
            <sz val="9"/>
            <color indexed="81"/>
            <rFont val="Tahoma"/>
            <family val="2"/>
          </rPr>
          <t>John:</t>
        </r>
        <r>
          <rPr>
            <sz val="9"/>
            <color indexed="81"/>
            <rFont val="Tahoma"/>
            <family val="2"/>
          </rPr>
          <t xml:space="preserve">
N33 include weaning FVP.
Nutspread 0.5</t>
        </r>
      </text>
    </comment>
    <comment ref="AE38" authorId="2" shapeId="0" xr:uid="{B18F5852-47DA-401F-99AA-59E8C0F07495}">
      <text>
        <r>
          <rPr>
            <b/>
            <sz val="9"/>
            <color indexed="81"/>
            <rFont val="Tahoma"/>
            <family val="2"/>
          </rPr>
          <t>John:</t>
        </r>
        <r>
          <rPr>
            <sz val="9"/>
            <color indexed="81"/>
            <rFont val="Tahoma"/>
            <family val="2"/>
          </rPr>
          <t xml:space="preserve">
Offset for the source feed supply
</t>
        </r>
      </text>
    </comment>
    <comment ref="AF38" authorId="2" shapeId="0" xr:uid="{71C43FC9-7359-442E-9EFB-16FCB05D4E7B}">
      <text>
        <r>
          <rPr>
            <b/>
            <sz val="9"/>
            <color indexed="81"/>
            <rFont val="Tahoma"/>
            <family val="2"/>
          </rPr>
          <t>John:</t>
        </r>
        <r>
          <rPr>
            <sz val="9"/>
            <color indexed="81"/>
            <rFont val="Tahoma"/>
            <family val="2"/>
          </rPr>
          <t xml:space="preserve">
Manual optimisation of LTW adjustment</t>
        </r>
      </text>
    </comment>
    <comment ref="BX38" authorId="2" shapeId="0" xr:uid="{7638FE6F-E3BD-4253-93ED-00C96E120955}">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BY38"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CD38" authorId="2" shapeId="0" xr:uid="{14A3BC5F-4790-4A56-B91B-553745F868BB}">
      <text>
        <r>
          <rPr>
            <b/>
            <sz val="9"/>
            <color indexed="81"/>
            <rFont val="Tahoma"/>
            <family val="2"/>
          </rPr>
          <t>John:</t>
        </r>
        <r>
          <rPr>
            <sz val="9"/>
            <color indexed="81"/>
            <rFont val="Tahoma"/>
            <family val="2"/>
          </rPr>
          <t xml:space="preserve">
Turn on the LTW scalar for the optimisation of the LWC during pregnancy.</t>
        </r>
      </text>
    </comment>
    <comment ref="W92" authorId="2" shapeId="0" xr:uid="{3D3EA687-B733-4F13-904B-E0DA23B46899}">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X92" authorId="2" shapeId="0" xr:uid="{3C5BA689-455E-4CA0-B798-16A896546CCC}">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Y92" authorId="2" shapeId="0" xr:uid="{27694C73-6F80-4676-903A-B404A08EA755}">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BX92" authorId="2" shapeId="0" xr:uid="{77A685F2-95B8-4A93-B179-EDB6B3ECCA62}">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BY92" authorId="2" shapeId="0" xr:uid="{74457A10-FAB3-4AD8-A493-6E903526D40A}">
      <text>
        <r>
          <rPr>
            <b/>
            <sz val="9"/>
            <color indexed="81"/>
            <rFont val="Tahoma"/>
            <family val="2"/>
          </rPr>
          <t>John:</t>
        </r>
        <r>
          <rPr>
            <sz val="9"/>
            <color indexed="81"/>
            <rFont val="Tahoma"/>
            <family val="2"/>
          </rPr>
          <t xml:space="preserve">
Include r2 adjust to carry out LTW profile optimisation</t>
        </r>
      </text>
    </comment>
    <comment ref="CA92" authorId="2" shapeId="0" xr:uid="{03C79825-4C59-4A7C-A0AD-3F6E63969CB3}">
      <text>
        <r>
          <rPr>
            <b/>
            <sz val="9"/>
            <color indexed="81"/>
            <rFont val="Tahoma"/>
            <family val="2"/>
          </rPr>
          <t>John:</t>
        </r>
        <r>
          <rPr>
            <sz val="9"/>
            <color indexed="81"/>
            <rFont val="Tahoma"/>
            <family val="2"/>
          </rPr>
          <t xml:space="preserve">
Create a pkl with the optimum LTW pattern</t>
        </r>
      </text>
    </comment>
    <comment ref="CB92" authorId="2" shapeId="0" xr:uid="{DA8F8AF8-8799-450A-A11C-6B14F67CD1DD}">
      <text>
        <r>
          <rPr>
            <b/>
            <sz val="9"/>
            <color indexed="81"/>
            <rFont val="Tahoma"/>
            <family val="2"/>
          </rPr>
          <t>John:</t>
        </r>
        <r>
          <rPr>
            <sz val="9"/>
            <color indexed="81"/>
            <rFont val="Tahoma"/>
            <family val="2"/>
          </rPr>
          <t xml:space="preserve">
Create the final pkl_fs for the current scenario</t>
        </r>
      </text>
    </comment>
    <comment ref="AF99"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8"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AW10" authorId="0" shapeId="0" xr:uid="{0CBB8EF0-2E4C-4374-A6AA-D822B9B85685}">
      <text>
        <r>
          <rPr>
            <b/>
            <sz val="9"/>
            <color indexed="81"/>
            <rFont val="Tahoma"/>
            <family val="2"/>
          </rPr>
          <t>John:</t>
        </r>
        <r>
          <rPr>
            <sz val="9"/>
            <color indexed="81"/>
            <rFont val="Tahoma"/>
            <family val="2"/>
          </rPr>
          <t xml:space="preserve">
days relative to start of lambing
</t>
        </r>
      </text>
    </comment>
    <comment ref="AX10" authorId="0" shapeId="0" xr:uid="{DC8CED4E-3FF3-4CA1-80D7-7E7AE1B2B1CD}">
      <text>
        <r>
          <rPr>
            <b/>
            <sz val="9"/>
            <color indexed="81"/>
            <rFont val="Tahoma"/>
            <family val="2"/>
          </rPr>
          <t>John:</t>
        </r>
        <r>
          <rPr>
            <sz val="9"/>
            <color indexed="81"/>
            <rFont val="Tahoma"/>
            <family val="2"/>
          </rPr>
          <t xml:space="preserve">
Date of first lamb plus half an aoestrus cycle
On the basis that is the date that is rounded to nearest period</t>
        </r>
      </text>
    </comment>
    <comment ref="BA10" authorId="0" shapeId="0" xr:uid="{C4299F31-0139-48D1-9428-3A0CB1058D68}">
      <text>
        <r>
          <rPr>
            <b/>
            <sz val="9"/>
            <color indexed="81"/>
            <rFont val="Tahoma"/>
            <family val="2"/>
          </rPr>
          <t>John:</t>
        </r>
        <r>
          <rPr>
            <sz val="9"/>
            <color indexed="81"/>
            <rFont val="Tahoma"/>
            <family val="2"/>
          </rPr>
          <t xml:space="preserve">
Date of first lamb plus half an aoestrus cycle
</t>
        </r>
      </text>
    </comment>
    <comment ref="BD10" authorId="0" shapeId="0" xr:uid="{21940B92-E1DB-407E-AF6E-88DCD995B018}">
      <text>
        <r>
          <rPr>
            <b/>
            <sz val="9"/>
            <color indexed="81"/>
            <rFont val="Tahoma"/>
            <family val="2"/>
          </rPr>
          <t>John:</t>
        </r>
        <r>
          <rPr>
            <sz val="9"/>
            <color indexed="81"/>
            <rFont val="Tahoma"/>
            <family val="2"/>
          </rPr>
          <t xml:space="preserve">
Date of first lamb plus half an aoestrus cycle
</t>
        </r>
      </text>
    </comment>
    <comment ref="B11"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AM11" authorId="0" shapeId="0" xr:uid="{280A6B92-E1AE-4801-A6E4-AEE213F1467C}">
      <text>
        <r>
          <rPr>
            <b/>
            <sz val="9"/>
            <color indexed="81"/>
            <rFont val="Tahoma"/>
            <family val="2"/>
          </rPr>
          <t>John:</t>
        </r>
        <r>
          <rPr>
            <sz val="9"/>
            <color indexed="81"/>
            <rFont val="Tahoma"/>
            <family val="2"/>
          </rPr>
          <t xml:space="preserve">
+1 to make it the period after weaning because weaning occurs during the period so there is no start weight</t>
        </r>
      </text>
    </comment>
    <comment ref="AW12" authorId="0" shapeId="0" xr:uid="{EF86BFD1-1718-4EBD-9AEC-92049BD381B2}">
      <text>
        <r>
          <rPr>
            <b/>
            <sz val="9"/>
            <color indexed="81"/>
            <rFont val="Tahoma"/>
            <family val="2"/>
          </rPr>
          <t>John:</t>
        </r>
        <r>
          <rPr>
            <sz val="9"/>
            <color indexed="81"/>
            <rFont val="Tahoma"/>
            <family val="2"/>
          </rPr>
          <t xml:space="preserve">
22 week gestation because AFO works in weeks</t>
        </r>
      </text>
    </comment>
    <comment ref="B15" authorId="0" shapeId="0" xr:uid="{038D046D-B10E-45F3-85C3-717C15085634}">
      <text>
        <r>
          <rPr>
            <b/>
            <sz val="9"/>
            <color indexed="81"/>
            <rFont val="Tahoma"/>
            <family val="2"/>
          </rPr>
          <t>John:</t>
        </r>
        <r>
          <rPr>
            <sz val="9"/>
            <color indexed="81"/>
            <rFont val="Tahoma"/>
            <family val="2"/>
          </rPr>
          <t xml:space="preserve">
End of lambing period</t>
        </r>
      </text>
    </comment>
    <comment ref="AW15" authorId="0" shapeId="0" xr:uid="{DCB790B4-0325-4D37-9210-4BC6D3541401}">
      <text>
        <r>
          <rPr>
            <b/>
            <sz val="9"/>
            <color indexed="81"/>
            <rFont val="Tahoma"/>
            <family val="2"/>
          </rPr>
          <t>John:</t>
        </r>
        <r>
          <rPr>
            <sz val="9"/>
            <color indexed="81"/>
            <rFont val="Tahoma"/>
            <family val="2"/>
          </rPr>
          <t xml:space="preserve">
Date at the end of the lambing period.
Length of joining minus half an oestrus cycle</t>
        </r>
      </text>
    </comment>
    <comment ref="C17" authorId="0" shapeId="0" xr:uid="{1B7F1E55-4D36-48BD-8FD6-E6E56E1B99E8}">
      <text>
        <r>
          <rPr>
            <b/>
            <sz val="9"/>
            <color indexed="81"/>
            <rFont val="Tahoma"/>
            <family val="2"/>
          </rPr>
          <t>John:</t>
        </r>
        <r>
          <rPr>
            <sz val="9"/>
            <color indexed="81"/>
            <rFont val="Tahoma"/>
            <family val="2"/>
          </rPr>
          <t xml:space="preserve">
Date of maiden joining doesn't vary with age at ewe lamb joining</t>
        </r>
      </text>
    </comment>
    <comment ref="C19" authorId="0" shapeId="0" xr:uid="{A179C77C-B0C3-4B26-AFCB-A07A65E584B6}">
      <text>
        <r>
          <rPr>
            <b/>
            <sz val="9"/>
            <color indexed="81"/>
            <rFont val="Tahoma"/>
            <family val="2"/>
          </rPr>
          <t>John:</t>
        </r>
        <r>
          <rPr>
            <sz val="9"/>
            <color indexed="81"/>
            <rFont val="Tahoma"/>
            <family val="2"/>
          </rPr>
          <t xml:space="preserve">
The number of feedoptions_var (R1) for each TOL</t>
        </r>
      </text>
    </comment>
    <comment ref="D19" authorId="0" shapeId="0" xr:uid="{4319DF1F-0A22-4E52-A358-4D1580650972}">
      <text>
        <r>
          <rPr>
            <b/>
            <sz val="9"/>
            <color indexed="81"/>
            <rFont val="Tahoma"/>
            <family val="2"/>
          </rPr>
          <t>John:</t>
        </r>
        <r>
          <rPr>
            <sz val="9"/>
            <color indexed="81"/>
            <rFont val="Tahoma"/>
            <family val="2"/>
          </rPr>
          <t xml:space="preserve">
The number of feedoption_adj (R2) for each TOL</t>
        </r>
      </text>
    </comment>
    <comment ref="F19" authorId="0" shapeId="0" xr:uid="{A0238016-B740-46AB-8083-39DBE5D823D3}">
      <text>
        <r>
          <rPr>
            <b/>
            <sz val="9"/>
            <color indexed="81"/>
            <rFont val="Tahoma"/>
            <family val="2"/>
          </rPr>
          <t>John:</t>
        </r>
        <r>
          <rPr>
            <sz val="9"/>
            <color indexed="81"/>
            <rFont val="Tahoma"/>
            <family val="2"/>
          </rPr>
          <t xml:space="preserve">
The number of feedsupply options  (R1) between BBB &amp; BMT</t>
        </r>
      </text>
    </comment>
    <comment ref="G19" authorId="0" shapeId="0" xr:uid="{CCAE046D-4183-4F4F-8781-6ECAD55B9335}">
      <text>
        <r>
          <rPr>
            <b/>
            <sz val="9"/>
            <color indexed="81"/>
            <rFont val="Tahoma"/>
            <family val="2"/>
          </rPr>
          <t>John:</t>
        </r>
        <r>
          <rPr>
            <sz val="9"/>
            <color indexed="81"/>
            <rFont val="Tahoma"/>
            <family val="2"/>
          </rPr>
          <t xml:space="preserve">
The number of feedsupply_adj options (R2) between BBB (merino) &amp; BMT (maternal)</t>
        </r>
      </text>
    </comment>
    <comment ref="D22" authorId="1" shapeId="0" xr:uid="{16B952D6-60AC-468C-A94A-3A8803184561}">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F22" authorId="1" shapeId="0" xr:uid="{248AFA8D-5A0F-43FD-97DF-FC63271FAFEC}">
      <text>
        <r>
          <rPr>
            <b/>
            <sz val="9"/>
            <color indexed="81"/>
            <rFont val="Tahoma"/>
            <family val="2"/>
          </rPr>
          <t>Michael Young (21512438):</t>
        </r>
        <r>
          <rPr>
            <sz val="9"/>
            <color indexed="81"/>
            <rFont val="Tahoma"/>
            <family val="2"/>
          </rPr>
          <t xml:space="preserve">
number of years in the season sequence. Default is 1.</t>
        </r>
      </text>
    </comment>
    <comment ref="G22" authorId="0" shapeId="0" xr:uid="{F7062044-C46F-4F69-BE6F-C942FBE67720}">
      <text>
        <r>
          <rPr>
            <b/>
            <sz val="9"/>
            <color indexed="81"/>
            <rFont val="Tahoma"/>
            <family val="2"/>
          </rPr>
          <t>John:</t>
        </r>
        <r>
          <rPr>
            <sz val="9"/>
            <color indexed="81"/>
            <rFont val="Tahoma"/>
            <family val="2"/>
          </rPr>
          <t xml:space="preserve">
comment: are season nodes included in steady state model, note: they always are for dsp model)</t>
        </r>
      </text>
    </comment>
    <comment ref="H22" authorId="0" shapeId="0" xr:uid="{20585C17-418A-411B-B585-1352496563E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H23" authorId="0" shapeId="0" xr:uid="{D2BA8ED0-BB0B-4605-96F9-E5342A3EAA56}">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M30"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30" authorId="0" shapeId="0" xr:uid="{D2C71138-5DA2-4C22-A743-02243F91A2EA}">
      <text>
        <r>
          <rPr>
            <b/>
            <sz val="9"/>
            <color indexed="81"/>
            <rFont val="Tahoma"/>
            <family val="2"/>
          </rPr>
          <t>John:</t>
        </r>
        <r>
          <rPr>
            <sz val="9"/>
            <color indexed="81"/>
            <rFont val="Tahoma"/>
            <family val="2"/>
          </rPr>
          <t xml:space="preserve">
FD of adult ewes 19u
</t>
        </r>
      </text>
    </comment>
    <comment ref="P30"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30"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30" authorId="0" shapeId="0" xr:uid="{F430DA5A-678B-4453-AF41-9C72BB819E13}">
      <text>
        <r>
          <rPr>
            <b/>
            <sz val="9"/>
            <color indexed="81"/>
            <rFont val="Tahoma"/>
            <family val="2"/>
          </rPr>
          <t>John:</t>
        </r>
        <r>
          <rPr>
            <sz val="9"/>
            <color indexed="81"/>
            <rFont val="Tahoma"/>
            <family val="2"/>
          </rPr>
          <t xml:space="preserve">
Adjust proportion of drys to 12%</t>
        </r>
      </text>
    </comment>
    <comment ref="S30" authorId="0" shapeId="0" xr:uid="{04DE3EF2-34E8-4DFE-ACD8-837ED5909756}">
      <text>
        <r>
          <rPr>
            <b/>
            <sz val="9"/>
            <color indexed="81"/>
            <rFont val="Tahoma"/>
            <family val="2"/>
          </rPr>
          <t>John:</t>
        </r>
        <r>
          <rPr>
            <sz val="9"/>
            <color indexed="81"/>
            <rFont val="Tahoma"/>
            <family val="2"/>
          </rPr>
          <t xml:space="preserve">
Reduce reproduction to scan 128%</t>
        </r>
      </text>
    </comment>
    <comment ref="T30" authorId="0" shapeId="0" xr:uid="{81F22164-FD5B-463F-9095-9DAAE22B1490}">
      <text>
        <r>
          <rPr>
            <b/>
            <sz val="9"/>
            <color indexed="81"/>
            <rFont val="Tahoma"/>
            <family val="2"/>
          </rPr>
          <t>John:</t>
        </r>
        <r>
          <rPr>
            <sz val="9"/>
            <color indexed="81"/>
            <rFont val="Tahoma"/>
            <family val="2"/>
          </rPr>
          <t xml:space="preserve">
Adjust single survival to 88%</t>
        </r>
      </text>
    </comment>
    <comment ref="U30" authorId="0" shapeId="0" xr:uid="{17265981-F560-4F69-9795-132F6ED331ED}">
      <text>
        <r>
          <rPr>
            <b/>
            <sz val="9"/>
            <color indexed="81"/>
            <rFont val="Tahoma"/>
            <family val="2"/>
          </rPr>
          <t>John:</t>
        </r>
        <r>
          <rPr>
            <sz val="9"/>
            <color indexed="81"/>
            <rFont val="Tahoma"/>
            <family val="2"/>
          </rPr>
          <t xml:space="preserve">
Adjust single survival to 88%</t>
        </r>
      </text>
    </comment>
    <comment ref="V30" authorId="0" shapeId="0" xr:uid="{F323F6CD-550B-41F0-B05C-517F13A94406}">
      <text>
        <r>
          <rPr>
            <b/>
            <sz val="9"/>
            <color indexed="81"/>
            <rFont val="Tahoma"/>
            <family val="2"/>
          </rPr>
          <t>John:</t>
        </r>
        <r>
          <rPr>
            <sz val="9"/>
            <color indexed="81"/>
            <rFont val="Tahoma"/>
            <family val="2"/>
          </rPr>
          <t xml:space="preserve">
Adjust single survival to 88%</t>
        </r>
      </text>
    </comment>
    <comment ref="W30"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30" authorId="0" shapeId="0" xr:uid="{0A7F77C7-B0DF-48F6-AF98-19EDD8C594CD}">
      <text>
        <r>
          <rPr>
            <b/>
            <sz val="9"/>
            <color indexed="81"/>
            <rFont val="Tahoma"/>
            <family val="2"/>
          </rPr>
          <t>John:</t>
        </r>
        <r>
          <rPr>
            <sz val="9"/>
            <color indexed="81"/>
            <rFont val="Tahoma"/>
            <family val="2"/>
          </rPr>
          <t xml:space="preserve">
FD of adult ewes 19.5u
</t>
        </r>
      </text>
    </comment>
    <comment ref="Z30"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30"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30" authorId="0" shapeId="0" xr:uid="{D410083C-C66C-488C-9441-C2194B0641F4}">
      <text>
        <r>
          <rPr>
            <b/>
            <sz val="9"/>
            <color indexed="81"/>
            <rFont val="Tahoma"/>
            <family val="2"/>
          </rPr>
          <t>John:</t>
        </r>
        <r>
          <rPr>
            <sz val="9"/>
            <color indexed="81"/>
            <rFont val="Tahoma"/>
            <family val="2"/>
          </rPr>
          <t xml:space="preserve">
Adjust proportion of drys to 12%</t>
        </r>
      </text>
    </comment>
    <comment ref="AC30" authorId="0" shapeId="0" xr:uid="{A42E977B-ED68-417A-A08E-2365707A3FE4}">
      <text>
        <r>
          <rPr>
            <b/>
            <sz val="9"/>
            <color indexed="81"/>
            <rFont val="Tahoma"/>
            <family val="2"/>
          </rPr>
          <t>John:</t>
        </r>
        <r>
          <rPr>
            <sz val="9"/>
            <color indexed="81"/>
            <rFont val="Tahoma"/>
            <family val="2"/>
          </rPr>
          <t xml:space="preserve">
Reduce reproduction to scan 128%</t>
        </r>
      </text>
    </comment>
    <comment ref="AD30" authorId="0" shapeId="0" xr:uid="{9CD88926-45A5-43D0-8528-72D1946F718D}">
      <text>
        <r>
          <rPr>
            <b/>
            <sz val="9"/>
            <color indexed="81"/>
            <rFont val="Tahoma"/>
            <family val="2"/>
          </rPr>
          <t>John:</t>
        </r>
        <r>
          <rPr>
            <sz val="9"/>
            <color indexed="81"/>
            <rFont val="Tahoma"/>
            <family val="2"/>
          </rPr>
          <t xml:space="preserve">
Adjust single survival to 88%</t>
        </r>
      </text>
    </comment>
    <comment ref="AE30" authorId="0" shapeId="0" xr:uid="{A8A76209-9A7B-486A-8B91-654681BD5430}">
      <text>
        <r>
          <rPr>
            <b/>
            <sz val="9"/>
            <color indexed="81"/>
            <rFont val="Tahoma"/>
            <family val="2"/>
          </rPr>
          <t>John:</t>
        </r>
        <r>
          <rPr>
            <sz val="9"/>
            <color indexed="81"/>
            <rFont val="Tahoma"/>
            <family val="2"/>
          </rPr>
          <t xml:space="preserve">
Adjust single survival to 88%</t>
        </r>
      </text>
    </comment>
    <comment ref="AF30" authorId="0" shapeId="0" xr:uid="{846BEE13-5B90-433B-9A20-744858A50475}">
      <text>
        <r>
          <rPr>
            <b/>
            <sz val="9"/>
            <color indexed="81"/>
            <rFont val="Tahoma"/>
            <family val="2"/>
          </rPr>
          <t>John:</t>
        </r>
        <r>
          <rPr>
            <sz val="9"/>
            <color indexed="81"/>
            <rFont val="Tahoma"/>
            <family val="2"/>
          </rPr>
          <t xml:space="preserve">
Adjust single survival to 88%</t>
        </r>
      </text>
    </comment>
    <comment ref="AG30"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30" authorId="0" shapeId="0" xr:uid="{5F863B10-C37D-47D2-B9DF-759640D7DA5D}">
      <text>
        <r>
          <rPr>
            <b/>
            <sz val="9"/>
            <color indexed="81"/>
            <rFont val="Tahoma"/>
            <family val="2"/>
          </rPr>
          <t>John:</t>
        </r>
        <r>
          <rPr>
            <sz val="9"/>
            <color indexed="81"/>
            <rFont val="Tahoma"/>
            <family val="2"/>
          </rPr>
          <t xml:space="preserve">
FD of adult ewes 19u
</t>
        </r>
      </text>
    </comment>
    <comment ref="AJ30"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30"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30" authorId="0" shapeId="0" xr:uid="{0A7A1500-BE4F-4C4F-BAAB-F09D77C39B12}">
      <text>
        <r>
          <rPr>
            <b/>
            <sz val="9"/>
            <color indexed="81"/>
            <rFont val="Tahoma"/>
            <family val="2"/>
          </rPr>
          <t>John:</t>
        </r>
        <r>
          <rPr>
            <sz val="9"/>
            <color indexed="81"/>
            <rFont val="Tahoma"/>
            <family val="2"/>
          </rPr>
          <t xml:space="preserve">
Adjust proportion of drys to 12%</t>
        </r>
      </text>
    </comment>
    <comment ref="AM30" authorId="0" shapeId="0" xr:uid="{5CED4D01-9D08-4C2F-AFF4-3B8948E7BB50}">
      <text>
        <r>
          <rPr>
            <b/>
            <sz val="9"/>
            <color indexed="81"/>
            <rFont val="Tahoma"/>
            <family val="2"/>
          </rPr>
          <t>John:</t>
        </r>
        <r>
          <rPr>
            <sz val="9"/>
            <color indexed="81"/>
            <rFont val="Tahoma"/>
            <family val="2"/>
          </rPr>
          <t xml:space="preserve">
Reduce reproduction to scan 128%</t>
        </r>
      </text>
    </comment>
    <comment ref="AN30" authorId="0" shapeId="0" xr:uid="{BE9AB3CE-A75D-4989-8838-E197760B92A4}">
      <text>
        <r>
          <rPr>
            <b/>
            <sz val="9"/>
            <color indexed="81"/>
            <rFont val="Tahoma"/>
            <family val="2"/>
          </rPr>
          <t>John:</t>
        </r>
        <r>
          <rPr>
            <sz val="9"/>
            <color indexed="81"/>
            <rFont val="Tahoma"/>
            <family val="2"/>
          </rPr>
          <t xml:space="preserve">
Adjust single survival to 88%</t>
        </r>
      </text>
    </comment>
    <comment ref="AO30" authorId="0" shapeId="0" xr:uid="{07D0B1BF-EEE6-422A-B03A-0C078EAD1DB6}">
      <text>
        <r>
          <rPr>
            <b/>
            <sz val="9"/>
            <color indexed="81"/>
            <rFont val="Tahoma"/>
            <family val="2"/>
          </rPr>
          <t>John:</t>
        </r>
        <r>
          <rPr>
            <sz val="9"/>
            <color indexed="81"/>
            <rFont val="Tahoma"/>
            <family val="2"/>
          </rPr>
          <t xml:space="preserve">
Adjust single survival to 88%</t>
        </r>
      </text>
    </comment>
    <comment ref="AP30" authorId="0" shapeId="0" xr:uid="{C94DCA5B-3A7A-4CA1-906E-66E615E25849}">
      <text>
        <r>
          <rPr>
            <b/>
            <sz val="9"/>
            <color indexed="81"/>
            <rFont val="Tahoma"/>
            <family val="2"/>
          </rPr>
          <t>John:</t>
        </r>
        <r>
          <rPr>
            <sz val="9"/>
            <color indexed="81"/>
            <rFont val="Tahoma"/>
            <family val="2"/>
          </rPr>
          <t xml:space="preserve">
Adjust single survival to 88%</t>
        </r>
      </text>
    </comment>
    <comment ref="AJ33"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33"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W39" authorId="0" shapeId="0" xr:uid="{88714028-63B9-497C-BB73-4B980FB104DC}">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W40" authorId="0" shapeId="0" xr:uid="{CA35EB0D-6878-416C-98B5-7F38B42C4067}">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H45"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O45"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S45" authorId="1" shapeId="0" xr:uid="{07E82BD8-270A-4CF4-B568-C16E2F4144CD}">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48" authorId="0" shapeId="0" xr:uid="{1F75459B-C375-4E00-BFAF-F09DB447F9EC}">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50" authorId="0" shapeId="0" xr:uid="{3FE9CD0A-1DBD-4519-A146-799AD5527FD7}">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J51"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O51"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S51" authorId="0" shapeId="0" xr:uid="{19282753-81AA-4366-86A1-ACCBCB8E5234}">
      <text>
        <r>
          <rPr>
            <b/>
            <sz val="9"/>
            <color indexed="81"/>
            <rFont val="Tahoma"/>
            <family val="2"/>
          </rPr>
          <t>John:</t>
        </r>
        <r>
          <rPr>
            <sz val="9"/>
            <color indexed="81"/>
            <rFont val="Tahoma"/>
            <family val="2"/>
          </rPr>
          <t xml:space="preserve">
66% based on 33% of the drys being twice dry</t>
        </r>
      </text>
    </comment>
    <comment ref="J52" authorId="0" shapeId="0" xr:uid="{99F8CEFC-5479-4DFE-8CFB-ACF49758DC69}">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54" authorId="0" shapeId="0" xr:uid="{EF8F76BC-0A8E-4D1A-A015-50C9D02FBD54}">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S55" authorId="0" shapeId="0" xr:uid="{747C6585-CB56-4C4C-B2E7-2576EC5207DC}">
      <text>
        <r>
          <rPr>
            <b/>
            <sz val="9"/>
            <color indexed="81"/>
            <rFont val="Tahoma"/>
            <family val="2"/>
          </rPr>
          <t>John:</t>
        </r>
        <r>
          <rPr>
            <sz val="9"/>
            <color indexed="81"/>
            <rFont val="Tahoma"/>
            <family val="2"/>
          </rPr>
          <t xml:space="preserve">
66% based on 33% of the drys being twice dry</t>
        </r>
      </text>
    </comment>
    <comment ref="I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S59" authorId="0" shapeId="0" xr:uid="{9ABFCA4A-FF24-44AA-83C5-D1EBB00BE635}">
      <text>
        <r>
          <rPr>
            <b/>
            <sz val="9"/>
            <color indexed="81"/>
            <rFont val="Tahoma"/>
            <family val="2"/>
          </rPr>
          <t>John:</t>
        </r>
        <r>
          <rPr>
            <sz val="9"/>
            <color indexed="81"/>
            <rFont val="Tahoma"/>
            <family val="2"/>
          </rPr>
          <t xml:space="preserve">
66% based on 33% of the drys being twice dry</t>
        </r>
      </text>
    </comment>
    <comment ref="J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S63" authorId="0" shapeId="0" xr:uid="{87378AD4-90B6-43D8-8EAE-E894EF13D744}">
      <text>
        <r>
          <rPr>
            <b/>
            <sz val="9"/>
            <color indexed="81"/>
            <rFont val="Tahoma"/>
            <family val="2"/>
          </rPr>
          <t>John:</t>
        </r>
        <r>
          <rPr>
            <sz val="9"/>
            <color indexed="81"/>
            <rFont val="Tahoma"/>
            <family val="2"/>
          </rPr>
          <t xml:space="preserve">
66% based on 33% of the drys being twice dry</t>
        </r>
      </text>
    </comment>
    <comment ref="C80"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E80" authorId="0" shapeId="0" xr:uid="{E90AA9B9-A111-4EC3-9472-12EACA4E3CC9}">
      <text>
        <r>
          <rPr>
            <b/>
            <sz val="9"/>
            <color indexed="81"/>
            <rFont val="Tahoma"/>
            <family val="2"/>
          </rPr>
          <t>John:</t>
        </r>
        <r>
          <rPr>
            <sz val="9"/>
            <color indexed="81"/>
            <rFont val="Tahoma"/>
            <family val="2"/>
          </rPr>
          <t xml:space="preserve">
Used to add the FS change back to the NM dams. Because can't access the 'mated' dams feed supply prior to scanning separate from NM</t>
        </r>
      </text>
    </comment>
    <comment ref="H86" authorId="1" shapeId="0" xr:uid="{C86B0C52-6D96-4623-A0B5-880E9EEA7131}">
      <text>
        <r>
          <rPr>
            <b/>
            <sz val="9"/>
            <color indexed="81"/>
            <rFont val="Tahoma"/>
            <family val="2"/>
          </rPr>
          <t>Michael Young (21512438):</t>
        </r>
        <r>
          <rPr>
            <sz val="9"/>
            <color indexed="81"/>
            <rFont val="Tahoma"/>
            <family val="2"/>
          </rPr>
          <t xml:space="preserve">
upper bound for casual staff duing the year (not including seeding or harv time)</t>
        </r>
      </text>
    </comment>
    <comment ref="I86" authorId="1" shapeId="0" xr:uid="{7FF47B5D-7BC9-496B-8B0A-6CB077AA0816}">
      <text>
        <r>
          <rPr>
            <b/>
            <sz val="9"/>
            <color indexed="81"/>
            <rFont val="Tahoma"/>
            <family val="2"/>
          </rPr>
          <t>Michael Young (21512438):</t>
        </r>
        <r>
          <rPr>
            <sz val="9"/>
            <color indexed="81"/>
            <rFont val="Tahoma"/>
            <family val="2"/>
          </rPr>
          <t xml:space="preserve">
upper bound for casual staff during seeding and harv time.</t>
        </r>
      </text>
    </comment>
    <comment ref="J86" authorId="1" shapeId="0" xr:uid="{4D797F38-E490-40EE-980F-D5C5E91C74CF}">
      <text>
        <r>
          <rPr>
            <b/>
            <sz val="9"/>
            <color indexed="81"/>
            <rFont val="Tahoma"/>
            <family val="2"/>
          </rPr>
          <t>Michael Young (21512438):</t>
        </r>
        <r>
          <rPr>
            <sz val="9"/>
            <color indexed="81"/>
            <rFont val="Tahoma"/>
            <family val="2"/>
          </rPr>
          <t xml:space="preserve">
control if cropgrazing is included. Default is True</t>
        </r>
      </text>
    </comment>
    <comment ref="K86" authorId="0" shapeId="0" xr:uid="{584A85AA-3725-4352-8D34-E2F600E60450}">
      <text>
        <r>
          <rPr>
            <b/>
            <sz val="9"/>
            <color indexed="81"/>
            <rFont val="Tahoma"/>
            <family val="2"/>
          </rPr>
          <t>John:</t>
        </r>
        <r>
          <rPr>
            <sz val="9"/>
            <color indexed="81"/>
            <rFont val="Tahoma"/>
            <family val="2"/>
          </rPr>
          <t xml:space="preserve">
Yields in all rot on all LMUS</t>
        </r>
      </text>
    </comment>
    <comment ref="L86" authorId="1" shapeId="0" xr:uid="{C32EE181-75B8-48F5-829C-3FB1F3302EAF}">
      <text>
        <r>
          <rPr>
            <b/>
            <sz val="9"/>
            <color indexed="81"/>
            <rFont val="Tahoma"/>
            <family val="2"/>
          </rPr>
          <t>Michael Young (21512438):</t>
        </r>
        <r>
          <rPr>
            <sz val="9"/>
            <color indexed="81"/>
            <rFont val="Tahoma"/>
            <family val="2"/>
          </rPr>
          <t xml:space="preserve">
this does germ and pgr</t>
        </r>
      </text>
    </comment>
    <comment ref="A101" authorId="0" shapeId="0" xr:uid="{AACFE0DF-D8C4-47E3-B1F7-34D8ACBBCA32}">
      <text>
        <r>
          <rPr>
            <b/>
            <sz val="9"/>
            <color indexed="81"/>
            <rFont val="Tahoma"/>
            <family val="2"/>
          </rPr>
          <t>John:</t>
        </r>
        <r>
          <rPr>
            <sz val="9"/>
            <color indexed="81"/>
            <rFont val="Tahoma"/>
            <family val="2"/>
          </rPr>
          <t xml:space="preserve">
The NLB scenario for the farm.
Could be implemented through NLB in f_concepion_lmat(), but is actually done by SAA[rr] because this also alters scan_std (and the other conception functions.</t>
        </r>
      </text>
    </comment>
    <comment ref="H111" authorId="1" shapeId="0" xr:uid="{8E3FE7EC-08A8-4E2E-809D-C28D865D27A9}">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111" authorId="1" shapeId="0" xr:uid="{34CBD141-3730-4DBA-ADBD-2A728EE617E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J111" authorId="1" shapeId="0" xr:uid="{6081DDB4-3E9A-44D5-ABF8-6D2AF3644FE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K111" authorId="1" shapeId="0" xr:uid="{176E21A4-A639-4894-91EA-88E460AC2558}">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M111" authorId="0" shapeId="0" xr:uid="{0621F933-215D-45B5-AE55-4E0054B9C42B}">
      <text>
        <r>
          <rPr>
            <b/>
            <sz val="9"/>
            <color indexed="81"/>
            <rFont val="Tahoma"/>
            <family val="2"/>
          </rPr>
          <t>John:</t>
        </r>
        <r>
          <rPr>
            <sz val="9"/>
            <color indexed="81"/>
            <rFont val="Tahoma"/>
            <family val="2"/>
          </rPr>
          <t xml:space="preserve">
This was removed from the EL analysis because this constraint only operates on the Offspring and all the females are forced to be dams so that the  propn mated works on the total number of progeny.
Set to default to make it obvious that it is not operating.
Also it may have caused unusual results when a high propotion of the dams were mated as lambs and then couldn't be sold post weaning</t>
        </r>
      </text>
    </comment>
    <comment ref="N111" authorId="0" shapeId="0" xr:uid="{E20591F2-A299-49C6-BCFF-74B9707DC27E}">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C113" authorId="0" shapeId="0" xr:uid="{014F0FDB-FDD5-4EA1-A56A-0072593AC843}">
      <text>
        <r>
          <rPr>
            <b/>
            <sz val="9"/>
            <color indexed="81"/>
            <rFont val="Tahoma"/>
            <family val="2"/>
          </rPr>
          <t>John:</t>
        </r>
        <r>
          <rPr>
            <sz val="9"/>
            <color indexed="81"/>
            <rFont val="Tahoma"/>
            <family val="2"/>
          </rPr>
          <t xml:space="preserve">
Fine wool merino</t>
        </r>
      </text>
    </comment>
    <comment ref="D113" authorId="0" shapeId="0" xr:uid="{9EA1FDE4-1DB1-4F34-8986-9D4193402830}">
      <text>
        <r>
          <rPr>
            <b/>
            <sz val="9"/>
            <color indexed="81"/>
            <rFont val="Tahoma"/>
            <family val="2"/>
          </rPr>
          <t>John:</t>
        </r>
        <r>
          <rPr>
            <sz val="9"/>
            <color indexed="81"/>
            <rFont val="Tahoma"/>
            <family val="2"/>
          </rPr>
          <t xml:space="preserve">
BBB</t>
        </r>
      </text>
    </comment>
    <comment ref="F113" authorId="0" shapeId="0" xr:uid="{E378D495-5FF2-4AAB-976A-26AA53FE3729}">
      <text>
        <r>
          <rPr>
            <b/>
            <sz val="9"/>
            <color indexed="81"/>
            <rFont val="Tahoma"/>
            <family val="2"/>
          </rPr>
          <t>John:</t>
        </r>
        <r>
          <rPr>
            <sz val="9"/>
            <color indexed="81"/>
            <rFont val="Tahoma"/>
            <family val="2"/>
          </rPr>
          <t xml:space="preserve">
Sell 0 to 8mths</t>
        </r>
      </text>
    </comment>
    <comment ref="L113" authorId="0" shapeId="0" xr:uid="{120126D5-EFD6-4B2B-9AA2-B70FDED61FA8}">
      <text>
        <r>
          <rPr>
            <b/>
            <sz val="9"/>
            <color indexed="81"/>
            <rFont val="Tahoma"/>
            <family val="2"/>
          </rPr>
          <t xml:space="preserve">John:
</t>
        </r>
        <r>
          <rPr>
            <sz val="9"/>
            <color indexed="81"/>
            <rFont val="Tahoma"/>
            <family val="2"/>
          </rPr>
          <t>Can't sell till hogget shearing</t>
        </r>
      </text>
    </comment>
    <comment ref="M11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C114" authorId="0" shapeId="0" xr:uid="{7FC65395-37C8-4580-A0A6-0F84045D51D7}">
      <text>
        <r>
          <rPr>
            <b/>
            <sz val="9"/>
            <color indexed="81"/>
            <rFont val="Tahoma"/>
            <family val="2"/>
          </rPr>
          <t>John:</t>
        </r>
        <r>
          <rPr>
            <sz val="9"/>
            <color indexed="81"/>
            <rFont val="Tahoma"/>
            <family val="2"/>
          </rPr>
          <t xml:space="preserve">
Medium merino</t>
        </r>
      </text>
    </comment>
    <comment ref="F114" authorId="0" shapeId="0" xr:uid="{654B64AE-A166-4C29-81C4-4E2CFDD2B6EB}">
      <text>
        <r>
          <rPr>
            <b/>
            <sz val="9"/>
            <color indexed="81"/>
            <rFont val="Tahoma"/>
            <family val="2"/>
          </rPr>
          <t>John:</t>
        </r>
        <r>
          <rPr>
            <sz val="9"/>
            <color indexed="81"/>
            <rFont val="Tahoma"/>
            <family val="2"/>
          </rPr>
          <t xml:space="preserve">
Sell 15 mths to 21 mths</t>
        </r>
      </text>
    </comment>
    <comment ref="L114" authorId="0" shapeId="0" xr:uid="{FF193044-FE2E-4D11-8B22-F9877CB5D8EB}">
      <text>
        <r>
          <rPr>
            <b/>
            <sz val="9"/>
            <color indexed="81"/>
            <rFont val="Tahoma"/>
            <family val="2"/>
          </rPr>
          <t xml:space="preserve">John:
</t>
        </r>
        <r>
          <rPr>
            <sz val="9"/>
            <color indexed="81"/>
            <rFont val="Tahoma"/>
            <family val="2"/>
          </rPr>
          <t>Can't sell till hogget shearing</t>
        </r>
      </text>
    </comment>
    <comment ref="D115" authorId="0" shapeId="0" xr:uid="{10B08A1C-74D4-4D5E-A000-55C242B7BD88}">
      <text>
        <r>
          <rPr>
            <b/>
            <sz val="9"/>
            <color indexed="81"/>
            <rFont val="Tahoma"/>
            <family val="2"/>
          </rPr>
          <t>John:</t>
        </r>
        <r>
          <rPr>
            <sz val="9"/>
            <color indexed="81"/>
            <rFont val="Tahoma"/>
            <family val="2"/>
          </rPr>
          <t xml:space="preserve">
BBT</t>
        </r>
      </text>
    </comment>
    <comment ref="F115" authorId="0" shapeId="0" xr:uid="{8DBBE291-7593-49F8-BDCC-D9F2F067AA25}">
      <text>
        <r>
          <rPr>
            <b/>
            <sz val="9"/>
            <color indexed="81"/>
            <rFont val="Tahoma"/>
            <family val="2"/>
          </rPr>
          <t>John:</t>
        </r>
        <r>
          <rPr>
            <sz val="9"/>
            <color indexed="81"/>
            <rFont val="Tahoma"/>
            <family val="2"/>
          </rPr>
          <t xml:space="preserve">
Sell older</t>
        </r>
      </text>
    </comment>
    <comment ref="L115" authorId="0" shapeId="0" xr:uid="{10E41382-2598-4025-83AA-103D4CDAF95C}">
      <text>
        <r>
          <rPr>
            <b/>
            <sz val="9"/>
            <color indexed="81"/>
            <rFont val="Tahoma"/>
            <family val="2"/>
          </rPr>
          <t xml:space="preserve">John:
</t>
        </r>
        <r>
          <rPr>
            <sz val="9"/>
            <color indexed="81"/>
            <rFont val="Tahoma"/>
            <family val="2"/>
          </rPr>
          <t>Can't sell till hogget shearing</t>
        </r>
      </text>
    </comment>
    <comment ref="N115" authorId="0" shapeId="0" xr:uid="{2F4DBAE3-5139-4A48-9028-83EF29939CCC}">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116" authorId="0" shapeId="0" xr:uid="{252D0767-43F3-42C0-9FDD-C015A92C6765}">
      <text>
        <r>
          <rPr>
            <b/>
            <sz val="9"/>
            <color indexed="81"/>
            <rFont val="Tahoma"/>
            <family val="2"/>
          </rPr>
          <t>John:</t>
        </r>
        <r>
          <rPr>
            <sz val="9"/>
            <color indexed="81"/>
            <rFont val="Tahoma"/>
            <family val="2"/>
          </rPr>
          <t xml:space="preserve">
Maternal</t>
        </r>
      </text>
    </comment>
    <comment ref="L116" authorId="0" shapeId="0" xr:uid="{D63C6FD1-0DDB-4038-B1DD-6302FFBCDBA7}">
      <text>
        <r>
          <rPr>
            <b/>
            <sz val="9"/>
            <color indexed="81"/>
            <rFont val="Tahoma"/>
            <family val="2"/>
          </rPr>
          <t>John:</t>
        </r>
        <r>
          <rPr>
            <sz val="9"/>
            <color indexed="81"/>
            <rFont val="Tahoma"/>
            <family val="2"/>
          </rPr>
          <t xml:space="preserve">
Sell any age (hopefully as a lamb)</t>
        </r>
      </text>
    </comment>
    <comment ref="N116" authorId="0" shapeId="0" xr:uid="{89C7916C-5B11-46F1-B19A-3AD0D9F255B3}">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B121"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B179" authorId="0" shapeId="0" xr:uid="{DEABF0B4-0BC9-451E-B2FC-A54C4551B320}">
      <text>
        <r>
          <rPr>
            <b/>
            <sz val="9"/>
            <color indexed="81"/>
            <rFont val="Tahoma"/>
            <family val="2"/>
          </rPr>
          <t>John:</t>
        </r>
        <r>
          <rPr>
            <sz val="9"/>
            <color indexed="81"/>
            <rFont val="Tahoma"/>
            <family val="2"/>
          </rPr>
          <t xml:space="preserve">
Selecting this mating age has the added effect of setting proportion mated to 0.</t>
        </r>
      </text>
    </comment>
    <comment ref="F180" authorId="0" shapeId="0" xr:uid="{495F61C2-86BA-4C43-8D11-CAD7CA98B444}">
      <text>
        <r>
          <rPr>
            <b/>
            <sz val="9"/>
            <color indexed="81"/>
            <rFont val="Tahoma"/>
            <family val="2"/>
          </rPr>
          <t>John:</t>
        </r>
        <r>
          <rPr>
            <sz val="9"/>
            <color indexed="81"/>
            <rFont val="Tahoma"/>
            <family val="2"/>
          </rPr>
          <t xml:space="preserve">
For </t>
        </r>
      </text>
    </comment>
    <comment ref="C304" authorId="0" shapeId="0" xr:uid="{CB45BAC6-EADC-4B73-9F64-9E12441EDA23}">
      <text>
        <r>
          <rPr>
            <b/>
            <sz val="9"/>
            <color indexed="81"/>
            <rFont val="Tahoma"/>
            <family val="2"/>
          </rPr>
          <t>John:</t>
        </r>
        <r>
          <rPr>
            <sz val="9"/>
            <color indexed="81"/>
            <rFont val="Tahoma"/>
            <family val="2"/>
          </rPr>
          <t xml:space="preserve">
Values if 4 levels:
-0.5
0
0.4
0.8</t>
        </r>
      </text>
    </comment>
    <comment ref="D304" authorId="0" shapeId="0" xr:uid="{33A6B5DE-A036-432E-8B04-7647E2717CA0}">
      <text>
        <r>
          <rPr>
            <b/>
            <sz val="9"/>
            <color indexed="81"/>
            <rFont val="Tahoma"/>
            <family val="2"/>
          </rPr>
          <t>John:</t>
        </r>
        <r>
          <rPr>
            <sz val="9"/>
            <color indexed="81"/>
            <rFont val="Tahoma"/>
            <family val="2"/>
          </rPr>
          <t xml:space="preserve">
Values if 4 levels:
-0.5
0
0.4
0.8</t>
        </r>
      </text>
    </comment>
    <comment ref="E304" authorId="0" shapeId="0" xr:uid="{751FB96B-24F6-4D84-8B31-F5BE2727D1F2}">
      <text>
        <r>
          <rPr>
            <b/>
            <sz val="9"/>
            <color indexed="81"/>
            <rFont val="Tahoma"/>
            <family val="2"/>
          </rPr>
          <t>John:</t>
        </r>
        <r>
          <rPr>
            <sz val="9"/>
            <color indexed="81"/>
            <rFont val="Tahoma"/>
            <family val="2"/>
          </rPr>
          <t xml:space="preserve">
Values if 4 levels:
-0.8
-0.4
0
0.5</t>
        </r>
      </text>
    </comment>
    <comment ref="F304" authorId="0" shapeId="0" xr:uid="{4A801745-D400-4549-9E4B-4F1AE8C78F3D}">
      <text>
        <r>
          <rPr>
            <b/>
            <sz val="9"/>
            <color indexed="81"/>
            <rFont val="Tahoma"/>
            <family val="2"/>
          </rPr>
          <t>John:</t>
        </r>
        <r>
          <rPr>
            <sz val="9"/>
            <color indexed="81"/>
            <rFont val="Tahoma"/>
            <family val="2"/>
          </rPr>
          <t xml:space="preserve">
Values if 4 levels:
-0.5
0
0.4
0.8</t>
        </r>
      </text>
    </comment>
    <comment ref="I304" authorId="0" shapeId="0" xr:uid="{FFCD9017-CC93-448C-B9AC-ACE184E2556F}">
      <text>
        <r>
          <rPr>
            <b/>
            <sz val="9"/>
            <color indexed="81"/>
            <rFont val="Tahoma"/>
            <family val="2"/>
          </rPr>
          <t>John:</t>
        </r>
        <r>
          <rPr>
            <sz val="9"/>
            <color indexed="81"/>
            <rFont val="Tahoma"/>
            <family val="2"/>
          </rPr>
          <t xml:space="preserve">
Values if 4 levels:
-0.5
0
0.4
0.8</t>
        </r>
      </text>
    </comment>
    <comment ref="P309" authorId="0" shapeId="0" xr:uid="{F976F7F4-02E2-443C-BA51-6E12CD034BD2}">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9FDD0EA5-C95A-446E-B066-B2B0B150F04F}">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B7F24C21-167D-45C1-80CF-CA4180AE6E2B}">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ADD19FB8-4060-4FD9-ACD7-421C99B4FC7A}">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B69EBCEB-6FAB-4821-B981-46C5B03EE12A}">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0048C55F-A208-418E-99A1-8B10D0F91439}">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D831C090-47D6-4A92-B1D7-6ADDCDF5C7BB}">
      <text>
        <r>
          <rPr>
            <b/>
            <sz val="9"/>
            <color indexed="81"/>
            <rFont val="Tahoma"/>
            <family val="2"/>
          </rPr>
          <t>John:</t>
        </r>
        <r>
          <rPr>
            <sz val="9"/>
            <color indexed="81"/>
            <rFont val="Tahoma"/>
            <family val="2"/>
          </rPr>
          <t xml:space="preserve">
Feed supply adjustment,  r2 slice for multiple  ewes scanned for multiples</t>
        </r>
      </text>
    </comment>
    <comment ref="A314" authorId="0" shapeId="0" xr:uid="{B7AB83F0-B27E-4AE9-AB1F-69EBDD75433B}">
      <text>
        <r>
          <rPr>
            <b/>
            <sz val="9"/>
            <color indexed="81"/>
            <rFont val="Tahoma"/>
            <family val="2"/>
          </rPr>
          <t>John:</t>
        </r>
        <r>
          <rPr>
            <sz val="9"/>
            <color indexed="81"/>
            <rFont val="Tahoma"/>
            <family val="2"/>
          </rPr>
          <t xml:space="preserve">
Scan levels set at the maximum number based on all 4 levels of nutrition being tested.</t>
        </r>
      </text>
    </comment>
    <comment ref="P314" authorId="0" shapeId="0" xr:uid="{2E73D731-3FF0-4208-B1B5-75CDE545D759}">
      <text>
        <r>
          <rPr>
            <b/>
            <sz val="9"/>
            <color indexed="81"/>
            <rFont val="Tahoma"/>
            <family val="2"/>
          </rPr>
          <t>John:</t>
        </r>
        <r>
          <rPr>
            <sz val="9"/>
            <color indexed="81"/>
            <rFont val="Tahoma"/>
            <family val="2"/>
          </rPr>
          <t xml:space="preserve">
There is an error introduced with this feeds upply adjustment.
R2[0:1] is used for all the fs adjustments (weaning, lsln, oestrus). So it will get added in more than once.</t>
        </r>
      </text>
    </comment>
    <comment ref="T395" authorId="0" shapeId="0" xr:uid="{6A2EB716-8E8E-481E-A8EE-41FF3A62B94E}">
      <text>
        <r>
          <rPr>
            <b/>
            <sz val="9"/>
            <color indexed="81"/>
            <rFont val="Tahoma"/>
            <family val="2"/>
          </rPr>
          <t>John:</t>
        </r>
        <r>
          <rPr>
            <sz val="9"/>
            <color indexed="81"/>
            <rFont val="Tahoma"/>
            <family val="2"/>
          </rPr>
          <t xml:space="preserve">
Only a small adjustment because the late pregnancy feed supply of the empty ewes has been optimised. The only difference is that the requirement for the multiple bearing ewes might be increased and hence increased competition.</t>
        </r>
      </text>
    </comment>
    <comment ref="O671" authorId="0" shapeId="0" xr:uid="{BAB86947-6057-442C-B7C8-D6EF601BE50B}">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D2636615-3481-4AFE-B7CA-B61D6440859E}">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9DDA7EC5-5441-4D58-B2A3-2739913054F8}">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F37DAEA6-9019-4CFE-AC65-C63FCAE23A7A}">
      <text>
        <r>
          <rPr>
            <b/>
            <sz val="9"/>
            <color indexed="81"/>
            <rFont val="Tahoma"/>
            <family val="2"/>
          </rPr>
          <t>John:</t>
        </r>
        <r>
          <rPr>
            <sz val="9"/>
            <color indexed="81"/>
            <rFont val="Tahoma"/>
            <family val="2"/>
          </rPr>
          <t xml:space="preserve">
Change in mortlaity when mob size increases</t>
        </r>
      </text>
    </comment>
    <comment ref="C674" authorId="0" shapeId="0" xr:uid="{5E4FB8F4-5D74-4C9F-8BDC-D35733363C05}">
      <text>
        <r>
          <rPr>
            <b/>
            <sz val="9"/>
            <color indexed="81"/>
            <rFont val="Tahoma"/>
            <family val="2"/>
          </rPr>
          <t>John:</t>
        </r>
        <r>
          <rPr>
            <sz val="9"/>
            <color indexed="81"/>
            <rFont val="Tahoma"/>
            <family val="2"/>
          </rPr>
          <t xml:space="preserve">
Also used in the components analysis</t>
        </r>
      </text>
    </comment>
    <comment ref="G677" authorId="0" shapeId="0" xr:uid="{7E466FD6-5A55-4A42-BEF2-8E7109FF3810}">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F1FC7159-ECE4-40C4-BE95-DA0C8DADA6A5}">
      <text>
        <r>
          <rPr>
            <b/>
            <sz val="9"/>
            <color indexed="81"/>
            <rFont val="Tahoma"/>
            <family val="2"/>
          </rPr>
          <t>John:</t>
        </r>
        <r>
          <rPr>
            <sz val="9"/>
            <color indexed="81"/>
            <rFont val="Tahoma"/>
            <family val="2"/>
          </rPr>
          <t xml:space="preserve">
Change in mortlaity when mob size increases</t>
        </r>
      </text>
    </comment>
    <comment ref="C678" authorId="0" shapeId="0" xr:uid="{237285B0-B146-4ED8-9D40-BB7EF0C3643C}">
      <text>
        <r>
          <rPr>
            <b/>
            <sz val="9"/>
            <color indexed="81"/>
            <rFont val="Tahoma"/>
            <family val="2"/>
          </rPr>
          <t>John:</t>
        </r>
        <r>
          <rPr>
            <sz val="9"/>
            <color indexed="81"/>
            <rFont val="Tahoma"/>
            <family val="2"/>
          </rPr>
          <t xml:space="preserve">
Also used in the components analysis</t>
        </r>
      </text>
    </comment>
    <comment ref="G724" authorId="0" shapeId="0" xr:uid="{A3B7E511-E9E6-4B34-88EE-C59A288C1355}">
      <text>
        <r>
          <rPr>
            <b/>
            <sz val="9"/>
            <color indexed="81"/>
            <rFont val="Tahoma"/>
            <family val="2"/>
          </rPr>
          <t>John:</t>
        </r>
        <r>
          <rPr>
            <sz val="9"/>
            <color indexed="81"/>
            <rFont val="Tahoma"/>
            <family val="2"/>
          </rPr>
          <t xml:space="preserve">
Based on a standard meat price of $7/kg in March, achieved from a percentile of 85%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30"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30" authorId="0" shapeId="0" xr:uid="{11AECEF7-AE2F-41C4-B5DB-72D5ED769321}">
      <text>
        <r>
          <rPr>
            <b/>
            <sz val="9"/>
            <color indexed="81"/>
            <rFont val="Tahoma"/>
            <family val="2"/>
          </rPr>
          <t>John:</t>
        </r>
        <r>
          <rPr>
            <sz val="9"/>
            <color indexed="81"/>
            <rFont val="Tahoma"/>
            <family val="2"/>
          </rPr>
          <t xml:space="preserve">
FD of adult ewes 19u
</t>
        </r>
      </text>
    </comment>
    <comment ref="P30"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30"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30" authorId="0" shapeId="0" xr:uid="{7AF842BC-9CE5-4EE7-AD9E-EA2A7668B765}">
      <text>
        <r>
          <rPr>
            <b/>
            <sz val="9"/>
            <color indexed="81"/>
            <rFont val="Tahoma"/>
            <family val="2"/>
          </rPr>
          <t>John:</t>
        </r>
        <r>
          <rPr>
            <sz val="9"/>
            <color indexed="81"/>
            <rFont val="Tahoma"/>
            <family val="2"/>
          </rPr>
          <t xml:space="preserve">
Adjust proportion of drys to 12%</t>
        </r>
      </text>
    </comment>
    <comment ref="S30" authorId="0" shapeId="0" xr:uid="{63059E66-3338-4890-9DAC-E9B9EBFE9120}">
      <text>
        <r>
          <rPr>
            <b/>
            <sz val="9"/>
            <color indexed="81"/>
            <rFont val="Tahoma"/>
            <family val="2"/>
          </rPr>
          <t>John:</t>
        </r>
        <r>
          <rPr>
            <sz val="9"/>
            <color indexed="81"/>
            <rFont val="Tahoma"/>
            <family val="2"/>
          </rPr>
          <t xml:space="preserve">
Reduce reproduction to scan 128%</t>
        </r>
      </text>
    </comment>
    <comment ref="T30" authorId="0" shapeId="0" xr:uid="{C68C2E38-D2B9-4519-8AFE-43D404492F00}">
      <text>
        <r>
          <rPr>
            <b/>
            <sz val="9"/>
            <color indexed="81"/>
            <rFont val="Tahoma"/>
            <family val="2"/>
          </rPr>
          <t>John:</t>
        </r>
        <r>
          <rPr>
            <sz val="9"/>
            <color indexed="81"/>
            <rFont val="Tahoma"/>
            <family val="2"/>
          </rPr>
          <t xml:space="preserve">
Adjust single survival to 88%</t>
        </r>
      </text>
    </comment>
    <comment ref="U30" authorId="0" shapeId="0" xr:uid="{442FB012-442C-42D9-A558-A1BFD75BB0C6}">
      <text>
        <r>
          <rPr>
            <b/>
            <sz val="9"/>
            <color indexed="81"/>
            <rFont val="Tahoma"/>
            <family val="2"/>
          </rPr>
          <t>John:</t>
        </r>
        <r>
          <rPr>
            <sz val="9"/>
            <color indexed="81"/>
            <rFont val="Tahoma"/>
            <family val="2"/>
          </rPr>
          <t xml:space="preserve">
Adjust single survival to 88%</t>
        </r>
      </text>
    </comment>
    <comment ref="V30" authorId="0" shapeId="0" xr:uid="{2D03F3E9-1F13-49F4-A79C-51788BF9F49A}">
      <text>
        <r>
          <rPr>
            <b/>
            <sz val="9"/>
            <color indexed="81"/>
            <rFont val="Tahoma"/>
            <family val="2"/>
          </rPr>
          <t>John:</t>
        </r>
        <r>
          <rPr>
            <sz val="9"/>
            <color indexed="81"/>
            <rFont val="Tahoma"/>
            <family val="2"/>
          </rPr>
          <t xml:space="preserve">
Adjust single survival to 88%</t>
        </r>
      </text>
    </comment>
    <comment ref="W30"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30" authorId="0" shapeId="0" xr:uid="{3A135EBF-29F0-4814-8C84-68A69CDAA1DE}">
      <text>
        <r>
          <rPr>
            <b/>
            <sz val="9"/>
            <color indexed="81"/>
            <rFont val="Tahoma"/>
            <family val="2"/>
          </rPr>
          <t>John:</t>
        </r>
        <r>
          <rPr>
            <sz val="9"/>
            <color indexed="81"/>
            <rFont val="Tahoma"/>
            <family val="2"/>
          </rPr>
          <t xml:space="preserve">
FD of adult ewes 19.5u
</t>
        </r>
      </text>
    </comment>
    <comment ref="Z30"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30"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30" authorId="0" shapeId="0" xr:uid="{761A911B-0357-4604-981C-7DB2582DAE6E}">
      <text>
        <r>
          <rPr>
            <b/>
            <sz val="9"/>
            <color indexed="81"/>
            <rFont val="Tahoma"/>
            <family val="2"/>
          </rPr>
          <t>John:</t>
        </r>
        <r>
          <rPr>
            <sz val="9"/>
            <color indexed="81"/>
            <rFont val="Tahoma"/>
            <family val="2"/>
          </rPr>
          <t xml:space="preserve">
Adjust proportion of drys to 12%</t>
        </r>
      </text>
    </comment>
    <comment ref="AC30" authorId="0" shapeId="0" xr:uid="{E182E535-2CE5-4123-8AD5-AACA89883DB1}">
      <text>
        <r>
          <rPr>
            <b/>
            <sz val="9"/>
            <color indexed="81"/>
            <rFont val="Tahoma"/>
            <family val="2"/>
          </rPr>
          <t>John:</t>
        </r>
        <r>
          <rPr>
            <sz val="9"/>
            <color indexed="81"/>
            <rFont val="Tahoma"/>
            <family val="2"/>
          </rPr>
          <t xml:space="preserve">
Reduce reproduction to scan 128%</t>
        </r>
      </text>
    </comment>
    <comment ref="AD30" authorId="0" shapeId="0" xr:uid="{AE435FA4-8F7A-4CAB-8B73-DF1AA90A9BC1}">
      <text>
        <r>
          <rPr>
            <b/>
            <sz val="9"/>
            <color indexed="81"/>
            <rFont val="Tahoma"/>
            <family val="2"/>
          </rPr>
          <t>John:</t>
        </r>
        <r>
          <rPr>
            <sz val="9"/>
            <color indexed="81"/>
            <rFont val="Tahoma"/>
            <family val="2"/>
          </rPr>
          <t xml:space="preserve">
Adjust single survival to 88%</t>
        </r>
      </text>
    </comment>
    <comment ref="AE30" authorId="0" shapeId="0" xr:uid="{D3809841-2EF8-46FA-AA57-DF5716192164}">
      <text>
        <r>
          <rPr>
            <b/>
            <sz val="9"/>
            <color indexed="81"/>
            <rFont val="Tahoma"/>
            <family val="2"/>
          </rPr>
          <t>John:</t>
        </r>
        <r>
          <rPr>
            <sz val="9"/>
            <color indexed="81"/>
            <rFont val="Tahoma"/>
            <family val="2"/>
          </rPr>
          <t xml:space="preserve">
Adjust single survival to 88%</t>
        </r>
      </text>
    </comment>
    <comment ref="AF30" authorId="0" shapeId="0" xr:uid="{87A4E015-C418-47FF-A6F4-BC0BA11D9F6E}">
      <text>
        <r>
          <rPr>
            <b/>
            <sz val="9"/>
            <color indexed="81"/>
            <rFont val="Tahoma"/>
            <family val="2"/>
          </rPr>
          <t>John:</t>
        </r>
        <r>
          <rPr>
            <sz val="9"/>
            <color indexed="81"/>
            <rFont val="Tahoma"/>
            <family val="2"/>
          </rPr>
          <t xml:space="preserve">
Adjust single survival to 88%</t>
        </r>
      </text>
    </comment>
    <comment ref="AG30"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30" authorId="0" shapeId="0" xr:uid="{0D21D5DF-12AE-49E6-BE7F-A424B9D361E6}">
      <text>
        <r>
          <rPr>
            <b/>
            <sz val="9"/>
            <color indexed="81"/>
            <rFont val="Tahoma"/>
            <family val="2"/>
          </rPr>
          <t>John:</t>
        </r>
        <r>
          <rPr>
            <sz val="9"/>
            <color indexed="81"/>
            <rFont val="Tahoma"/>
            <family val="2"/>
          </rPr>
          <t xml:space="preserve">
FD of adult ewes 19u
</t>
        </r>
      </text>
    </comment>
    <comment ref="AJ30"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30"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30" authorId="0" shapeId="0" xr:uid="{8DB8722C-BEED-4DB0-91A1-FB59649E74F7}">
      <text>
        <r>
          <rPr>
            <b/>
            <sz val="9"/>
            <color indexed="81"/>
            <rFont val="Tahoma"/>
            <family val="2"/>
          </rPr>
          <t>John:</t>
        </r>
        <r>
          <rPr>
            <sz val="9"/>
            <color indexed="81"/>
            <rFont val="Tahoma"/>
            <family val="2"/>
          </rPr>
          <t xml:space="preserve">
Adjust proportion of drys to 12%</t>
        </r>
      </text>
    </comment>
    <comment ref="AM30" authorId="0" shapeId="0" xr:uid="{46DE0B50-C869-4A34-81E5-4C8025F0A26E}">
      <text>
        <r>
          <rPr>
            <b/>
            <sz val="9"/>
            <color indexed="81"/>
            <rFont val="Tahoma"/>
            <family val="2"/>
          </rPr>
          <t>John:</t>
        </r>
        <r>
          <rPr>
            <sz val="9"/>
            <color indexed="81"/>
            <rFont val="Tahoma"/>
            <family val="2"/>
          </rPr>
          <t xml:space="preserve">
Reduce reproduction to scan 128%</t>
        </r>
      </text>
    </comment>
    <comment ref="AN30" authorId="0" shapeId="0" xr:uid="{AA9CF30A-C000-4EC7-A7BB-4E9CF25A1BE2}">
      <text>
        <r>
          <rPr>
            <b/>
            <sz val="9"/>
            <color indexed="81"/>
            <rFont val="Tahoma"/>
            <family val="2"/>
          </rPr>
          <t>John:</t>
        </r>
        <r>
          <rPr>
            <sz val="9"/>
            <color indexed="81"/>
            <rFont val="Tahoma"/>
            <family val="2"/>
          </rPr>
          <t xml:space="preserve">
Adjust single survival to 88%</t>
        </r>
      </text>
    </comment>
    <comment ref="AO30" authorId="0" shapeId="0" xr:uid="{D28A6BA4-8B88-4A63-B3D1-986E27F7932F}">
      <text>
        <r>
          <rPr>
            <b/>
            <sz val="9"/>
            <color indexed="81"/>
            <rFont val="Tahoma"/>
            <family val="2"/>
          </rPr>
          <t>John:</t>
        </r>
        <r>
          <rPr>
            <sz val="9"/>
            <color indexed="81"/>
            <rFont val="Tahoma"/>
            <family val="2"/>
          </rPr>
          <t xml:space="preserve">
Adjust single survival to 88%</t>
        </r>
      </text>
    </comment>
    <comment ref="AP30" authorId="0" shapeId="0" xr:uid="{10CA02F0-6D9B-48D9-A3D4-E2DEED40475D}">
      <text>
        <r>
          <rPr>
            <b/>
            <sz val="9"/>
            <color indexed="81"/>
            <rFont val="Tahoma"/>
            <family val="2"/>
          </rPr>
          <t>John:</t>
        </r>
        <r>
          <rPr>
            <sz val="9"/>
            <color indexed="81"/>
            <rFont val="Tahoma"/>
            <family val="2"/>
          </rPr>
          <t xml:space="preserve">
Adjust single survival to 88%</t>
        </r>
      </text>
    </comment>
    <comment ref="AJ33"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33"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H45"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O45"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I56"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J60"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C113" authorId="0" shapeId="0" xr:uid="{79D77E2B-5FD8-46BF-888F-16169B5DBB3F}">
      <text>
        <r>
          <rPr>
            <b/>
            <sz val="9"/>
            <color indexed="81"/>
            <rFont val="Tahoma"/>
            <family val="2"/>
          </rPr>
          <t>John:</t>
        </r>
        <r>
          <rPr>
            <sz val="9"/>
            <color indexed="81"/>
            <rFont val="Tahoma"/>
            <family val="2"/>
          </rPr>
          <t xml:space="preserve">
Fine wool merino</t>
        </r>
      </text>
    </comment>
    <comment ref="E113" authorId="0" shapeId="0" xr:uid="{7E0CDF8D-30CB-46F1-A7E9-04457AB048B5}">
      <text>
        <r>
          <rPr>
            <b/>
            <sz val="9"/>
            <color indexed="81"/>
            <rFont val="Tahoma"/>
            <family val="2"/>
          </rPr>
          <t>John:</t>
        </r>
        <r>
          <rPr>
            <sz val="9"/>
            <color indexed="81"/>
            <rFont val="Tahoma"/>
            <family val="2"/>
          </rPr>
          <t xml:space="preserve">
BBB</t>
        </r>
      </text>
    </comment>
    <comment ref="F113" authorId="0" shapeId="0" xr:uid="{7FB7F7D3-1AC7-435B-A12F-B2AC91AC694B}">
      <text>
        <r>
          <rPr>
            <b/>
            <sz val="9"/>
            <color indexed="81"/>
            <rFont val="Tahoma"/>
            <family val="2"/>
          </rPr>
          <t>John:</t>
        </r>
        <r>
          <rPr>
            <sz val="9"/>
            <color indexed="81"/>
            <rFont val="Tahoma"/>
            <family val="2"/>
          </rPr>
          <t xml:space="preserve">
Sell 0 to 8mths</t>
        </r>
      </text>
    </comment>
    <comment ref="L113" authorId="0" shapeId="0" xr:uid="{C3D6640B-37AD-4E41-A2AE-7D60C0BE255C}">
      <text>
        <r>
          <rPr>
            <b/>
            <sz val="9"/>
            <color indexed="81"/>
            <rFont val="Tahoma"/>
            <family val="2"/>
          </rPr>
          <t>John:</t>
        </r>
        <r>
          <rPr>
            <sz val="9"/>
            <color indexed="81"/>
            <rFont val="Tahoma"/>
            <family val="2"/>
          </rPr>
          <t xml:space="preserve">
Sell any age (hopefully as a lamb)</t>
        </r>
      </text>
    </comment>
    <comment ref="N113" authorId="0" shapeId="0" xr:uid="{843C32F1-B33A-4E03-9930-12FE88BFD1A9}">
      <text>
        <r>
          <rPr>
            <b/>
            <sz val="9"/>
            <color indexed="81"/>
            <rFont val="Tahoma"/>
            <family val="2"/>
          </rPr>
          <t>John:</t>
        </r>
        <r>
          <rPr>
            <sz val="9"/>
            <color indexed="81"/>
            <rFont val="Tahoma"/>
            <family val="2"/>
          </rPr>
          <t xml:space="preserve">
Sell CFA at 5.5yo</t>
        </r>
      </text>
    </comment>
    <comment ref="C114" authorId="0" shapeId="0" xr:uid="{26525602-03D1-4AD9-A7EF-9A017E73CAB0}">
      <text>
        <r>
          <rPr>
            <b/>
            <sz val="9"/>
            <color indexed="81"/>
            <rFont val="Tahoma"/>
            <family val="2"/>
          </rPr>
          <t>John:</t>
        </r>
        <r>
          <rPr>
            <sz val="9"/>
            <color indexed="81"/>
            <rFont val="Tahoma"/>
            <family val="2"/>
          </rPr>
          <t xml:space="preserve">
Medium merino</t>
        </r>
      </text>
    </comment>
    <comment ref="F114" authorId="0" shapeId="0" xr:uid="{DB10309E-8F11-422D-B7F3-1D63DC7E2749}">
      <text>
        <r>
          <rPr>
            <b/>
            <sz val="9"/>
            <color indexed="81"/>
            <rFont val="Tahoma"/>
            <family val="2"/>
          </rPr>
          <t>John:</t>
        </r>
        <r>
          <rPr>
            <sz val="9"/>
            <color indexed="81"/>
            <rFont val="Tahoma"/>
            <family val="2"/>
          </rPr>
          <t xml:space="preserve">
Sell 8 to 15 mths</t>
        </r>
      </text>
    </comment>
    <comment ref="L114" authorId="0" shapeId="0" xr:uid="{4CD6B8E3-CFB8-4993-BD0D-494CD745EDF2}">
      <text>
        <r>
          <rPr>
            <b/>
            <sz val="9"/>
            <color indexed="81"/>
            <rFont val="Tahoma"/>
            <family val="2"/>
          </rPr>
          <t xml:space="preserve">John:
</t>
        </r>
        <r>
          <rPr>
            <sz val="9"/>
            <color indexed="81"/>
            <rFont val="Tahoma"/>
            <family val="2"/>
          </rPr>
          <t>Can't sell till hogget shearing</t>
        </r>
      </text>
    </comment>
    <comment ref="N114" authorId="0" shapeId="0" xr:uid="{76A1D5B8-88D0-4350-A4A9-F96B0BCE1650}">
      <text>
        <r>
          <rPr>
            <b/>
            <sz val="9"/>
            <color indexed="81"/>
            <rFont val="Tahoma"/>
            <family val="2"/>
          </rPr>
          <t>John:</t>
        </r>
        <r>
          <rPr>
            <sz val="9"/>
            <color indexed="81"/>
            <rFont val="Tahoma"/>
            <family val="2"/>
          </rPr>
          <t xml:space="preserve">
Sell CFA at 6.5yo</t>
        </r>
      </text>
    </comment>
    <comment ref="E115" authorId="0" shapeId="0" xr:uid="{39B785D6-592F-4BAE-A533-54411E8E8563}">
      <text>
        <r>
          <rPr>
            <b/>
            <sz val="9"/>
            <color indexed="81"/>
            <rFont val="Tahoma"/>
            <family val="2"/>
          </rPr>
          <t>John:</t>
        </r>
        <r>
          <rPr>
            <sz val="9"/>
            <color indexed="81"/>
            <rFont val="Tahoma"/>
            <family val="2"/>
          </rPr>
          <t xml:space="preserve">
BBT</t>
        </r>
      </text>
    </comment>
    <comment ref="F115" authorId="0" shapeId="0" xr:uid="{9E65433A-051C-4AB8-92B8-C9CFBB1EC95E}">
      <text>
        <r>
          <rPr>
            <b/>
            <sz val="9"/>
            <color indexed="81"/>
            <rFont val="Tahoma"/>
            <family val="2"/>
          </rPr>
          <t>John:</t>
        </r>
        <r>
          <rPr>
            <sz val="9"/>
            <color indexed="81"/>
            <rFont val="Tahoma"/>
            <family val="2"/>
          </rPr>
          <t xml:space="preserve">
Sell 15 mths to 21 mths</t>
        </r>
      </text>
    </comment>
    <comment ref="C116" authorId="0" shapeId="0" xr:uid="{F23FA1C2-3563-4D23-84CD-3ED25E3AA256}">
      <text>
        <r>
          <rPr>
            <b/>
            <sz val="9"/>
            <color indexed="81"/>
            <rFont val="Tahoma"/>
            <family val="2"/>
          </rPr>
          <t>John:</t>
        </r>
        <r>
          <rPr>
            <sz val="9"/>
            <color indexed="81"/>
            <rFont val="Tahoma"/>
            <family val="2"/>
          </rPr>
          <t xml:space="preserve">
Maternal</t>
        </r>
      </text>
    </comment>
    <comment ref="F116" authorId="0" shapeId="0" xr:uid="{8E7D5C88-700C-4D22-9D6D-44C6D0C48E8A}">
      <text>
        <r>
          <rPr>
            <b/>
            <sz val="9"/>
            <color indexed="81"/>
            <rFont val="Tahoma"/>
            <family val="2"/>
          </rPr>
          <t>John:</t>
        </r>
        <r>
          <rPr>
            <sz val="9"/>
            <color indexed="81"/>
            <rFont val="Tahoma"/>
            <family val="2"/>
          </rPr>
          <t xml:space="preserve">
Sell older</t>
        </r>
      </text>
    </comment>
    <comment ref="P309" authorId="0" shapeId="0" xr:uid="{F23F093E-CC7D-42EF-823C-ABF4592E3E1D}">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FA1B7B4D-A005-4212-92F9-D2D2C6D0166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9711C4A8-9EC8-4729-AE85-9BADAC4254BC}">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A4D55B1C-56E8-4F0B-B26C-6910700E90EA}">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26556EC3-A0AC-4AA2-BF33-8637BA22A833}">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4EDE5F86-6CB6-44BB-AB07-6D465A6CBCFF}">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D9E11D76-50E0-4F85-947D-6063EFB2085E}">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1BCC03EC-8F02-4AE8-A001-4B8CBF93BC5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19184A73-52B7-477D-B813-40DB249E7E8C}">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588830CF-7DBE-4798-929B-DA7F100415AA}">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028356B9-21EE-4C7A-B399-5839760F58B2}">
      <text>
        <r>
          <rPr>
            <b/>
            <sz val="9"/>
            <color indexed="81"/>
            <rFont val="Tahoma"/>
            <family val="2"/>
          </rPr>
          <t>John:</t>
        </r>
        <r>
          <rPr>
            <sz val="9"/>
            <color indexed="81"/>
            <rFont val="Tahoma"/>
            <family val="2"/>
          </rPr>
          <t xml:space="preserve">
Change in mortlaity when mob size increases</t>
        </r>
      </text>
    </comment>
    <comment ref="C674" authorId="0" shapeId="0" xr:uid="{7BDE3F2B-4A97-4B24-9147-FEDA7DD75090}">
      <text>
        <r>
          <rPr>
            <b/>
            <sz val="9"/>
            <color indexed="81"/>
            <rFont val="Tahoma"/>
            <family val="2"/>
          </rPr>
          <t>John:</t>
        </r>
        <r>
          <rPr>
            <sz val="9"/>
            <color indexed="81"/>
            <rFont val="Tahoma"/>
            <family val="2"/>
          </rPr>
          <t xml:space="preserve">
Also used in the components analysis</t>
        </r>
      </text>
    </comment>
    <comment ref="G677" authorId="0" shapeId="0" xr:uid="{A0E13063-F093-4E15-947B-05A93884575E}">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16C14FA1-C8D1-4F20-83F6-0C5FF5FC2641}">
      <text>
        <r>
          <rPr>
            <b/>
            <sz val="9"/>
            <color indexed="81"/>
            <rFont val="Tahoma"/>
            <family val="2"/>
          </rPr>
          <t>John:</t>
        </r>
        <r>
          <rPr>
            <sz val="9"/>
            <color indexed="81"/>
            <rFont val="Tahoma"/>
            <family val="2"/>
          </rPr>
          <t xml:space="preserve">
Change in mortlaity when mob size increases</t>
        </r>
      </text>
    </comment>
    <comment ref="C678" authorId="0" shapeId="0" xr:uid="{ECF6C7D5-0650-4708-B608-3B7468C3B704}">
      <text>
        <r>
          <rPr>
            <b/>
            <sz val="9"/>
            <color indexed="81"/>
            <rFont val="Tahoma"/>
            <family val="2"/>
          </rPr>
          <t>John:</t>
        </r>
        <r>
          <rPr>
            <sz val="9"/>
            <color indexed="81"/>
            <rFont val="Tahoma"/>
            <family val="2"/>
          </rPr>
          <t xml:space="preserve">
Also used in the components analysis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30"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30" authorId="0" shapeId="0" xr:uid="{350CAE4A-6C6B-448D-8E1F-39B77C5B4886}">
      <text>
        <r>
          <rPr>
            <b/>
            <sz val="9"/>
            <color indexed="81"/>
            <rFont val="Tahoma"/>
            <family val="2"/>
          </rPr>
          <t>John:</t>
        </r>
        <r>
          <rPr>
            <sz val="9"/>
            <color indexed="81"/>
            <rFont val="Tahoma"/>
            <family val="2"/>
          </rPr>
          <t xml:space="preserve">
FD of adult ewes 19u
</t>
        </r>
      </text>
    </comment>
    <comment ref="P30"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30"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30" authorId="0" shapeId="0" xr:uid="{6CCC2E52-49C5-428B-AE8A-8C985D8D548F}">
      <text>
        <r>
          <rPr>
            <b/>
            <sz val="9"/>
            <color indexed="81"/>
            <rFont val="Tahoma"/>
            <family val="2"/>
          </rPr>
          <t>John:</t>
        </r>
        <r>
          <rPr>
            <sz val="9"/>
            <color indexed="81"/>
            <rFont val="Tahoma"/>
            <family val="2"/>
          </rPr>
          <t xml:space="preserve">
Adjust proportion of drys to 12%</t>
        </r>
      </text>
    </comment>
    <comment ref="S30" authorId="0" shapeId="0" xr:uid="{19FBA712-2696-4A97-8177-A45A1DF5D789}">
      <text>
        <r>
          <rPr>
            <b/>
            <sz val="9"/>
            <color indexed="81"/>
            <rFont val="Tahoma"/>
            <family val="2"/>
          </rPr>
          <t>John:</t>
        </r>
        <r>
          <rPr>
            <sz val="9"/>
            <color indexed="81"/>
            <rFont val="Tahoma"/>
            <family val="2"/>
          </rPr>
          <t xml:space="preserve">
Reduce reproduction to scan 128%</t>
        </r>
      </text>
    </comment>
    <comment ref="T30" authorId="0" shapeId="0" xr:uid="{F404DD80-72F1-4444-953D-D7F19EF71220}">
      <text>
        <r>
          <rPr>
            <b/>
            <sz val="9"/>
            <color indexed="81"/>
            <rFont val="Tahoma"/>
            <family val="2"/>
          </rPr>
          <t>John:</t>
        </r>
        <r>
          <rPr>
            <sz val="9"/>
            <color indexed="81"/>
            <rFont val="Tahoma"/>
            <family val="2"/>
          </rPr>
          <t xml:space="preserve">
Adjust single survival to 88%</t>
        </r>
      </text>
    </comment>
    <comment ref="U30" authorId="0" shapeId="0" xr:uid="{7F878649-8C84-4DFD-9210-1BD89F8AF573}">
      <text>
        <r>
          <rPr>
            <b/>
            <sz val="9"/>
            <color indexed="81"/>
            <rFont val="Tahoma"/>
            <family val="2"/>
          </rPr>
          <t>John:</t>
        </r>
        <r>
          <rPr>
            <sz val="9"/>
            <color indexed="81"/>
            <rFont val="Tahoma"/>
            <family val="2"/>
          </rPr>
          <t xml:space="preserve">
Adjust single survival to 88%</t>
        </r>
      </text>
    </comment>
    <comment ref="V30" authorId="0" shapeId="0" xr:uid="{5D6A0C83-1670-4EBE-90CA-0F8FF6766A6D}">
      <text>
        <r>
          <rPr>
            <b/>
            <sz val="9"/>
            <color indexed="81"/>
            <rFont val="Tahoma"/>
            <family val="2"/>
          </rPr>
          <t>John:</t>
        </r>
        <r>
          <rPr>
            <sz val="9"/>
            <color indexed="81"/>
            <rFont val="Tahoma"/>
            <family val="2"/>
          </rPr>
          <t xml:space="preserve">
Adjust single survival to 88%</t>
        </r>
      </text>
    </comment>
    <comment ref="W30"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30" authorId="0" shapeId="0" xr:uid="{8A313C6B-497C-4EE8-8476-8F664CE30671}">
      <text>
        <r>
          <rPr>
            <b/>
            <sz val="9"/>
            <color indexed="81"/>
            <rFont val="Tahoma"/>
            <family val="2"/>
          </rPr>
          <t>John:</t>
        </r>
        <r>
          <rPr>
            <sz val="9"/>
            <color indexed="81"/>
            <rFont val="Tahoma"/>
            <family val="2"/>
          </rPr>
          <t xml:space="preserve">
FD of adult ewes 19.5u
</t>
        </r>
      </text>
    </comment>
    <comment ref="Z30"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30"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30" authorId="0" shapeId="0" xr:uid="{F816D970-C188-49A7-A957-EF20E08CE934}">
      <text>
        <r>
          <rPr>
            <b/>
            <sz val="9"/>
            <color indexed="81"/>
            <rFont val="Tahoma"/>
            <family val="2"/>
          </rPr>
          <t>John:</t>
        </r>
        <r>
          <rPr>
            <sz val="9"/>
            <color indexed="81"/>
            <rFont val="Tahoma"/>
            <family val="2"/>
          </rPr>
          <t xml:space="preserve">
Adjust proportion of drys to 12%</t>
        </r>
      </text>
    </comment>
    <comment ref="AC30" authorId="0" shapeId="0" xr:uid="{A3C1A63C-04B5-46FC-9A2A-3F47A5897527}">
      <text>
        <r>
          <rPr>
            <b/>
            <sz val="9"/>
            <color indexed="81"/>
            <rFont val="Tahoma"/>
            <family val="2"/>
          </rPr>
          <t>John:</t>
        </r>
        <r>
          <rPr>
            <sz val="9"/>
            <color indexed="81"/>
            <rFont val="Tahoma"/>
            <family val="2"/>
          </rPr>
          <t xml:space="preserve">
Reduce reproduction to scan 128%</t>
        </r>
      </text>
    </comment>
    <comment ref="AD30" authorId="0" shapeId="0" xr:uid="{47FF5521-C4B4-4D7C-91FF-BF13FEAE81FB}">
      <text>
        <r>
          <rPr>
            <b/>
            <sz val="9"/>
            <color indexed="81"/>
            <rFont val="Tahoma"/>
            <family val="2"/>
          </rPr>
          <t>John:</t>
        </r>
        <r>
          <rPr>
            <sz val="9"/>
            <color indexed="81"/>
            <rFont val="Tahoma"/>
            <family val="2"/>
          </rPr>
          <t xml:space="preserve">
Adjust single survival to 88%</t>
        </r>
      </text>
    </comment>
    <comment ref="AE30" authorId="0" shapeId="0" xr:uid="{0E918004-C607-41AA-82B1-4E21E2021B7B}">
      <text>
        <r>
          <rPr>
            <b/>
            <sz val="9"/>
            <color indexed="81"/>
            <rFont val="Tahoma"/>
            <family val="2"/>
          </rPr>
          <t>John:</t>
        </r>
        <r>
          <rPr>
            <sz val="9"/>
            <color indexed="81"/>
            <rFont val="Tahoma"/>
            <family val="2"/>
          </rPr>
          <t xml:space="preserve">
Adjust single survival to 88%</t>
        </r>
      </text>
    </comment>
    <comment ref="AF30" authorId="0" shapeId="0" xr:uid="{6E215EC9-7D65-4ABE-A9C5-CEC9C41197AE}">
      <text>
        <r>
          <rPr>
            <b/>
            <sz val="9"/>
            <color indexed="81"/>
            <rFont val="Tahoma"/>
            <family val="2"/>
          </rPr>
          <t>John:</t>
        </r>
        <r>
          <rPr>
            <sz val="9"/>
            <color indexed="81"/>
            <rFont val="Tahoma"/>
            <family val="2"/>
          </rPr>
          <t xml:space="preserve">
Adjust single survival to 88%</t>
        </r>
      </text>
    </comment>
    <comment ref="AG30"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30" authorId="0" shapeId="0" xr:uid="{B798D583-C57E-483B-A7D1-C8B49B73C741}">
      <text>
        <r>
          <rPr>
            <b/>
            <sz val="9"/>
            <color indexed="81"/>
            <rFont val="Tahoma"/>
            <family val="2"/>
          </rPr>
          <t>John:</t>
        </r>
        <r>
          <rPr>
            <sz val="9"/>
            <color indexed="81"/>
            <rFont val="Tahoma"/>
            <family val="2"/>
          </rPr>
          <t xml:space="preserve">
FD of adult ewes 19u
</t>
        </r>
      </text>
    </comment>
    <comment ref="AJ30"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30"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30" authorId="0" shapeId="0" xr:uid="{74552C91-3A98-40BF-9893-AABBFFE4B3D9}">
      <text>
        <r>
          <rPr>
            <b/>
            <sz val="9"/>
            <color indexed="81"/>
            <rFont val="Tahoma"/>
            <family val="2"/>
          </rPr>
          <t>John:</t>
        </r>
        <r>
          <rPr>
            <sz val="9"/>
            <color indexed="81"/>
            <rFont val="Tahoma"/>
            <family val="2"/>
          </rPr>
          <t xml:space="preserve">
Adjust proportion of drys to 12%</t>
        </r>
      </text>
    </comment>
    <comment ref="AM30" authorId="0" shapeId="0" xr:uid="{A8551A6A-3BCB-4F44-925A-CD4C64E4AF0A}">
      <text>
        <r>
          <rPr>
            <b/>
            <sz val="9"/>
            <color indexed="81"/>
            <rFont val="Tahoma"/>
            <family val="2"/>
          </rPr>
          <t>John:</t>
        </r>
        <r>
          <rPr>
            <sz val="9"/>
            <color indexed="81"/>
            <rFont val="Tahoma"/>
            <family val="2"/>
          </rPr>
          <t xml:space="preserve">
Reduce reproduction to scan 128%</t>
        </r>
      </text>
    </comment>
    <comment ref="AN30" authorId="0" shapeId="0" xr:uid="{940731F3-E415-442A-82C3-6068F8606A7C}">
      <text>
        <r>
          <rPr>
            <b/>
            <sz val="9"/>
            <color indexed="81"/>
            <rFont val="Tahoma"/>
            <family val="2"/>
          </rPr>
          <t>John:</t>
        </r>
        <r>
          <rPr>
            <sz val="9"/>
            <color indexed="81"/>
            <rFont val="Tahoma"/>
            <family val="2"/>
          </rPr>
          <t xml:space="preserve">
Adjust single survival to 88%</t>
        </r>
      </text>
    </comment>
    <comment ref="AO30" authorId="0" shapeId="0" xr:uid="{1892FF49-A267-4408-B44C-FDDA84D2EA27}">
      <text>
        <r>
          <rPr>
            <b/>
            <sz val="9"/>
            <color indexed="81"/>
            <rFont val="Tahoma"/>
            <family val="2"/>
          </rPr>
          <t>John:</t>
        </r>
        <r>
          <rPr>
            <sz val="9"/>
            <color indexed="81"/>
            <rFont val="Tahoma"/>
            <family val="2"/>
          </rPr>
          <t xml:space="preserve">
Adjust single survival to 88%</t>
        </r>
      </text>
    </comment>
    <comment ref="AP30" authorId="0" shapeId="0" xr:uid="{C3288E78-787F-459E-8799-A6F899783802}">
      <text>
        <r>
          <rPr>
            <b/>
            <sz val="9"/>
            <color indexed="81"/>
            <rFont val="Tahoma"/>
            <family val="2"/>
          </rPr>
          <t>John:</t>
        </r>
        <r>
          <rPr>
            <sz val="9"/>
            <color indexed="81"/>
            <rFont val="Tahoma"/>
            <family val="2"/>
          </rPr>
          <t xml:space="preserve">
Adjust single survival to 88%</t>
        </r>
      </text>
    </comment>
    <comment ref="AJ33"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33"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H45"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O45"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I56"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J60"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C80"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13" authorId="0" shapeId="0" xr:uid="{3DB76265-3C5C-466B-8D66-34C1D5965729}">
      <text>
        <r>
          <rPr>
            <b/>
            <sz val="9"/>
            <color indexed="81"/>
            <rFont val="Tahoma"/>
            <family val="2"/>
          </rPr>
          <t>John:</t>
        </r>
        <r>
          <rPr>
            <sz val="9"/>
            <color indexed="81"/>
            <rFont val="Tahoma"/>
            <family val="2"/>
          </rPr>
          <t xml:space="preserve">
Fine wool merino</t>
        </r>
      </text>
    </comment>
    <comment ref="E113" authorId="0" shapeId="0" xr:uid="{A9CEB269-9673-4FDF-A85C-7C05D2F43988}">
      <text>
        <r>
          <rPr>
            <b/>
            <sz val="9"/>
            <color indexed="81"/>
            <rFont val="Tahoma"/>
            <family val="2"/>
          </rPr>
          <t>John:</t>
        </r>
        <r>
          <rPr>
            <sz val="9"/>
            <color indexed="81"/>
            <rFont val="Tahoma"/>
            <family val="2"/>
          </rPr>
          <t xml:space="preserve">
BBB</t>
        </r>
      </text>
    </comment>
    <comment ref="F113" authorId="0" shapeId="0" xr:uid="{9D875F7B-8F45-4932-B083-382A683FFB05}">
      <text>
        <r>
          <rPr>
            <b/>
            <sz val="9"/>
            <color indexed="81"/>
            <rFont val="Tahoma"/>
            <family val="2"/>
          </rPr>
          <t>John:</t>
        </r>
        <r>
          <rPr>
            <sz val="9"/>
            <color indexed="81"/>
            <rFont val="Tahoma"/>
            <family val="2"/>
          </rPr>
          <t xml:space="preserve">
Sell 0 to 8mths</t>
        </r>
      </text>
    </comment>
    <comment ref="L113" authorId="0" shapeId="0" xr:uid="{F096738D-9A15-40FF-9E87-DB5D52B677EF}">
      <text>
        <r>
          <rPr>
            <b/>
            <sz val="9"/>
            <color indexed="81"/>
            <rFont val="Tahoma"/>
            <family val="2"/>
          </rPr>
          <t>John:</t>
        </r>
        <r>
          <rPr>
            <sz val="9"/>
            <color indexed="81"/>
            <rFont val="Tahoma"/>
            <family val="2"/>
          </rPr>
          <t xml:space="preserve">
Sell any age (hopefully as a lamb)</t>
        </r>
      </text>
    </comment>
    <comment ref="N113" authorId="0" shapeId="0" xr:uid="{31D6DDAF-BF94-4E91-B2CA-E97638C58509}">
      <text>
        <r>
          <rPr>
            <b/>
            <sz val="9"/>
            <color indexed="81"/>
            <rFont val="Tahoma"/>
            <family val="2"/>
          </rPr>
          <t>John:</t>
        </r>
        <r>
          <rPr>
            <sz val="9"/>
            <color indexed="81"/>
            <rFont val="Tahoma"/>
            <family val="2"/>
          </rPr>
          <t xml:space="preserve">
Sell CFA at 5.5yo</t>
        </r>
      </text>
    </comment>
    <comment ref="C114" authorId="0" shapeId="0" xr:uid="{45FB17AB-E753-427C-A650-3B37CB813D95}">
      <text>
        <r>
          <rPr>
            <b/>
            <sz val="9"/>
            <color indexed="81"/>
            <rFont val="Tahoma"/>
            <family val="2"/>
          </rPr>
          <t>John:</t>
        </r>
        <r>
          <rPr>
            <sz val="9"/>
            <color indexed="81"/>
            <rFont val="Tahoma"/>
            <family val="2"/>
          </rPr>
          <t xml:space="preserve">
Medium merino</t>
        </r>
      </text>
    </comment>
    <comment ref="F114" authorId="0" shapeId="0" xr:uid="{FAD92512-2DC6-4A82-B4E0-5A130D4474CF}">
      <text>
        <r>
          <rPr>
            <b/>
            <sz val="9"/>
            <color indexed="81"/>
            <rFont val="Tahoma"/>
            <family val="2"/>
          </rPr>
          <t>John:</t>
        </r>
        <r>
          <rPr>
            <sz val="9"/>
            <color indexed="81"/>
            <rFont val="Tahoma"/>
            <family val="2"/>
          </rPr>
          <t xml:space="preserve">
Sell 8 to 15 mths</t>
        </r>
      </text>
    </comment>
    <comment ref="L114" authorId="0" shapeId="0" xr:uid="{87DF12F1-B5D1-421B-9311-4BD245C27F97}">
      <text>
        <r>
          <rPr>
            <b/>
            <sz val="9"/>
            <color indexed="81"/>
            <rFont val="Tahoma"/>
            <family val="2"/>
          </rPr>
          <t xml:space="preserve">John:
</t>
        </r>
        <r>
          <rPr>
            <sz val="9"/>
            <color indexed="81"/>
            <rFont val="Tahoma"/>
            <family val="2"/>
          </rPr>
          <t>Can't sell till hogget shearing</t>
        </r>
      </text>
    </comment>
    <comment ref="N114" authorId="0" shapeId="0" xr:uid="{1072BB36-8DF3-4BEE-A629-485BD1F043D2}">
      <text>
        <r>
          <rPr>
            <b/>
            <sz val="9"/>
            <color indexed="81"/>
            <rFont val="Tahoma"/>
            <family val="2"/>
          </rPr>
          <t>John:</t>
        </r>
        <r>
          <rPr>
            <sz val="9"/>
            <color indexed="81"/>
            <rFont val="Tahoma"/>
            <family val="2"/>
          </rPr>
          <t xml:space="preserve">
Sell CFA at 6.5yo</t>
        </r>
      </text>
    </comment>
    <comment ref="E115" authorId="0" shapeId="0" xr:uid="{02E5E433-D48D-4795-971D-B7645446779E}">
      <text>
        <r>
          <rPr>
            <b/>
            <sz val="9"/>
            <color indexed="81"/>
            <rFont val="Tahoma"/>
            <family val="2"/>
          </rPr>
          <t>John:</t>
        </r>
        <r>
          <rPr>
            <sz val="9"/>
            <color indexed="81"/>
            <rFont val="Tahoma"/>
            <family val="2"/>
          </rPr>
          <t xml:space="preserve">
BBT</t>
        </r>
      </text>
    </comment>
    <comment ref="F115" authorId="0" shapeId="0" xr:uid="{2E878A4F-AAC3-41A2-8C99-967C11353ACF}">
      <text>
        <r>
          <rPr>
            <b/>
            <sz val="9"/>
            <color indexed="81"/>
            <rFont val="Tahoma"/>
            <family val="2"/>
          </rPr>
          <t>John:</t>
        </r>
        <r>
          <rPr>
            <sz val="9"/>
            <color indexed="81"/>
            <rFont val="Tahoma"/>
            <family val="2"/>
          </rPr>
          <t xml:space="preserve">
Sell 15 mths to 21 mths</t>
        </r>
      </text>
    </comment>
    <comment ref="C116" authorId="0" shapeId="0" xr:uid="{43B6FBDB-09EE-468A-9B93-5EA7D775D949}">
      <text>
        <r>
          <rPr>
            <b/>
            <sz val="9"/>
            <color indexed="81"/>
            <rFont val="Tahoma"/>
            <family val="2"/>
          </rPr>
          <t>John:</t>
        </r>
        <r>
          <rPr>
            <sz val="9"/>
            <color indexed="81"/>
            <rFont val="Tahoma"/>
            <family val="2"/>
          </rPr>
          <t xml:space="preserve">
Maternal</t>
        </r>
      </text>
    </comment>
    <comment ref="F116" authorId="0" shapeId="0" xr:uid="{58683116-FCC6-470A-B89E-D460EACD70CA}">
      <text>
        <r>
          <rPr>
            <b/>
            <sz val="9"/>
            <color indexed="81"/>
            <rFont val="Tahoma"/>
            <family val="2"/>
          </rPr>
          <t>John:</t>
        </r>
        <r>
          <rPr>
            <sz val="9"/>
            <color indexed="81"/>
            <rFont val="Tahoma"/>
            <family val="2"/>
          </rPr>
          <t xml:space="preserve">
Sell older</t>
        </r>
      </text>
    </comment>
    <comment ref="P309" authorId="0" shapeId="0" xr:uid="{886167A9-C232-4487-8024-6D7C6242482E}">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0F7D3B1C-458F-41CF-B7B5-75A9988B738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67039BAB-99F7-4C70-BA97-B491691FAC87}">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3DADA4DD-579F-4C14-96A7-D616093E45C2}">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C6DE0A83-0A02-4576-8291-57B7B39706AB}">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D5D21A4F-CD18-4ACD-9F6A-B837747DE7CF}">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8F6E2C47-768D-46E2-BDB4-B4AA7E479DC2}">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6D493FF4-B90C-48AC-83A4-C6A8F458CE3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D09B9BF7-B388-47B3-B18A-353E4F72BC76}">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9F1024C9-F835-4C58-8A0F-72611EADFC67}">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E99268CE-EBC2-4C9C-AA6F-CC7E8164D6D3}">
      <text>
        <r>
          <rPr>
            <b/>
            <sz val="9"/>
            <color indexed="81"/>
            <rFont val="Tahoma"/>
            <family val="2"/>
          </rPr>
          <t>John:</t>
        </r>
        <r>
          <rPr>
            <sz val="9"/>
            <color indexed="81"/>
            <rFont val="Tahoma"/>
            <family val="2"/>
          </rPr>
          <t xml:space="preserve">
Change in mortlaity when mob size increases</t>
        </r>
      </text>
    </comment>
    <comment ref="C674" authorId="0" shapeId="0" xr:uid="{09451E4E-9E24-4451-AB81-891132476689}">
      <text>
        <r>
          <rPr>
            <b/>
            <sz val="9"/>
            <color indexed="81"/>
            <rFont val="Tahoma"/>
            <family val="2"/>
          </rPr>
          <t>John:</t>
        </r>
        <r>
          <rPr>
            <sz val="9"/>
            <color indexed="81"/>
            <rFont val="Tahoma"/>
            <family val="2"/>
          </rPr>
          <t xml:space="preserve">
Also used in the components analysis</t>
        </r>
      </text>
    </comment>
    <comment ref="G677" authorId="0" shapeId="0" xr:uid="{5AD650A2-E23E-468A-AC2F-BDFD4B0814E1}">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56684ECD-5D2C-420F-B081-AF4269D4301B}">
      <text>
        <r>
          <rPr>
            <b/>
            <sz val="9"/>
            <color indexed="81"/>
            <rFont val="Tahoma"/>
            <family val="2"/>
          </rPr>
          <t>John:</t>
        </r>
        <r>
          <rPr>
            <sz val="9"/>
            <color indexed="81"/>
            <rFont val="Tahoma"/>
            <family val="2"/>
          </rPr>
          <t xml:space="preserve">
Change in mortlaity when mob size increases</t>
        </r>
      </text>
    </comment>
    <comment ref="C678" authorId="0" shapeId="0" xr:uid="{E323BB01-C08A-49B2-81CB-DF54ECFF5D24}">
      <text>
        <r>
          <rPr>
            <b/>
            <sz val="9"/>
            <color indexed="81"/>
            <rFont val="Tahoma"/>
            <family val="2"/>
          </rPr>
          <t>John:</t>
        </r>
        <r>
          <rPr>
            <sz val="9"/>
            <color indexed="81"/>
            <rFont val="Tahoma"/>
            <family val="2"/>
          </rPr>
          <t xml:space="preserve">
Also used in the components analysis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30"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30" authorId="0" shapeId="0" xr:uid="{BD4CDCD3-8ED1-4D3E-A388-00849A35600F}">
      <text>
        <r>
          <rPr>
            <b/>
            <sz val="9"/>
            <color indexed="81"/>
            <rFont val="Tahoma"/>
            <family val="2"/>
          </rPr>
          <t>John:</t>
        </r>
        <r>
          <rPr>
            <sz val="9"/>
            <color indexed="81"/>
            <rFont val="Tahoma"/>
            <family val="2"/>
          </rPr>
          <t xml:space="preserve">
FD of adult ewes 19u
</t>
        </r>
      </text>
    </comment>
    <comment ref="P30"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30"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30" authorId="0" shapeId="0" xr:uid="{8390C887-7E5D-4E0F-85EB-2B9750BBFCE4}">
      <text>
        <r>
          <rPr>
            <b/>
            <sz val="9"/>
            <color indexed="81"/>
            <rFont val="Tahoma"/>
            <family val="2"/>
          </rPr>
          <t>John:</t>
        </r>
        <r>
          <rPr>
            <sz val="9"/>
            <color indexed="81"/>
            <rFont val="Tahoma"/>
            <family val="2"/>
          </rPr>
          <t xml:space="preserve">
Adjust proportion of drys to 12%</t>
        </r>
      </text>
    </comment>
    <comment ref="S30" authorId="0" shapeId="0" xr:uid="{2A8F43ED-7210-476F-A129-2DB4483FD3D8}">
      <text>
        <r>
          <rPr>
            <b/>
            <sz val="9"/>
            <color indexed="81"/>
            <rFont val="Tahoma"/>
            <family val="2"/>
          </rPr>
          <t>John:</t>
        </r>
        <r>
          <rPr>
            <sz val="9"/>
            <color indexed="81"/>
            <rFont val="Tahoma"/>
            <family val="2"/>
          </rPr>
          <t xml:space="preserve">
Reduce reproduction to scan 128%</t>
        </r>
      </text>
    </comment>
    <comment ref="T30" authorId="0" shapeId="0" xr:uid="{97BE888C-0D2F-4C66-B47B-1FAD57061389}">
      <text>
        <r>
          <rPr>
            <b/>
            <sz val="9"/>
            <color indexed="81"/>
            <rFont val="Tahoma"/>
            <family val="2"/>
          </rPr>
          <t>John:</t>
        </r>
        <r>
          <rPr>
            <sz val="9"/>
            <color indexed="81"/>
            <rFont val="Tahoma"/>
            <family val="2"/>
          </rPr>
          <t xml:space="preserve">
Adjust single survival to 88%</t>
        </r>
      </text>
    </comment>
    <comment ref="U30" authorId="0" shapeId="0" xr:uid="{B942AD7F-9EE5-4F06-BDB1-AFFBEB091C06}">
      <text>
        <r>
          <rPr>
            <b/>
            <sz val="9"/>
            <color indexed="81"/>
            <rFont val="Tahoma"/>
            <family val="2"/>
          </rPr>
          <t>John:</t>
        </r>
        <r>
          <rPr>
            <sz val="9"/>
            <color indexed="81"/>
            <rFont val="Tahoma"/>
            <family val="2"/>
          </rPr>
          <t xml:space="preserve">
Adjust single survival to 88%</t>
        </r>
      </text>
    </comment>
    <comment ref="V30" authorId="0" shapeId="0" xr:uid="{4EF6EF9F-11DA-4F6F-ACF1-AFF4FA79F779}">
      <text>
        <r>
          <rPr>
            <b/>
            <sz val="9"/>
            <color indexed="81"/>
            <rFont val="Tahoma"/>
            <family val="2"/>
          </rPr>
          <t>John:</t>
        </r>
        <r>
          <rPr>
            <sz val="9"/>
            <color indexed="81"/>
            <rFont val="Tahoma"/>
            <family val="2"/>
          </rPr>
          <t xml:space="preserve">
Adjust single survival to 88%</t>
        </r>
      </text>
    </comment>
    <comment ref="W30"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30" authorId="0" shapeId="0" xr:uid="{297A00D4-4ABF-4A39-AAB5-4C977A644F4B}">
      <text>
        <r>
          <rPr>
            <b/>
            <sz val="9"/>
            <color indexed="81"/>
            <rFont val="Tahoma"/>
            <family val="2"/>
          </rPr>
          <t>John:</t>
        </r>
        <r>
          <rPr>
            <sz val="9"/>
            <color indexed="81"/>
            <rFont val="Tahoma"/>
            <family val="2"/>
          </rPr>
          <t xml:space="preserve">
FD of adult ewes 19.5u
</t>
        </r>
      </text>
    </comment>
    <comment ref="Z30"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30"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30" authorId="0" shapeId="0" xr:uid="{004FE27E-3FFF-4276-A228-F701D4CCB59C}">
      <text>
        <r>
          <rPr>
            <b/>
            <sz val="9"/>
            <color indexed="81"/>
            <rFont val="Tahoma"/>
            <family val="2"/>
          </rPr>
          <t>John:</t>
        </r>
        <r>
          <rPr>
            <sz val="9"/>
            <color indexed="81"/>
            <rFont val="Tahoma"/>
            <family val="2"/>
          </rPr>
          <t xml:space="preserve">
Adjust proportion of drys to 12%</t>
        </r>
      </text>
    </comment>
    <comment ref="AC30" authorId="0" shapeId="0" xr:uid="{793A226D-6574-4C15-A244-641883C67BAE}">
      <text>
        <r>
          <rPr>
            <b/>
            <sz val="9"/>
            <color indexed="81"/>
            <rFont val="Tahoma"/>
            <family val="2"/>
          </rPr>
          <t>John:</t>
        </r>
        <r>
          <rPr>
            <sz val="9"/>
            <color indexed="81"/>
            <rFont val="Tahoma"/>
            <family val="2"/>
          </rPr>
          <t xml:space="preserve">
Reduce reproduction to scan 128%</t>
        </r>
      </text>
    </comment>
    <comment ref="AD30" authorId="0" shapeId="0" xr:uid="{D80D8591-D6D0-475B-AEE0-8B167772A624}">
      <text>
        <r>
          <rPr>
            <b/>
            <sz val="9"/>
            <color indexed="81"/>
            <rFont val="Tahoma"/>
            <family val="2"/>
          </rPr>
          <t>John:</t>
        </r>
        <r>
          <rPr>
            <sz val="9"/>
            <color indexed="81"/>
            <rFont val="Tahoma"/>
            <family val="2"/>
          </rPr>
          <t xml:space="preserve">
Adjust single survival to 88%</t>
        </r>
      </text>
    </comment>
    <comment ref="AE30" authorId="0" shapeId="0" xr:uid="{873CD540-63DD-476D-9B20-9C950056C2FF}">
      <text>
        <r>
          <rPr>
            <b/>
            <sz val="9"/>
            <color indexed="81"/>
            <rFont val="Tahoma"/>
            <family val="2"/>
          </rPr>
          <t>John:</t>
        </r>
        <r>
          <rPr>
            <sz val="9"/>
            <color indexed="81"/>
            <rFont val="Tahoma"/>
            <family val="2"/>
          </rPr>
          <t xml:space="preserve">
Adjust single survival to 88%</t>
        </r>
      </text>
    </comment>
    <comment ref="AF30" authorId="0" shapeId="0" xr:uid="{D8835CB0-3C2C-4E2B-B292-AF09F06A2093}">
      <text>
        <r>
          <rPr>
            <b/>
            <sz val="9"/>
            <color indexed="81"/>
            <rFont val="Tahoma"/>
            <family val="2"/>
          </rPr>
          <t>John:</t>
        </r>
        <r>
          <rPr>
            <sz val="9"/>
            <color indexed="81"/>
            <rFont val="Tahoma"/>
            <family val="2"/>
          </rPr>
          <t xml:space="preserve">
Adjust single survival to 88%</t>
        </r>
      </text>
    </comment>
    <comment ref="AG30"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30" authorId="0" shapeId="0" xr:uid="{D5888315-68DA-4CB6-9881-1A0BCED50623}">
      <text>
        <r>
          <rPr>
            <b/>
            <sz val="9"/>
            <color indexed="81"/>
            <rFont val="Tahoma"/>
            <family val="2"/>
          </rPr>
          <t>John:</t>
        </r>
        <r>
          <rPr>
            <sz val="9"/>
            <color indexed="81"/>
            <rFont val="Tahoma"/>
            <family val="2"/>
          </rPr>
          <t xml:space="preserve">
FD of adult ewes 19u
</t>
        </r>
      </text>
    </comment>
    <comment ref="AJ30"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30"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30" authorId="0" shapeId="0" xr:uid="{1FA1C296-2181-4539-89E6-CBF2A66C26AC}">
      <text>
        <r>
          <rPr>
            <b/>
            <sz val="9"/>
            <color indexed="81"/>
            <rFont val="Tahoma"/>
            <family val="2"/>
          </rPr>
          <t>John:</t>
        </r>
        <r>
          <rPr>
            <sz val="9"/>
            <color indexed="81"/>
            <rFont val="Tahoma"/>
            <family val="2"/>
          </rPr>
          <t xml:space="preserve">
Adjust proportion of drys to 12%</t>
        </r>
      </text>
    </comment>
    <comment ref="AM30" authorId="0" shapeId="0" xr:uid="{1ACC53EA-E454-469F-ACFF-E27DE64EF7C2}">
      <text>
        <r>
          <rPr>
            <b/>
            <sz val="9"/>
            <color indexed="81"/>
            <rFont val="Tahoma"/>
            <family val="2"/>
          </rPr>
          <t>John:</t>
        </r>
        <r>
          <rPr>
            <sz val="9"/>
            <color indexed="81"/>
            <rFont val="Tahoma"/>
            <family val="2"/>
          </rPr>
          <t xml:space="preserve">
Reduce reproduction to scan 128%</t>
        </r>
      </text>
    </comment>
    <comment ref="AN30" authorId="0" shapeId="0" xr:uid="{E50CB5D1-6D5F-48FC-AA31-A09194A93D91}">
      <text>
        <r>
          <rPr>
            <b/>
            <sz val="9"/>
            <color indexed="81"/>
            <rFont val="Tahoma"/>
            <family val="2"/>
          </rPr>
          <t>John:</t>
        </r>
        <r>
          <rPr>
            <sz val="9"/>
            <color indexed="81"/>
            <rFont val="Tahoma"/>
            <family val="2"/>
          </rPr>
          <t xml:space="preserve">
Adjust single survival to 88%</t>
        </r>
      </text>
    </comment>
    <comment ref="AO30" authorId="0" shapeId="0" xr:uid="{C3A2CB2A-A599-430F-96E4-EB4641684D46}">
      <text>
        <r>
          <rPr>
            <b/>
            <sz val="9"/>
            <color indexed="81"/>
            <rFont val="Tahoma"/>
            <family val="2"/>
          </rPr>
          <t>John:</t>
        </r>
        <r>
          <rPr>
            <sz val="9"/>
            <color indexed="81"/>
            <rFont val="Tahoma"/>
            <family val="2"/>
          </rPr>
          <t xml:space="preserve">
Adjust single survival to 88%</t>
        </r>
      </text>
    </comment>
    <comment ref="AP30" authorId="0" shapeId="0" xr:uid="{D2CD3B03-B949-41AD-8A9C-CBA4358D6752}">
      <text>
        <r>
          <rPr>
            <b/>
            <sz val="9"/>
            <color indexed="81"/>
            <rFont val="Tahoma"/>
            <family val="2"/>
          </rPr>
          <t>John:</t>
        </r>
        <r>
          <rPr>
            <sz val="9"/>
            <color indexed="81"/>
            <rFont val="Tahoma"/>
            <family val="2"/>
          </rPr>
          <t xml:space="preserve">
Adjust single survival to 88%</t>
        </r>
      </text>
    </comment>
    <comment ref="AJ33"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33"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H45"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O45"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I56"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J60"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C80"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13" authorId="0" shapeId="0" xr:uid="{413E5F14-4AF1-4A8A-9D22-0D32A6176EDA}">
      <text>
        <r>
          <rPr>
            <b/>
            <sz val="9"/>
            <color indexed="81"/>
            <rFont val="Tahoma"/>
            <family val="2"/>
          </rPr>
          <t>John:</t>
        </r>
        <r>
          <rPr>
            <sz val="9"/>
            <color indexed="81"/>
            <rFont val="Tahoma"/>
            <family val="2"/>
          </rPr>
          <t xml:space="preserve">
Fine wool merino</t>
        </r>
      </text>
    </comment>
    <comment ref="E113" authorId="0" shapeId="0" xr:uid="{BCFDA45C-04D7-4F1C-812A-4550AE6EDD37}">
      <text>
        <r>
          <rPr>
            <b/>
            <sz val="9"/>
            <color indexed="81"/>
            <rFont val="Tahoma"/>
            <family val="2"/>
          </rPr>
          <t>John:</t>
        </r>
        <r>
          <rPr>
            <sz val="9"/>
            <color indexed="81"/>
            <rFont val="Tahoma"/>
            <family val="2"/>
          </rPr>
          <t xml:space="preserve">
BBB</t>
        </r>
      </text>
    </comment>
    <comment ref="F113" authorId="0" shapeId="0" xr:uid="{D36BE712-19E6-462F-BAA0-48B6A81F215E}">
      <text>
        <r>
          <rPr>
            <b/>
            <sz val="9"/>
            <color indexed="81"/>
            <rFont val="Tahoma"/>
            <family val="2"/>
          </rPr>
          <t>John:</t>
        </r>
        <r>
          <rPr>
            <sz val="9"/>
            <color indexed="81"/>
            <rFont val="Tahoma"/>
            <family val="2"/>
          </rPr>
          <t xml:space="preserve">
Sell 0 to 8mths</t>
        </r>
      </text>
    </comment>
    <comment ref="L113" authorId="0" shapeId="0" xr:uid="{D1FCC2D3-1DA7-4AD4-ABED-048885AF0872}">
      <text>
        <r>
          <rPr>
            <b/>
            <sz val="9"/>
            <color indexed="81"/>
            <rFont val="Tahoma"/>
            <family val="2"/>
          </rPr>
          <t>John:</t>
        </r>
        <r>
          <rPr>
            <sz val="9"/>
            <color indexed="81"/>
            <rFont val="Tahoma"/>
            <family val="2"/>
          </rPr>
          <t xml:space="preserve">
Sell any age (hopefully as a lamb)</t>
        </r>
      </text>
    </comment>
    <comment ref="N113" authorId="0" shapeId="0" xr:uid="{FD1ECCB3-217C-463E-97C5-DA00DA696103}">
      <text>
        <r>
          <rPr>
            <b/>
            <sz val="9"/>
            <color indexed="81"/>
            <rFont val="Tahoma"/>
            <family val="2"/>
          </rPr>
          <t>John:</t>
        </r>
        <r>
          <rPr>
            <sz val="9"/>
            <color indexed="81"/>
            <rFont val="Tahoma"/>
            <family val="2"/>
          </rPr>
          <t xml:space="preserve">
Sell CFA at 5.5yo</t>
        </r>
      </text>
    </comment>
    <comment ref="C114" authorId="0" shapeId="0" xr:uid="{95FC3FF6-0738-4AD7-81BE-D28D0D6DBBEE}">
      <text>
        <r>
          <rPr>
            <b/>
            <sz val="9"/>
            <color indexed="81"/>
            <rFont val="Tahoma"/>
            <family val="2"/>
          </rPr>
          <t>John:</t>
        </r>
        <r>
          <rPr>
            <sz val="9"/>
            <color indexed="81"/>
            <rFont val="Tahoma"/>
            <family val="2"/>
          </rPr>
          <t xml:space="preserve">
Medium merino</t>
        </r>
      </text>
    </comment>
    <comment ref="F114" authorId="0" shapeId="0" xr:uid="{F32EF213-235C-4918-948C-1D903F8A2B1C}">
      <text>
        <r>
          <rPr>
            <b/>
            <sz val="9"/>
            <color indexed="81"/>
            <rFont val="Tahoma"/>
            <family val="2"/>
          </rPr>
          <t>John:</t>
        </r>
        <r>
          <rPr>
            <sz val="9"/>
            <color indexed="81"/>
            <rFont val="Tahoma"/>
            <family val="2"/>
          </rPr>
          <t xml:space="preserve">
Sell 8 to 15 mths</t>
        </r>
      </text>
    </comment>
    <comment ref="L114" authorId="0" shapeId="0" xr:uid="{0D75E9A0-0F66-470B-96D2-8FBA71B4A521}">
      <text>
        <r>
          <rPr>
            <b/>
            <sz val="9"/>
            <color indexed="81"/>
            <rFont val="Tahoma"/>
            <family val="2"/>
          </rPr>
          <t xml:space="preserve">John:
</t>
        </r>
        <r>
          <rPr>
            <sz val="9"/>
            <color indexed="81"/>
            <rFont val="Tahoma"/>
            <family val="2"/>
          </rPr>
          <t>Can't sell till hogget shearing</t>
        </r>
      </text>
    </comment>
    <comment ref="N114" authorId="0" shapeId="0" xr:uid="{3144FBAD-7924-4756-ACA6-E08C34A66B2A}">
      <text>
        <r>
          <rPr>
            <b/>
            <sz val="9"/>
            <color indexed="81"/>
            <rFont val="Tahoma"/>
            <family val="2"/>
          </rPr>
          <t>John:</t>
        </r>
        <r>
          <rPr>
            <sz val="9"/>
            <color indexed="81"/>
            <rFont val="Tahoma"/>
            <family val="2"/>
          </rPr>
          <t xml:space="preserve">
Sell CFA at 6.5yo</t>
        </r>
      </text>
    </comment>
    <comment ref="E115" authorId="0" shapeId="0" xr:uid="{B0471BED-AA48-4773-98F4-654AEE2EE460}">
      <text>
        <r>
          <rPr>
            <b/>
            <sz val="9"/>
            <color indexed="81"/>
            <rFont val="Tahoma"/>
            <family val="2"/>
          </rPr>
          <t>John:</t>
        </r>
        <r>
          <rPr>
            <sz val="9"/>
            <color indexed="81"/>
            <rFont val="Tahoma"/>
            <family val="2"/>
          </rPr>
          <t xml:space="preserve">
BBT</t>
        </r>
      </text>
    </comment>
    <comment ref="F115" authorId="0" shapeId="0" xr:uid="{2A3B1448-55AD-45E4-A8CF-CEA6434F7172}">
      <text>
        <r>
          <rPr>
            <b/>
            <sz val="9"/>
            <color indexed="81"/>
            <rFont val="Tahoma"/>
            <family val="2"/>
          </rPr>
          <t>John:</t>
        </r>
        <r>
          <rPr>
            <sz val="9"/>
            <color indexed="81"/>
            <rFont val="Tahoma"/>
            <family val="2"/>
          </rPr>
          <t xml:space="preserve">
Sell 15 mths to 21 mths</t>
        </r>
      </text>
    </comment>
    <comment ref="C116" authorId="0" shapeId="0" xr:uid="{C88AA643-DE81-4B37-B5F7-3004211546B6}">
      <text>
        <r>
          <rPr>
            <b/>
            <sz val="9"/>
            <color indexed="81"/>
            <rFont val="Tahoma"/>
            <family val="2"/>
          </rPr>
          <t>John:</t>
        </r>
        <r>
          <rPr>
            <sz val="9"/>
            <color indexed="81"/>
            <rFont val="Tahoma"/>
            <family val="2"/>
          </rPr>
          <t xml:space="preserve">
Maternal</t>
        </r>
      </text>
    </comment>
    <comment ref="F116" authorId="0" shapeId="0" xr:uid="{CD0977DC-2B77-403C-A49A-DA238CFF379C}">
      <text>
        <r>
          <rPr>
            <b/>
            <sz val="9"/>
            <color indexed="81"/>
            <rFont val="Tahoma"/>
            <family val="2"/>
          </rPr>
          <t>John:</t>
        </r>
        <r>
          <rPr>
            <sz val="9"/>
            <color indexed="81"/>
            <rFont val="Tahoma"/>
            <family val="2"/>
          </rPr>
          <t xml:space="preserve">
Sell older</t>
        </r>
      </text>
    </comment>
    <comment ref="P309" authorId="0" shapeId="0" xr:uid="{4EDDA170-CE79-4BE1-97E2-B863352FA68B}">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A6A749C3-CBC0-4D6B-AC2A-6606BDA37B95}">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DFACC3AA-C5CD-41A8-B1EE-9E979AB0FD60}">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B67CC908-9B6A-4588-B89F-A8EC269BBAB3}">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080FAD36-BE99-44A3-83C7-7C17249EAC9D}">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F5A09DA1-C378-4AFF-B008-9003F108A2D9}">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03B92308-D389-49B3-8BD6-74D3E132F4E0}">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AB579C52-BF9A-421D-9770-8AE5BD2B6F8E}">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E6806137-A889-4EB6-ABFE-522F43E8F826}">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091212F3-4B56-43C1-9A36-6382CCA8FF4B}">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085066F3-5CF9-413D-B01A-D188CA198D47}">
      <text>
        <r>
          <rPr>
            <b/>
            <sz val="9"/>
            <color indexed="81"/>
            <rFont val="Tahoma"/>
            <family val="2"/>
          </rPr>
          <t>John:</t>
        </r>
        <r>
          <rPr>
            <sz val="9"/>
            <color indexed="81"/>
            <rFont val="Tahoma"/>
            <family val="2"/>
          </rPr>
          <t xml:space="preserve">
Change in mortlaity when mob size increases</t>
        </r>
      </text>
    </comment>
    <comment ref="C674" authorId="0" shapeId="0" xr:uid="{3BA2296B-BD15-47E5-9E22-00B85B54FA1A}">
      <text>
        <r>
          <rPr>
            <b/>
            <sz val="9"/>
            <color indexed="81"/>
            <rFont val="Tahoma"/>
            <family val="2"/>
          </rPr>
          <t>John:</t>
        </r>
        <r>
          <rPr>
            <sz val="9"/>
            <color indexed="81"/>
            <rFont val="Tahoma"/>
            <family val="2"/>
          </rPr>
          <t xml:space="preserve">
Also used in the components analysis</t>
        </r>
      </text>
    </comment>
    <comment ref="G677" authorId="0" shapeId="0" xr:uid="{973294E5-9E85-44B1-876F-568ED6240A83}">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B7FFC7EF-9B29-40BA-BCB4-61F916B2262B}">
      <text>
        <r>
          <rPr>
            <b/>
            <sz val="9"/>
            <color indexed="81"/>
            <rFont val="Tahoma"/>
            <family val="2"/>
          </rPr>
          <t>John:</t>
        </r>
        <r>
          <rPr>
            <sz val="9"/>
            <color indexed="81"/>
            <rFont val="Tahoma"/>
            <family val="2"/>
          </rPr>
          <t xml:space="preserve">
Change in mortlaity when mob size increases</t>
        </r>
      </text>
    </comment>
    <comment ref="C678" authorId="0" shapeId="0" xr:uid="{46D30DA3-D581-4E0D-AB78-BDD20A8A7BDB}">
      <text>
        <r>
          <rPr>
            <b/>
            <sz val="9"/>
            <color indexed="81"/>
            <rFont val="Tahoma"/>
            <family val="2"/>
          </rPr>
          <t>John:</t>
        </r>
        <r>
          <rPr>
            <sz val="9"/>
            <color indexed="81"/>
            <rFont val="Tahoma"/>
            <family val="2"/>
          </rPr>
          <t xml:space="preserve">
Also used in the components analysis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Small results with Feed Budget</t>
        </r>
      </text>
    </comment>
    <comment ref="I2" authorId="0" shapeId="0" xr:uid="{7FD93DF6-6400-491C-A568-0A55512BCCD5}">
      <text>
        <r>
          <rPr>
            <b/>
            <sz val="9"/>
            <color indexed="81"/>
            <rFont val="Tahoma"/>
            <family val="2"/>
          </rPr>
          <t>John:</t>
        </r>
        <r>
          <rPr>
            <sz val="9"/>
            <color indexed="81"/>
            <rFont val="Tahoma"/>
            <family val="2"/>
          </rPr>
          <t xml:space="preserve">
Summary &amp; FFCFW_cut only. For LTW reporting</t>
        </r>
      </text>
    </comment>
    <comment ref="A25"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A33" authorId="0" shapeId="0" xr:uid="{25854C97-8084-4321-9676-D97F7B97723D}">
      <text>
        <r>
          <rPr>
            <b/>
            <sz val="9"/>
            <color indexed="81"/>
            <rFont val="Tahoma"/>
            <family val="2"/>
          </rPr>
          <t>John:</t>
        </r>
        <r>
          <rPr>
            <sz val="9"/>
            <color indexed="81"/>
            <rFont val="Tahoma"/>
            <family val="2"/>
          </rPr>
          <t xml:space="preserve">
These are the detailed results that require extra r_vals to be stored during the soultion</t>
        </r>
      </text>
    </comment>
    <comment ref="A51" authorId="0" shapeId="0" xr:uid="{A316E903-C6C1-4A57-B593-0A200A4E0936}">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I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J3" authorId="1" shapeId="0" xr:uid="{5D9C3883-ABE9-4DD4-8C20-F7C1371C06DB}">
      <text>
        <r>
          <rPr>
            <b/>
            <sz val="9"/>
            <color indexed="81"/>
            <rFont val="Tahoma"/>
            <family val="2"/>
          </rPr>
          <t>Michael Young:</t>
        </r>
        <r>
          <rPr>
            <sz val="9"/>
            <color indexed="81"/>
            <rFont val="Tahoma"/>
            <family val="2"/>
          </rPr>
          <t xml:space="preserve">
Optional
- Needed for pas</t>
        </r>
      </text>
    </comment>
    <comment ref="K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K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C10" authorId="0" shapeId="0" xr:uid="{D4D1326B-4392-4CED-A8AA-E9C8D19055A4}">
      <text>
        <r>
          <rPr>
            <b/>
            <sz val="9"/>
            <color indexed="81"/>
            <rFont val="Tahoma"/>
            <family val="2"/>
          </rPr>
          <t>Michael:</t>
        </r>
        <r>
          <rPr>
            <sz val="9"/>
            <color indexed="81"/>
            <rFont val="Tahoma"/>
            <family val="2"/>
          </rPr>
          <t xml:space="preserve">
store the info in generator for the mortality report</t>
        </r>
      </text>
    </comment>
    <comment ref="I10"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1" authorId="0" shapeId="0" xr:uid="{2CB0DBB4-4E7B-43BF-A0FF-A644ACAB3568}">
      <text>
        <r>
          <rPr>
            <b/>
            <sz val="9"/>
            <color indexed="81"/>
            <rFont val="Tahoma"/>
            <family val="2"/>
          </rPr>
          <t>Michael Young (21512438):</t>
        </r>
        <r>
          <rPr>
            <sz val="9"/>
            <color indexed="81"/>
            <rFont val="Tahoma"/>
            <family val="2"/>
          </rPr>
          <t xml:space="preserve">
store the info in generator for the feed budget report</t>
        </r>
      </text>
    </comment>
    <comment ref="I11"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3" authorId="2" shapeId="0" xr:uid="{EE3D1814-3F29-40CB-94A6-3A5413F1EF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I13" authorId="2" shapeId="0" xr:uid="{C0396E7C-D06B-4A09-9140-68405CC4B8C7}">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C14" authorId="2" shapeId="0" xr:uid="{0866219C-257C-4C8B-8716-DD1945747B4C}">
      <text>
        <r>
          <rPr>
            <b/>
            <sz val="9"/>
            <color indexed="81"/>
            <rFont val="Tahoma"/>
            <family val="2"/>
          </rPr>
          <t>John:</t>
        </r>
        <r>
          <rPr>
            <sz val="9"/>
            <color indexed="81"/>
            <rFont val="Tahoma"/>
            <family val="2"/>
          </rPr>
          <t xml:space="preserve">
comment: are season nodes included in steady state model, note: they always are for dsp model)</t>
        </r>
      </text>
    </comment>
    <comment ref="I14" authorId="2" shapeId="0" xr:uid="{F701F00E-4506-4688-81F7-E5116EAC9AD5}">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C15" authorId="2" shapeId="0" xr:uid="{75A5F7EE-B828-428D-9284-7023B561910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E15" authorId="2" shapeId="0" xr:uid="{21587B58-0758-473B-9084-AA45D0685A20}">
      <text>
        <r>
          <rPr>
            <b/>
            <sz val="9"/>
            <color indexed="81"/>
            <rFont val="Tahoma"/>
            <family val="2"/>
          </rPr>
          <t>John:</t>
        </r>
        <r>
          <rPr>
            <sz val="9"/>
            <color indexed="81"/>
            <rFont val="Tahoma"/>
            <family val="2"/>
          </rPr>
          <t xml:space="preserve">
All season types, so that all can be set to FALSE</t>
        </r>
      </text>
    </comment>
    <comment ref="I15" authorId="0" shapeId="0" xr:uid="{B710BDFF-C642-4639-898C-6DDEECB6C15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K15"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L15"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C16" authorId="2" shapeId="0" xr:uid="{12612069-27E4-4FF4-AE0C-C6234FED55E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I16"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7" authorId="2" shapeId="0" xr:uid="{699582CC-8790-41B9-859C-F2C281F4C540}">
      <text>
        <r>
          <rPr>
            <b/>
            <sz val="9"/>
            <color indexed="81"/>
            <rFont val="Tahoma"/>
            <family val="2"/>
          </rPr>
          <t>John:</t>
        </r>
        <r>
          <rPr>
            <sz val="9"/>
            <color indexed="81"/>
            <rFont val="Tahoma"/>
            <family val="2"/>
          </rPr>
          <t xml:space="preserve">
Equations used for the sires</t>
        </r>
      </text>
    </comment>
    <comment ref="I17"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I18" authorId="2" shapeId="0" xr:uid="{C6C634F1-5138-4815-A627-8F890A4E691C}">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C19" authorId="2" shapeId="0" xr:uid="{FAEE6B2B-3F87-4EB5-89A1-E03D4C8B5755}">
      <text>
        <r>
          <rPr>
            <b/>
            <sz val="9"/>
            <color indexed="81"/>
            <rFont val="Tahoma"/>
            <family val="2"/>
          </rPr>
          <t>John:</t>
        </r>
        <r>
          <rPr>
            <sz val="9"/>
            <color indexed="81"/>
            <rFont val="Tahoma"/>
            <family val="2"/>
          </rPr>
          <t xml:space="preserve">
Equations used for the dams</t>
        </r>
      </text>
    </comment>
    <comment ref="I19" authorId="2" shapeId="0" xr:uid="{D8111F50-F49A-4A0C-B06C-7A816E8C62F8}">
      <text>
        <r>
          <rPr>
            <b/>
            <sz val="9"/>
            <color indexed="81"/>
            <rFont val="Tahoma"/>
            <family val="2"/>
          </rPr>
          <t>Michael:</t>
        </r>
        <r>
          <rPr>
            <sz val="9"/>
            <color indexed="81"/>
            <rFont val="Tahoma"/>
            <family val="2"/>
          </rPr>
          <t xml:space="preserve">
Control if risk aversion is included. Default is not included (ie utility=profit).</t>
        </r>
      </text>
    </comment>
    <comment ref="I20" authorId="2" shapeId="0" xr:uid="{43908D74-52B6-49CC-A205-3E79E580F691}">
      <text>
        <r>
          <rPr>
            <b/>
            <sz val="9"/>
            <color indexed="81"/>
            <rFont val="Tahoma"/>
            <family val="2"/>
          </rPr>
          <t>Michael:</t>
        </r>
        <r>
          <rPr>
            <sz val="9"/>
            <color indexed="81"/>
            <rFont val="Tahoma"/>
            <family val="2"/>
          </rPr>
          <t xml:space="preserve">
Control if price variation is on. This only effects result if risk aversion is included.</t>
        </r>
      </text>
    </comment>
    <comment ref="C23" authorId="2" shapeId="0" xr:uid="{5C3E5BBC-3B66-4A2C-9575-A6D1AFB76CA8}">
      <text>
        <r>
          <rPr>
            <b/>
            <sz val="9"/>
            <color indexed="81"/>
            <rFont val="Tahoma"/>
            <family val="2"/>
          </rPr>
          <t>John:</t>
        </r>
        <r>
          <rPr>
            <sz val="9"/>
            <color indexed="81"/>
            <rFont val="Tahoma"/>
            <family val="2"/>
          </rPr>
          <t xml:space="preserve">
Equations used for the prog</t>
        </r>
      </text>
    </comment>
    <comment ref="C24" authorId="2" shapeId="0" xr:uid="{79912194-DA1F-4F39-9B5E-5913703FBA58}">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25" authorId="2" shapeId="0" xr:uid="{E2A138F4-F75E-4032-A448-91B954EA5083}">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E25" authorId="0" shapeId="0" xr:uid="{43484557-7F50-4DE7-A1BE-E2C589A3C7E9}">
      <text>
        <r>
          <rPr>
            <b/>
            <sz val="9"/>
            <color indexed="81"/>
            <rFont val="Tahoma"/>
            <family val="2"/>
          </rPr>
          <t>John:</t>
        </r>
        <r>
          <rPr>
            <sz val="9"/>
            <color indexed="81"/>
            <rFont val="Tahoma"/>
            <family val="2"/>
          </rPr>
          <t xml:space="preserve">
Relative availability</t>
        </r>
      </text>
    </comment>
    <comment ref="I25" authorId="2" shapeId="0" xr:uid="{71F32379-A913-468B-B1C8-8EAD8A0014C4}">
      <text>
        <r>
          <rPr>
            <b/>
            <sz val="9"/>
            <color indexed="81"/>
            <rFont val="Tahoma"/>
            <family val="2"/>
          </rPr>
          <t>John:</t>
        </r>
        <r>
          <rPr>
            <sz val="9"/>
            <color indexed="81"/>
            <rFont val="Tahoma"/>
            <family val="2"/>
          </rPr>
          <t xml:space="preserve">
Equations used for the sires</t>
        </r>
      </text>
    </comment>
    <comment ref="K25" authorId="0" shapeId="0" xr:uid="{C8D619B3-2C67-4B0E-A1C4-8B9E34D77C6E}">
      <text>
        <r>
          <rPr>
            <b/>
            <sz val="9"/>
            <color indexed="81"/>
            <rFont val="Tahoma"/>
            <family val="2"/>
          </rPr>
          <t>John:</t>
        </r>
        <r>
          <rPr>
            <sz val="9"/>
            <color indexed="81"/>
            <rFont val="Tahoma"/>
            <family val="2"/>
          </rPr>
          <t xml:space="preserve">
Relative availability</t>
        </r>
      </text>
    </comment>
    <comment ref="E26" authorId="0" shapeId="0" xr:uid="{DD2F7DF9-8109-41F3-8EAB-94C0B1F3919F}">
      <text>
        <r>
          <rPr>
            <b/>
            <sz val="9"/>
            <color indexed="81"/>
            <rFont val="Tahoma"/>
            <family val="2"/>
          </rPr>
          <t>John:</t>
        </r>
        <r>
          <rPr>
            <sz val="9"/>
            <color indexed="81"/>
            <rFont val="Tahoma"/>
            <family val="2"/>
          </rPr>
          <t xml:space="preserve">
Weaner mortality</t>
        </r>
      </text>
    </comment>
    <comment ref="I26" authorId="2" shapeId="0" xr:uid="{7A5E3A2B-6FAA-4C26-85E4-E4F75B34FBF1}">
      <text>
        <r>
          <rPr>
            <b/>
            <sz val="9"/>
            <color indexed="81"/>
            <rFont val="Tahoma"/>
            <family val="2"/>
          </rPr>
          <t>John:</t>
        </r>
        <r>
          <rPr>
            <sz val="9"/>
            <color indexed="81"/>
            <rFont val="Tahoma"/>
            <family val="2"/>
          </rPr>
          <t xml:space="preserve">
Equations used for the dams</t>
        </r>
      </text>
    </comment>
    <comment ref="K26" authorId="0" shapeId="0" xr:uid="{22BD87D7-B6E6-44E4-8581-B79CB8AB80DD}">
      <text>
        <r>
          <rPr>
            <b/>
            <sz val="9"/>
            <color indexed="81"/>
            <rFont val="Tahoma"/>
            <family val="2"/>
          </rPr>
          <t>John:</t>
        </r>
        <r>
          <rPr>
            <sz val="9"/>
            <color indexed="81"/>
            <rFont val="Tahoma"/>
            <family val="2"/>
          </rPr>
          <t xml:space="preserve">
Weaner mortality</t>
        </r>
      </text>
    </comment>
    <comment ref="L26" authorId="0" shapeId="0" xr:uid="{ED9912CF-B23D-4485-81E3-C8E76B0CC893}">
      <text>
        <r>
          <rPr>
            <b/>
            <sz val="9"/>
            <color indexed="81"/>
            <rFont val="Tahoma"/>
            <family val="2"/>
          </rPr>
          <t>John:</t>
        </r>
        <r>
          <rPr>
            <sz val="9"/>
            <color indexed="81"/>
            <rFont val="Tahoma"/>
            <family val="2"/>
          </rPr>
          <t xml:space="preserve">
Dam mortality</t>
        </r>
      </text>
    </comment>
    <comment ref="M26" authorId="0" shapeId="0" xr:uid="{9DB94E84-A60C-4682-8B8F-46CE9D2C35F7}">
      <text>
        <r>
          <rPr>
            <b/>
            <sz val="9"/>
            <color indexed="81"/>
            <rFont val="Tahoma"/>
            <family val="2"/>
          </rPr>
          <t>John:</t>
        </r>
        <r>
          <rPr>
            <sz val="9"/>
            <color indexed="81"/>
            <rFont val="Tahoma"/>
            <family val="2"/>
          </rPr>
          <t xml:space="preserve">
Relative availability</t>
        </r>
      </text>
    </comment>
    <comment ref="C27" authorId="2" shapeId="0" xr:uid="{C1D47810-1B51-4576-BD12-AACE510C2B97}">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E27" authorId="0" shapeId="0" xr:uid="{96D80B4F-4A06-43EA-B6DC-425C53E84B9C}">
      <text>
        <r>
          <rPr>
            <sz val="9"/>
            <color indexed="81"/>
            <rFont val="Tahoma"/>
            <family val="2"/>
          </rPr>
          <t>Progeny survival</t>
        </r>
      </text>
    </comment>
    <comment ref="I27" authorId="2" shapeId="0" xr:uid="{D4B2A84E-0162-4968-BEFA-08B6DF8167D4}">
      <text>
        <r>
          <rPr>
            <b/>
            <sz val="9"/>
            <color indexed="81"/>
            <rFont val="Tahoma"/>
            <family val="2"/>
          </rPr>
          <t>John:</t>
        </r>
        <r>
          <rPr>
            <sz val="9"/>
            <color indexed="81"/>
            <rFont val="Tahoma"/>
            <family val="2"/>
          </rPr>
          <t xml:space="preserve">
Equations used for the prog</t>
        </r>
      </text>
    </comment>
    <comment ref="K27" authorId="0" shapeId="0" xr:uid="{39E0A771-A87D-4BF5-80AF-A2284B70FC5D}">
      <text>
        <r>
          <rPr>
            <sz val="9"/>
            <color indexed="81"/>
            <rFont val="Tahoma"/>
            <family val="2"/>
          </rPr>
          <t>Progeny survival</t>
        </r>
      </text>
    </comment>
    <comment ref="L27" authorId="0" shapeId="0" xr:uid="{F78EA851-53C8-4DBE-AE0F-0BD0B0104B0A}">
      <text>
        <r>
          <rPr>
            <b/>
            <sz val="9"/>
            <color indexed="81"/>
            <rFont val="Tahoma"/>
            <family val="2"/>
          </rPr>
          <t>John:</t>
        </r>
        <r>
          <rPr>
            <sz val="9"/>
            <color indexed="81"/>
            <rFont val="Tahoma"/>
            <family val="2"/>
          </rPr>
          <t xml:space="preserve">
Relative availability</t>
        </r>
      </text>
    </comment>
    <comment ref="M27" authorId="0" shapeId="0" xr:uid="{026411FF-86CB-4C83-851A-19046A1B77CB}">
      <text>
        <r>
          <rPr>
            <sz val="9"/>
            <color indexed="81"/>
            <rFont val="Tahoma"/>
            <family val="2"/>
          </rPr>
          <t>Birth weight</t>
        </r>
      </text>
    </comment>
    <comment ref="N27" authorId="0" shapeId="0" xr:uid="{C72B340B-9A52-4340-B31B-94B124B57884}">
      <text>
        <r>
          <rPr>
            <sz val="9"/>
            <color indexed="81"/>
            <rFont val="Tahoma"/>
            <family val="2"/>
          </rPr>
          <t>Weaning weight</t>
        </r>
      </text>
    </comment>
    <comment ref="E28" authorId="0" shapeId="0" xr:uid="{F8BA7385-4CC5-4132-9069-D8AF01F6E98A}">
      <text>
        <r>
          <rPr>
            <b/>
            <sz val="9"/>
            <color indexed="81"/>
            <rFont val="Tahoma"/>
            <family val="2"/>
          </rPr>
          <t>John:</t>
        </r>
        <r>
          <rPr>
            <sz val="9"/>
            <color indexed="81"/>
            <rFont val="Tahoma"/>
            <family val="2"/>
          </rPr>
          <t xml:space="preserve">
Weaner mortality</t>
        </r>
      </text>
    </comment>
    <comment ref="I28" authorId="2" shapeId="0" xr:uid="{8AE356F2-C602-44F0-89DD-3037941163F2}">
      <text>
        <r>
          <rPr>
            <b/>
            <sz val="9"/>
            <color indexed="81"/>
            <rFont val="Tahoma"/>
            <family val="2"/>
          </rPr>
          <t>John:</t>
        </r>
        <r>
          <rPr>
            <sz val="9"/>
            <color indexed="81"/>
            <rFont val="Tahoma"/>
            <family val="2"/>
          </rPr>
          <t xml:space="preserve">
Equations used for the offspring</t>
        </r>
      </text>
    </comment>
    <comment ref="K28" authorId="0" shapeId="0" xr:uid="{57366F9A-4CC7-4DB6-BBD4-728021B451BA}">
      <text>
        <r>
          <rPr>
            <b/>
            <sz val="9"/>
            <color indexed="81"/>
            <rFont val="Tahoma"/>
            <family val="2"/>
          </rPr>
          <t>John:</t>
        </r>
        <r>
          <rPr>
            <sz val="9"/>
            <color indexed="81"/>
            <rFont val="Tahoma"/>
            <family val="2"/>
          </rPr>
          <t xml:space="preserve">
Weaner mortality</t>
        </r>
      </text>
    </comment>
    <comment ref="L28" authorId="0" shapeId="0" xr:uid="{F0463E95-DDB5-4A3E-9254-17EB1CB4EFE9}">
      <text>
        <r>
          <rPr>
            <b/>
            <sz val="9"/>
            <color indexed="81"/>
            <rFont val="Tahoma"/>
            <family val="2"/>
          </rPr>
          <t>John:</t>
        </r>
        <r>
          <rPr>
            <sz val="9"/>
            <color indexed="81"/>
            <rFont val="Tahoma"/>
            <family val="2"/>
          </rPr>
          <t xml:space="preserve">
Relative availability</t>
        </r>
      </text>
    </comment>
    <comment ref="I29" authorId="2" shapeId="0" xr:uid="{8CDE9E71-D1D6-4C87-9772-44424A7F2021}">
      <text>
        <r>
          <rPr>
            <b/>
            <sz val="9"/>
            <color indexed="81"/>
            <rFont val="Tahoma"/>
            <family val="2"/>
          </rPr>
          <t>John:</t>
        </r>
        <r>
          <rPr>
            <sz val="9"/>
            <color indexed="81"/>
            <rFont val="Tahoma"/>
            <family val="2"/>
          </rPr>
          <t xml:space="preserve">
Retain the results from all equaton systems so that the results can be compared (when debugging)
Note: Equation compare may have unexpected effects if used with rev_create</t>
        </r>
      </text>
    </comment>
    <comment ref="C30" authorId="2" shapeId="0" xr:uid="{E220450E-7539-4C9B-B0EA-FFFC01509B7F}">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31" authorId="2" shapeId="0" xr:uid="{FE6F3687-1CE3-4AD7-AF61-EC2FF829C7AC}">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I31" authorId="0" shapeId="0" xr:uid="{A898D3F8-5A62-4359-906E-E02B9873AD28}">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I32" authorId="0" shapeId="0" xr:uid="{41B28E21-5F07-4915-8576-180789022280}">
      <text>
        <r>
          <rPr>
            <b/>
            <sz val="9"/>
            <color indexed="81"/>
            <rFont val="Tahoma"/>
            <family val="2"/>
          </rPr>
          <t>Michael:</t>
        </r>
        <r>
          <rPr>
            <sz val="9"/>
            <color indexed="81"/>
            <rFont val="Tahoma"/>
            <family val="2"/>
          </rPr>
          <t xml:space="preserve">
rev number is appended to std rev pkl file. So you can specify which trial to use as std.</t>
        </r>
      </text>
    </comment>
    <comment ref="E33" authorId="2" shapeId="0" xr:uid="{3DB47429-D962-4853-A606-E186AC67EAB6}">
      <text>
        <r>
          <rPr>
            <b/>
            <sz val="9"/>
            <color indexed="81"/>
            <rFont val="Tahoma"/>
            <family val="2"/>
          </rPr>
          <t>John:</t>
        </r>
        <r>
          <rPr>
            <sz val="9"/>
            <color indexed="81"/>
            <rFont val="Tahoma"/>
            <family val="2"/>
          </rPr>
          <t xml:space="preserve">
CFW</t>
        </r>
      </text>
    </comment>
    <comment ref="I33" authorId="2" shapeId="0" xr:uid="{B765CEF1-EB15-4E8F-81A8-86F3AAC4D4AB}">
      <text>
        <r>
          <rPr>
            <b/>
            <sz val="9"/>
            <color indexed="81"/>
            <rFont val="Tahoma"/>
            <family val="2"/>
          </rPr>
          <t>John:</t>
        </r>
        <r>
          <rPr>
            <sz val="9"/>
            <color indexed="81"/>
            <rFont val="Tahoma"/>
            <family val="2"/>
          </rPr>
          <t xml:space="preserve">
Control which traits are included in the REV_pkl file</t>
        </r>
      </text>
    </comment>
    <comment ref="K33" authorId="2" shapeId="0" xr:uid="{694B356B-E562-474A-BA5F-004D731696DA}">
      <text>
        <r>
          <rPr>
            <b/>
            <sz val="9"/>
            <color indexed="81"/>
            <rFont val="Tahoma"/>
            <family val="2"/>
          </rPr>
          <t>John:</t>
        </r>
        <r>
          <rPr>
            <sz val="9"/>
            <color indexed="81"/>
            <rFont val="Tahoma"/>
            <family val="2"/>
          </rPr>
          <t xml:space="preserve">
CFW</t>
        </r>
      </text>
    </comment>
    <comment ref="L33" authorId="2" shapeId="0" xr:uid="{F68890A8-4742-41E7-8562-424BCE661365}">
      <text>
        <r>
          <rPr>
            <b/>
            <sz val="9"/>
            <color indexed="81"/>
            <rFont val="Tahoma"/>
            <family val="2"/>
          </rPr>
          <t>John:</t>
        </r>
        <r>
          <rPr>
            <sz val="9"/>
            <color indexed="81"/>
            <rFont val="Tahoma"/>
            <family val="2"/>
          </rPr>
          <t xml:space="preserve">
FD</t>
        </r>
      </text>
    </comment>
    <comment ref="M33" authorId="2" shapeId="0" xr:uid="{751F3203-A475-4CCD-8F87-E60D13FDBB88}">
      <text>
        <r>
          <rPr>
            <b/>
            <sz val="9"/>
            <color indexed="81"/>
            <rFont val="Tahoma"/>
            <family val="2"/>
          </rPr>
          <t>John:</t>
        </r>
        <r>
          <rPr>
            <sz val="9"/>
            <color indexed="81"/>
            <rFont val="Tahoma"/>
            <family val="2"/>
          </rPr>
          <t xml:space="preserve">
Conception</t>
        </r>
      </text>
    </comment>
    <comment ref="N33" authorId="2" shapeId="0" xr:uid="{06A44FED-8CAE-4383-BB23-5AED1BC3DDFD}">
      <text>
        <r>
          <rPr>
            <b/>
            <sz val="9"/>
            <color indexed="81"/>
            <rFont val="Tahoma"/>
            <family val="2"/>
          </rPr>
          <t>John:</t>
        </r>
        <r>
          <rPr>
            <sz val="9"/>
            <color indexed="81"/>
            <rFont val="Tahoma"/>
            <family val="2"/>
          </rPr>
          <t xml:space="preserve">
Litter Size</t>
        </r>
      </text>
    </comment>
    <comment ref="O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P33" authorId="2" shapeId="0" xr:uid="{3FF6336A-7C73-42EB-8513-A2A3CABA6D5D}">
      <text>
        <r>
          <rPr>
            <b/>
            <sz val="9"/>
            <color indexed="81"/>
            <rFont val="Tahoma"/>
            <family val="2"/>
          </rPr>
          <t>John:</t>
        </r>
        <r>
          <rPr>
            <sz val="9"/>
            <color indexed="81"/>
            <rFont val="Tahoma"/>
            <family val="2"/>
          </rPr>
          <t xml:space="preserve">
Mortality</t>
        </r>
      </text>
    </comment>
    <comment ref="Q33" authorId="2" shapeId="0" xr:uid="{03054BB5-8E8F-48BF-9E60-C5581E416D95}">
      <text>
        <r>
          <rPr>
            <b/>
            <sz val="9"/>
            <color indexed="81"/>
            <rFont val="Tahoma"/>
            <family val="2"/>
          </rPr>
          <t>John:</t>
        </r>
        <r>
          <rPr>
            <sz val="9"/>
            <color indexed="81"/>
            <rFont val="Tahoma"/>
            <family val="2"/>
          </rPr>
          <t xml:space="preserve">
LWC (Liveweight change)</t>
        </r>
      </text>
    </comment>
    <comment ref="R33" authorId="2" shapeId="0" xr:uid="{32DB301A-0ACF-4A72-BDD0-D9C5A99D626D}">
      <text>
        <r>
          <rPr>
            <b/>
            <sz val="9"/>
            <color indexed="81"/>
            <rFont val="Tahoma"/>
            <family val="2"/>
          </rPr>
          <t>John:</t>
        </r>
        <r>
          <rPr>
            <sz val="9"/>
            <color indexed="81"/>
            <rFont val="Tahoma"/>
            <family val="2"/>
          </rPr>
          <t xml:space="preserve">
Random</t>
        </r>
      </text>
    </comment>
    <comment ref="I35" authorId="0" shapeId="0" xr:uid="{0B8A55EF-9C82-4586-9D74-A3E739093FD9}">
      <text>
        <r>
          <rPr>
            <b/>
            <sz val="9"/>
            <color indexed="81"/>
            <rFont val="Tahoma"/>
            <family val="2"/>
          </rPr>
          <t>Michael:</t>
        </r>
        <r>
          <rPr>
            <sz val="9"/>
            <color indexed="81"/>
            <rFont val="Tahoma"/>
            <family val="2"/>
          </rPr>
          <t xml:space="preserve">
boolean to control if t axis exists in generator loops</t>
        </r>
      </text>
    </comment>
    <comment ref="I36" authorId="2" shapeId="0" xr:uid="{40AA4190-7988-486E-8FC7-A82A1BCF78ED}">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C37" authorId="2" shapeId="0" xr:uid="{5EAC1E6D-61EA-4B9C-AD1C-7AC3A0084832}">
      <text>
        <r>
          <rPr>
            <b/>
            <sz val="9"/>
            <color indexed="81"/>
            <rFont val="Tahoma"/>
            <family val="2"/>
          </rPr>
          <t>John:</t>
        </r>
        <r>
          <rPr>
            <sz val="9"/>
            <color indexed="81"/>
            <rFont val="Tahoma"/>
            <family val="2"/>
          </rPr>
          <t xml:space="preserve">
Equations used for the offspring</t>
        </r>
      </text>
    </comment>
    <comment ref="I37"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I39"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C40" authorId="0" shapeId="0" xr:uid="{F2A93B8F-6C73-4333-80E6-18BD179D0403}">
      <text>
        <r>
          <rPr>
            <b/>
            <sz val="9"/>
            <color indexed="81"/>
            <rFont val="Tahoma"/>
            <family val="2"/>
          </rPr>
          <t>Michael Young (21512438):</t>
        </r>
        <r>
          <rPr>
            <sz val="9"/>
            <color indexed="81"/>
            <rFont val="Tahoma"/>
            <family val="2"/>
          </rPr>
          <t xml:space="preserve">
boolean to control if t axis exists in generator loops</t>
        </r>
      </text>
    </comment>
    <comment ref="E40" authorId="0" shapeId="0" xr:uid="{47BE4A39-2EF0-41E1-896E-5F4AD1516F82}">
      <text>
        <r>
          <rPr>
            <b/>
            <sz val="9"/>
            <color indexed="81"/>
            <rFont val="Tahoma"/>
            <family val="2"/>
          </rPr>
          <t>John:</t>
        </r>
        <r>
          <rPr>
            <sz val="9"/>
            <color indexed="81"/>
            <rFont val="Tahoma"/>
            <family val="2"/>
          </rPr>
          <t xml:space="preserve">
All periods and slices of r2</t>
        </r>
      </text>
    </comment>
    <comment ref="I40"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K40" authorId="0" shapeId="0" xr:uid="{41807E7F-8F21-4621-AA02-B7C2B81752FA}">
      <text>
        <r>
          <rPr>
            <b/>
            <sz val="9"/>
            <color indexed="81"/>
            <rFont val="Tahoma"/>
            <family val="2"/>
          </rPr>
          <t>John:</t>
        </r>
        <r>
          <rPr>
            <sz val="9"/>
            <color indexed="81"/>
            <rFont val="Tahoma"/>
            <family val="2"/>
          </rPr>
          <t xml:space="preserve">
All periods and slices of r2</t>
        </r>
      </text>
    </comment>
    <comment ref="C42" authorId="2" shapeId="0" xr:uid="{13894234-353C-4B2E-B654-14EAEE428A88}">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I42"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C43" authorId="0" shapeId="0" xr:uid="{3B2D387E-A2E2-4172-BFA7-AEF5CA2BF8A9}">
      <text>
        <r>
          <rPr>
            <b/>
            <sz val="9"/>
            <color indexed="81"/>
            <rFont val="Tahoma"/>
            <family val="2"/>
          </rPr>
          <t>Michael Young (21512438):</t>
        </r>
        <r>
          <rPr>
            <sz val="9"/>
            <color indexed="81"/>
            <rFont val="Tahoma"/>
            <family val="2"/>
          </rPr>
          <t xml:space="preserve">
bool - use pkl fs or excel input fs</t>
        </r>
      </text>
    </comment>
    <comment ref="I44" authorId="2" shapeId="0" xr:uid="{0457C7A9-0C0C-441A-B304-846D587FBF11}">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45" authorId="0" shapeId="0" xr:uid="{720552E8-0601-4CD5-A5A7-0459B4610D7C}">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45" authorId="2" shapeId="0" xr:uid="{AD1C88A5-A104-4E22-8FEA-4C3B16A7B912}">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46" authorId="2" shapeId="0" xr:uid="{15840291-E63A-421E-9071-03D5F5837D70}">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46" authorId="2" shapeId="0" xr:uid="{273BA445-016A-4FA0-A4AB-60C368484F8C}">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47" authorId="0" shapeId="0" xr:uid="{CC808A4F-D92F-41EE-A2BF-B1C117D289A4}">
      <text>
        <r>
          <rPr>
            <b/>
            <sz val="9"/>
            <color indexed="81"/>
            <rFont val="Tahoma"/>
            <family val="2"/>
          </rPr>
          <t>Michael Young (21512438):</t>
        </r>
        <r>
          <rPr>
            <sz val="9"/>
            <color indexed="81"/>
            <rFont val="Tahoma"/>
            <family val="2"/>
          </rPr>
          <t xml:space="preserve">
bool - overwrite the optimal pkl fs</t>
        </r>
      </text>
    </comment>
    <comment ref="C48" authorId="0" shapeId="0" xr:uid="{7B9CD43F-7B1B-4BCF-928C-5A275A42C283}">
      <text>
        <r>
          <rPr>
            <b/>
            <sz val="9"/>
            <color indexed="81"/>
            <rFont val="Tahoma"/>
            <family val="2"/>
          </rPr>
          <t>Michael Young (21512438):</t>
        </r>
        <r>
          <rPr>
            <sz val="9"/>
            <color indexed="81"/>
            <rFont val="Tahoma"/>
            <family val="2"/>
          </rPr>
          <t xml:space="preserve">
bool - overwrite the optimal pkl fs</t>
        </r>
      </text>
    </comment>
    <comment ref="I48" authorId="0" shapeId="0" xr:uid="{B3B69ECA-877C-49CA-8FEE-C38DAA0C77FC}">
      <text>
        <r>
          <rPr>
            <b/>
            <sz val="9"/>
            <color indexed="81"/>
            <rFont val="Tahoma"/>
            <family val="2"/>
          </rPr>
          <t xml:space="preserve">Michael Young:
</t>
        </r>
        <r>
          <rPr>
            <sz val="9"/>
            <color indexed="81"/>
            <rFont val="Tahoma"/>
            <family val="2"/>
          </rPr>
          <t>maximum propn of potential intake used by supplement when paddock feeding</t>
        </r>
      </text>
    </comment>
    <comment ref="I49" authorId="2" shapeId="0" xr:uid="{8438DE87-2F0B-4F76-88A2-A70CF12B120F}">
      <text>
        <r>
          <rPr>
            <b/>
            <sz val="9"/>
            <color indexed="81"/>
            <rFont val="Tahoma"/>
            <family val="2"/>
          </rPr>
          <t>Michael Young :</t>
        </r>
        <r>
          <rPr>
            <sz val="9"/>
            <color indexed="81"/>
            <rFont val="Tahoma"/>
            <family val="2"/>
          </rPr>
          <t xml:space="preserve">
controls which gen periods dams are in confinement. 
Note, this will overwrite pkl so if using pkl to optimise confinement you most likely don’t want to use this SAV.</t>
        </r>
      </text>
    </comment>
    <comment ref="C50" authorId="2" shapeId="0" xr:uid="{650848BB-332F-4ACE-862B-CD314B09C453}">
      <text>
        <r>
          <rPr>
            <b/>
            <sz val="9"/>
            <color indexed="81"/>
            <rFont val="Tahoma"/>
            <family val="2"/>
          </rPr>
          <t>John:</t>
        </r>
        <r>
          <rPr>
            <sz val="9"/>
            <color indexed="81"/>
            <rFont val="Tahoma"/>
            <family val="2"/>
          </rPr>
          <t xml:space="preserve">
Alter the user defined FVP dates (specified as a day of the year).</t>
        </r>
      </text>
    </comment>
    <comment ref="C51" authorId="0" shapeId="0" xr:uid="{CFE89114-8C77-48E6-9892-BC128F602FE0}">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E51" authorId="2" shapeId="0" xr:uid="{C5CC16D9-070C-4C01-9D09-6B758071C101}">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1" authorId="2" shapeId="0" xr:uid="{47481559-2C89-432D-AF8F-40BAD45217EF}">
      <text>
        <r>
          <rPr>
            <b/>
            <sz val="9"/>
            <color indexed="81"/>
            <rFont val="Tahoma"/>
            <family val="2"/>
          </rPr>
          <t>John:</t>
        </r>
        <r>
          <rPr>
            <sz val="9"/>
            <color indexed="81"/>
            <rFont val="Tahoma"/>
            <family val="2"/>
          </rPr>
          <t xml:space="preserve">
Alter the user defined FVP dates (specified as a day of the year).
For all age groups</t>
        </r>
      </text>
    </comment>
    <comment ref="C52" authorId="0" shapeId="0" xr:uid="{4A416D26-52B2-4C8D-99A9-AA53E00CB415}">
      <text>
        <r>
          <rPr>
            <b/>
            <sz val="9"/>
            <color indexed="81"/>
            <rFont val="Tahoma"/>
            <family val="2"/>
          </rPr>
          <t>Michael:</t>
        </r>
        <r>
          <rPr>
            <sz val="9"/>
            <color indexed="81"/>
            <rFont val="Tahoma"/>
            <family val="2"/>
          </rPr>
          <t xml:space="preserve">
Mask changeable fvps.
</t>
        </r>
      </text>
    </comment>
    <comment ref="E52" authorId="2" shapeId="0" xr:uid="{7730AB52-3BDC-4700-8788-1B655224942F}">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2" authorId="2" shapeId="0" xr:uid="{BFC6F6B0-405C-4BC9-9184-BB2B9FDF840B}">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K52" authorId="2" shapeId="0" xr:uid="{ABFCF30B-36A1-412E-B5E2-5B28942D2A0C}">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L52" authorId="2" shapeId="0" xr:uid="{BFBA76A0-3A36-46F8-A095-C2283C124291}">
      <text>
        <r>
          <rPr>
            <b/>
            <sz val="9"/>
            <color indexed="81"/>
            <rFont val="Tahoma"/>
            <family val="2"/>
          </rPr>
          <t>John:</t>
        </r>
        <r>
          <rPr>
            <sz val="9"/>
            <color indexed="81"/>
            <rFont val="Tahoma"/>
            <family val="2"/>
          </rPr>
          <t xml:space="preserve">
Winter lambing</t>
        </r>
      </text>
    </comment>
    <comment ref="M52" authorId="2" shapeId="0" xr:uid="{340A2857-D4AC-409D-9AF5-5BCD7579BE8B}">
      <text>
        <r>
          <rPr>
            <b/>
            <sz val="9"/>
            <color indexed="81"/>
            <rFont val="Tahoma"/>
            <family val="2"/>
          </rPr>
          <t>John:</t>
        </r>
        <r>
          <rPr>
            <sz val="9"/>
            <color indexed="81"/>
            <rFont val="Tahoma"/>
            <family val="2"/>
          </rPr>
          <t xml:space="preserve">
Spring lambing</t>
        </r>
      </text>
    </comment>
    <comment ref="N52" authorId="2" shapeId="0" xr:uid="{21B3872D-A6BA-4C64-BF8E-12CACD7543B9}">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O52" authorId="2" shapeId="0" xr:uid="{CA4AB16B-91DB-490C-A053-C010EA210EC9}">
      <text>
        <r>
          <rPr>
            <b/>
            <sz val="9"/>
            <color indexed="81"/>
            <rFont val="Tahoma"/>
            <family val="2"/>
          </rPr>
          <t>John:</t>
        </r>
        <r>
          <rPr>
            <sz val="9"/>
            <color indexed="81"/>
            <rFont val="Tahoma"/>
            <family val="2"/>
          </rPr>
          <t xml:space="preserve">
Winter lambing</t>
        </r>
      </text>
    </comment>
    <comment ref="P52" authorId="2" shapeId="0" xr:uid="{746595D3-2474-4DDD-885B-ABEB77EFDB59}">
      <text>
        <r>
          <rPr>
            <b/>
            <sz val="9"/>
            <color indexed="81"/>
            <rFont val="Tahoma"/>
            <family val="2"/>
          </rPr>
          <t>John:</t>
        </r>
        <r>
          <rPr>
            <sz val="9"/>
            <color indexed="81"/>
            <rFont val="Tahoma"/>
            <family val="2"/>
          </rPr>
          <t xml:space="preserve">
Spring lambing</t>
        </r>
      </text>
    </comment>
    <comment ref="G53" authorId="2" shapeId="0" xr:uid="{27373CDD-0D1B-415D-94DF-3577CBF26142}">
      <text>
        <r>
          <rPr>
            <b/>
            <sz val="9"/>
            <color indexed="81"/>
            <rFont val="Tahoma"/>
            <family val="2"/>
          </rPr>
          <t>John:</t>
        </r>
        <r>
          <rPr>
            <sz val="9"/>
            <color indexed="81"/>
            <rFont val="Tahoma"/>
            <family val="2"/>
          </rPr>
          <t xml:space="preserve">
To define a FVP based on the joining period</t>
        </r>
      </text>
    </comment>
    <comment ref="C54" authorId="0" shapeId="0" xr:uid="{F9A1FE3A-A1EA-4FE7-BF98-887D484EFD33}">
      <text>
        <r>
          <rPr>
            <b/>
            <sz val="9"/>
            <color indexed="81"/>
            <rFont val="Tahoma"/>
            <family val="2"/>
          </rPr>
          <t>Michael:</t>
        </r>
        <r>
          <rPr>
            <sz val="9"/>
            <color indexed="81"/>
            <rFont val="Tahoma"/>
            <family val="2"/>
          </rPr>
          <t xml:space="preserve">
Mask changeable fvps.
</t>
        </r>
      </text>
    </comment>
    <comment ref="E54" authorId="2" shapeId="0" xr:uid="{7F6F182E-FDA2-4DF1-82E1-6014A3B59BAD}">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4" authorId="2" shapeId="0" xr:uid="{23849955-4BDB-4C44-8AA5-60EB598DD5DB}">
      <text>
        <r>
          <rPr>
            <b/>
            <sz val="9"/>
            <color indexed="81"/>
            <rFont val="Tahoma"/>
            <family val="2"/>
          </rPr>
          <t>John:</t>
        </r>
        <r>
          <rPr>
            <sz val="9"/>
            <color indexed="81"/>
            <rFont val="Tahoma"/>
            <family val="2"/>
          </rPr>
          <t xml:space="preserve">
Alter the user defined FVP dates (specified as a day of the year).
For all age groups</t>
        </r>
      </text>
    </comment>
    <comment ref="C55" authorId="0" shapeId="0" xr:uid="{376A7BE4-0F60-4DB9-8A30-918A017C5423}">
      <text>
        <r>
          <rPr>
            <b/>
            <sz val="9"/>
            <color indexed="81"/>
            <rFont val="Tahoma"/>
            <family val="2"/>
          </rPr>
          <t>Michael:</t>
        </r>
        <r>
          <rPr>
            <sz val="9"/>
            <color indexed="81"/>
            <rFont val="Tahoma"/>
            <family val="2"/>
          </rPr>
          <t xml:space="preserve">
Mask changeable fvps.
</t>
        </r>
      </text>
    </comment>
    <comment ref="I55" authorId="2" shapeId="0" xr:uid="{1BC798A3-54BB-49CF-9C20-0A9FD9E5E29B}">
      <text>
        <r>
          <rPr>
            <b/>
            <sz val="9"/>
            <color indexed="81"/>
            <rFont val="Tahoma"/>
            <family val="2"/>
          </rPr>
          <t>John:</t>
        </r>
        <r>
          <rPr>
            <sz val="9"/>
            <color indexed="81"/>
            <rFont val="Tahoma"/>
            <family val="2"/>
          </rPr>
          <t xml:space="preserve">
Alter the user defined FVP dates (specified as a day of the year).</t>
        </r>
      </text>
    </comment>
    <comment ref="C56" authorId="2" shapeId="0" xr:uid="{72D9AF96-A484-4474-8782-88C3E5A93486}">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E56" authorId="0" shapeId="0" xr:uid="{65819E03-FFCB-4F12-ADCC-3055672084AD}">
      <text>
        <r>
          <rPr>
            <b/>
            <sz val="9"/>
            <color indexed="81"/>
            <rFont val="Tahoma"/>
            <family val="2"/>
          </rPr>
          <t>Young:</t>
        </r>
        <r>
          <rPr>
            <sz val="9"/>
            <color indexed="81"/>
            <rFont val="Tahoma"/>
            <family val="2"/>
          </rPr>
          <t xml:space="preserve">
0:1 is weaning </t>
        </r>
      </text>
    </comment>
    <comment ref="I56" authorId="0" shapeId="0" xr:uid="{596A8C50-39AE-44F7-99B9-CCFD8507A76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K56" authorId="0" shapeId="0" xr:uid="{836151B1-E6EA-4CFB-87FA-C141494C9799}">
      <text>
        <r>
          <rPr>
            <b/>
            <sz val="9"/>
            <color indexed="81"/>
            <rFont val="Tahoma"/>
            <family val="2"/>
          </rPr>
          <t>Young:</t>
        </r>
        <r>
          <rPr>
            <sz val="9"/>
            <color indexed="81"/>
            <rFont val="Tahoma"/>
            <family val="2"/>
          </rPr>
          <t xml:space="preserve">
0:1 is weaning </t>
        </r>
      </text>
    </comment>
    <comment ref="L56" authorId="0" shapeId="0" xr:uid="{3E6DD6ED-45C7-4427-A07F-2AE135435315}">
      <text>
        <r>
          <rPr>
            <b/>
            <sz val="9"/>
            <color indexed="81"/>
            <rFont val="Tahoma"/>
            <family val="2"/>
          </rPr>
          <t>Young:</t>
        </r>
        <r>
          <rPr>
            <sz val="9"/>
            <color indexed="81"/>
            <rFont val="Tahoma"/>
            <family val="2"/>
          </rPr>
          <t xml:space="preserve">
1:2 is mid-way from weaning to next joining</t>
        </r>
      </text>
    </comment>
    <comment ref="M56" authorId="0" shapeId="0" xr:uid="{3E707615-9E53-4C2D-8BE4-1CD7307E9EBD}">
      <text>
        <r>
          <rPr>
            <b/>
            <sz val="9"/>
            <color indexed="81"/>
            <rFont val="Tahoma"/>
            <family val="2"/>
          </rPr>
          <t>Young:</t>
        </r>
        <r>
          <rPr>
            <sz val="9"/>
            <color indexed="81"/>
            <rFont val="Tahoma"/>
            <family val="2"/>
          </rPr>
          <t xml:space="preserve">
2:3 is mid-way from from previous FVP to next joining</t>
        </r>
      </text>
    </comment>
    <comment ref="N56" authorId="0" shapeId="0" xr:uid="{D7A11119-9169-43AC-BC48-220BDD11A4F6}">
      <text>
        <r>
          <rPr>
            <b/>
            <sz val="9"/>
            <color indexed="81"/>
            <rFont val="Tahoma"/>
            <family val="2"/>
          </rPr>
          <t>Young:</t>
        </r>
        <r>
          <rPr>
            <sz val="9"/>
            <color indexed="81"/>
            <rFont val="Tahoma"/>
            <family val="2"/>
          </rPr>
          <t xml:space="preserve">
3:4 is the end of joining
Use this period with ewe lambs to optimise LWC during joining</t>
        </r>
      </text>
    </comment>
    <comment ref="I57" authorId="0" shapeId="0" xr:uid="{457F33FB-9A25-4E46-9CA9-D831338FC35B}">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1. the allocations change (eg at season start the animals are amalgamated from the previous seasons) or 
2. differential managment becomes possible  (eg assess dams for GBAL and separate based on litter size during lactation) .</t>
        </r>
      </text>
    </comment>
    <comment ref="E58" authorId="0" shapeId="0" xr:uid="{C0AADD8A-86AE-4A62-B6A4-E314746B93ED}">
      <text>
        <r>
          <rPr>
            <b/>
            <sz val="9"/>
            <color indexed="81"/>
            <rFont val="Tahoma"/>
            <family val="2"/>
          </rPr>
          <t>Young:</t>
        </r>
        <r>
          <rPr>
            <sz val="9"/>
            <color indexed="81"/>
            <rFont val="Tahoma"/>
            <family val="2"/>
          </rPr>
          <t xml:space="preserve">
2:3 is the last of the 3 FVPs in the year</t>
        </r>
      </text>
    </comment>
    <comment ref="I58" authorId="0" shapeId="0" xr:uid="{9DA0A15A-0DEE-4D27-BC12-B3E911F8D110}">
      <text>
        <r>
          <rPr>
            <b/>
            <sz val="9"/>
            <color indexed="81"/>
            <rFont val="Tahoma"/>
            <family val="2"/>
          </rPr>
          <t>Michael:</t>
        </r>
        <r>
          <rPr>
            <sz val="9"/>
            <color indexed="81"/>
            <rFont val="Tahoma"/>
            <family val="2"/>
          </rPr>
          <t xml:space="preserve">
Mask changeable fvps.
</t>
        </r>
      </text>
    </comment>
    <comment ref="K58"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I59" authorId="0" shapeId="0" xr:uid="{948C0C90-F523-42EA-B60F-1A906AA1F566}">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the allocations change (eg at season start the animals are amalgamated from the previous seasons)</t>
        </r>
      </text>
    </comment>
    <comment ref="I60"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I61"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I62" authorId="2" shapeId="0" xr:uid="{FEA847A4-0C11-446D-A344-109E64C51758}">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3" authorId="2" shapeId="0" xr:uid="{455DB490-17BD-4662-B15E-D75481A56600}">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4" authorId="2" shapeId="0" xr:uid="{739C5AA4-C6E4-4F03-A3C6-F060B861FD28}">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K64" authorId="2" shapeId="0" xr:uid="{191CFB08-B339-4973-AEC2-C775F061AACC}">
      <text>
        <r>
          <rPr>
            <b/>
            <sz val="9"/>
            <color indexed="81"/>
            <rFont val="Tahoma"/>
            <family val="2"/>
          </rPr>
          <t>John:</t>
        </r>
        <r>
          <rPr>
            <sz val="9"/>
            <color indexed="81"/>
            <rFont val="Tahoma"/>
            <family val="2"/>
          </rPr>
          <t xml:space="preserve">
Slice w[0] Optimum in N11 model</t>
        </r>
      </text>
    </comment>
    <comment ref="L64" authorId="2" shapeId="0" xr:uid="{343A8B2D-32D2-4896-BA70-C27FE00805F2}">
      <text>
        <r>
          <rPr>
            <b/>
            <sz val="9"/>
            <color indexed="81"/>
            <rFont val="Tahoma"/>
            <family val="2"/>
          </rPr>
          <t>John:</t>
        </r>
        <r>
          <rPr>
            <sz val="9"/>
            <color indexed="81"/>
            <rFont val="Tahoma"/>
            <family val="2"/>
          </rPr>
          <t xml:space="preserve">
Slice w[1] Heavier in N11 model</t>
        </r>
      </text>
    </comment>
    <comment ref="M64" authorId="2" shapeId="0" xr:uid="{73420E64-F8AD-4514-A4FA-F0A1FD95C7F3}">
      <text>
        <r>
          <rPr>
            <b/>
            <sz val="9"/>
            <color indexed="81"/>
            <rFont val="Tahoma"/>
            <family val="2"/>
          </rPr>
          <t>John:</t>
        </r>
        <r>
          <rPr>
            <sz val="9"/>
            <color indexed="81"/>
            <rFont val="Tahoma"/>
            <family val="2"/>
          </rPr>
          <t xml:space="preserve">
Slice w[2] Lighter in N11 model</t>
        </r>
      </text>
    </comment>
    <comment ref="C68" authorId="0" shapeId="0" xr:uid="{85313F63-3D03-4D2A-B89D-ED5D04FEB8CB}">
      <text>
        <r>
          <rPr>
            <b/>
            <sz val="9"/>
            <color indexed="81"/>
            <rFont val="Tahoma"/>
            <family val="2"/>
          </rPr>
          <t>Michael:</t>
        </r>
        <r>
          <rPr>
            <sz val="9"/>
            <color indexed="81"/>
            <rFont val="Tahoma"/>
            <family val="2"/>
          </rPr>
          <t xml:space="preserve">
number of nutrition options in each FVP for dams</t>
        </r>
      </text>
    </comment>
    <comment ref="I68" authorId="0" shapeId="0" xr:uid="{00587B09-668D-48D5-9550-4C31BD63E620}">
      <text>
        <r>
          <rPr>
            <b/>
            <sz val="9"/>
            <color indexed="81"/>
            <rFont val="Tahoma"/>
            <family val="2"/>
          </rPr>
          <t>Michael:</t>
        </r>
        <r>
          <rPr>
            <sz val="9"/>
            <color indexed="81"/>
            <rFont val="Tahoma"/>
            <family val="2"/>
          </rPr>
          <t xml:space="preserve">
number of nutrition options in each FVP for dams</t>
        </r>
      </text>
    </comment>
    <comment ref="K68"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C69" authorId="0" shapeId="0" xr:uid="{A76FA4A7-B574-4D85-84CF-2DCB3135281F}">
      <text>
        <r>
          <rPr>
            <b/>
            <sz val="9"/>
            <color indexed="81"/>
            <rFont val="Tahoma"/>
            <family val="2"/>
          </rPr>
          <t>Michael:</t>
        </r>
        <r>
          <rPr>
            <sz val="9"/>
            <color indexed="81"/>
            <rFont val="Tahoma"/>
            <family val="2"/>
          </rPr>
          <t xml:space="preserve">
number of nutrition options in each FVP for offs</t>
        </r>
      </text>
    </comment>
    <comment ref="I69" authorId="0" shapeId="0" xr:uid="{FC5D88CF-5D1F-4DDF-80F4-B43A63DC3B74}">
      <text>
        <r>
          <rPr>
            <b/>
            <sz val="9"/>
            <color indexed="81"/>
            <rFont val="Tahoma"/>
            <family val="2"/>
          </rPr>
          <t>Michael:</t>
        </r>
        <r>
          <rPr>
            <sz val="9"/>
            <color indexed="81"/>
            <rFont val="Tahoma"/>
            <family val="2"/>
          </rPr>
          <t xml:space="preserve">
number of nutrition options in each FVP for offs</t>
        </r>
      </text>
    </comment>
    <comment ref="K69"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C70" authorId="0" shapeId="0" xr:uid="{1B62E202-39FB-47F6-A132-1E6921E1E126}">
      <text>
        <r>
          <rPr>
            <b/>
            <sz val="9"/>
            <color indexed="81"/>
            <rFont val="Tahoma"/>
            <family val="2"/>
          </rPr>
          <t>Michael Young:</t>
        </r>
        <r>
          <rPr>
            <sz val="9"/>
            <color indexed="81"/>
            <rFont val="Tahoma"/>
            <family val="2"/>
          </rPr>
          <t xml:space="preserve">
The variation in the feedsupply from the standard for this slice of N.</t>
        </r>
      </text>
    </comment>
    <comment ref="E70" authorId="0" shapeId="0" xr:uid="{FF31526B-031D-47CB-A1CB-F3186360377D}">
      <text>
        <r>
          <rPr>
            <b/>
            <sz val="9"/>
            <color indexed="81"/>
            <rFont val="Tahoma"/>
            <family val="2"/>
          </rPr>
          <t>Michael:</t>
        </r>
        <r>
          <rPr>
            <sz val="9"/>
            <color indexed="81"/>
            <rFont val="Tahoma"/>
            <family val="2"/>
          </rPr>
          <t xml:space="preserve">
For 0:1
      if n=3: medium nut (expected optimum)
      if n=2: high nut</t>
        </r>
      </text>
    </comment>
    <comment ref="I70" authorId="0" shapeId="0" xr:uid="{57810EB3-CFD1-4306-8A01-67C0B6DCA53C}">
      <text>
        <r>
          <rPr>
            <b/>
            <sz val="9"/>
            <color indexed="81"/>
            <rFont val="Tahoma"/>
            <family val="2"/>
          </rPr>
          <t>Michael Young:</t>
        </r>
        <r>
          <rPr>
            <sz val="9"/>
            <color indexed="81"/>
            <rFont val="Tahoma"/>
            <family val="2"/>
          </rPr>
          <t xml:space="preserve">
The variation in the feedsupply from the standard for this slice of N.</t>
        </r>
      </text>
    </comment>
    <comment ref="K70" authorId="0" shapeId="0" xr:uid="{D0D44936-2B06-49B0-9D39-428DB2C34316}">
      <text>
        <r>
          <rPr>
            <b/>
            <sz val="9"/>
            <color indexed="81"/>
            <rFont val="Tahoma"/>
            <family val="2"/>
          </rPr>
          <t>Michael:</t>
        </r>
        <r>
          <rPr>
            <sz val="9"/>
            <color indexed="81"/>
            <rFont val="Tahoma"/>
            <family val="2"/>
          </rPr>
          <t xml:space="preserve">
For 0:1
      if n=3: medium nut (expected optimum)
      if n=2: high nut</t>
        </r>
      </text>
    </comment>
    <comment ref="L70" authorId="0" shapeId="0" xr:uid="{6E15BA08-9838-4234-A1A0-18075FA6DD0A}">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0" authorId="0" shapeId="0" xr:uid="{906F2480-09AE-4303-9EC0-FFC4EB533E0D}">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E72" authorId="0" shapeId="0" xr:uid="{5733321B-C637-437A-8D57-5CF063856F44}">
      <text>
        <r>
          <rPr>
            <b/>
            <sz val="9"/>
            <color indexed="81"/>
            <rFont val="Tahoma"/>
            <family val="2"/>
          </rPr>
          <t>Michael:</t>
        </r>
        <r>
          <rPr>
            <sz val="9"/>
            <color indexed="81"/>
            <rFont val="Tahoma"/>
            <family val="2"/>
          </rPr>
          <t xml:space="preserve">
For 0:1
      if n=3: medium nut (expected optimum)
      if n=2: high nut</t>
        </r>
      </text>
    </comment>
    <comment ref="I72" authorId="0" shapeId="0" xr:uid="{F95E0FED-5EE8-4E55-8302-EB72C30FF256}">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K72" authorId="0" shapeId="0" xr:uid="{DF7F50DD-ED9C-4910-9ADB-57692181FB3A}">
      <text>
        <r>
          <rPr>
            <b/>
            <sz val="9"/>
            <color indexed="81"/>
            <rFont val="Tahoma"/>
            <family val="2"/>
          </rPr>
          <t>Michael:</t>
        </r>
        <r>
          <rPr>
            <sz val="9"/>
            <color indexed="81"/>
            <rFont val="Tahoma"/>
            <family val="2"/>
          </rPr>
          <t xml:space="preserve">
For 0:1
      if n=3: medium nut (expected optimum)
      if n=2: high nut</t>
        </r>
      </text>
    </comment>
    <comment ref="L72" authorId="0" shapeId="0" xr:uid="{ABA5B190-1E5E-468C-BACB-5FA4AACD3FAE}">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2" authorId="0" shapeId="0" xr:uid="{F2EE8963-F566-421D-B9EB-944E3B434096}">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I73" authorId="0" shapeId="0" xr:uid="{52D49BFD-BE7A-4A50-89D5-0884295A5C01}">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I74"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I75"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76" authorId="2" shapeId="0" xr:uid="{2A40BB29-FFD1-42C0-8E31-758CEAC8F3A7}">
      <text>
        <r>
          <rPr>
            <b/>
            <sz val="9"/>
            <color indexed="81"/>
            <rFont val="Tahoma"/>
            <family val="2"/>
          </rPr>
          <t>John:</t>
        </r>
        <r>
          <rPr>
            <sz val="9"/>
            <color indexed="81"/>
            <rFont val="Tahoma"/>
            <family val="2"/>
          </rPr>
          <t xml:space="preserve">
All dams</t>
        </r>
      </text>
    </comment>
    <comment ref="I76"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K76" authorId="2" shapeId="0" xr:uid="{BA3A06F6-5FBC-4C68-B3F6-A470C12E3E9F}">
      <text>
        <r>
          <rPr>
            <b/>
            <sz val="9"/>
            <color indexed="81"/>
            <rFont val="Tahoma"/>
            <family val="2"/>
          </rPr>
          <t>John:</t>
        </r>
        <r>
          <rPr>
            <sz val="9"/>
            <color indexed="81"/>
            <rFont val="Tahoma"/>
            <family val="2"/>
          </rPr>
          <t xml:space="preserve">
All dams</t>
        </r>
      </text>
    </comment>
    <comment ref="E77" authorId="2" shapeId="0" xr:uid="{2D64714A-0DF8-4967-A15F-4A54D3B1F930}">
      <text>
        <r>
          <rPr>
            <b/>
            <sz val="9"/>
            <color indexed="81"/>
            <rFont val="Tahoma"/>
            <family val="2"/>
          </rPr>
          <t>John:</t>
        </r>
        <r>
          <rPr>
            <sz val="9"/>
            <color indexed="81"/>
            <rFont val="Tahoma"/>
            <family val="2"/>
          </rPr>
          <t xml:space="preserve">
All offspring</t>
        </r>
      </text>
    </comment>
    <comment ref="I77"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K77" authorId="2" shapeId="0" xr:uid="{BAE21718-124E-41FB-A7AB-94CD4DC233D4}">
      <text>
        <r>
          <rPr>
            <b/>
            <sz val="9"/>
            <color indexed="81"/>
            <rFont val="Tahoma"/>
            <family val="2"/>
          </rPr>
          <t>John:</t>
        </r>
        <r>
          <rPr>
            <sz val="9"/>
            <color indexed="81"/>
            <rFont val="Tahoma"/>
            <family val="2"/>
          </rPr>
          <t xml:space="preserve">
All offspring</t>
        </r>
      </text>
    </comment>
    <comment ref="E78" authorId="2" shapeId="0" xr:uid="{0F3A1B6E-C70E-4F5B-8B62-F40C7695A101}">
      <text>
        <r>
          <rPr>
            <b/>
            <sz val="9"/>
            <color indexed="81"/>
            <rFont val="Tahoma"/>
            <family val="2"/>
          </rPr>
          <t>John:</t>
        </r>
        <r>
          <rPr>
            <sz val="9"/>
            <color indexed="81"/>
            <rFont val="Tahoma"/>
            <family val="2"/>
          </rPr>
          <t xml:space="preserve">
All dams</t>
        </r>
      </text>
    </comment>
    <comment ref="I78"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K78" authorId="2" shapeId="0" xr:uid="{80B9B055-094F-4460-9AFA-3F0769F75098}">
      <text>
        <r>
          <rPr>
            <b/>
            <sz val="9"/>
            <color indexed="81"/>
            <rFont val="Tahoma"/>
            <family val="2"/>
          </rPr>
          <t>John:</t>
        </r>
        <r>
          <rPr>
            <sz val="9"/>
            <color indexed="81"/>
            <rFont val="Tahoma"/>
            <family val="2"/>
          </rPr>
          <t xml:space="preserve">
All dams</t>
        </r>
      </text>
    </comment>
    <comment ref="C79" authorId="2" shapeId="0" xr:uid="{0115D11B-A206-465A-AB8C-659DF15F9A89}">
      <text>
        <r>
          <rPr>
            <b/>
            <sz val="9"/>
            <color indexed="81"/>
            <rFont val="Tahoma"/>
            <family val="2"/>
          </rPr>
          <t>John:</t>
        </r>
        <r>
          <rPr>
            <sz val="9"/>
            <color indexed="81"/>
            <rFont val="Tahoma"/>
            <family val="2"/>
          </rPr>
          <t xml:space="preserve">
Alter the standard feed supply options (r1)</t>
        </r>
      </text>
    </comment>
    <comment ref="E79" authorId="2" shapeId="0" xr:uid="{14F8BE86-FDCE-4FD5-9F14-73AC79380282}">
      <text>
        <r>
          <rPr>
            <b/>
            <sz val="9"/>
            <color indexed="81"/>
            <rFont val="Tahoma"/>
            <family val="2"/>
          </rPr>
          <t>John:</t>
        </r>
        <r>
          <rPr>
            <sz val="9"/>
            <color indexed="81"/>
            <rFont val="Tahoma"/>
            <family val="2"/>
          </rPr>
          <t xml:space="preserve">
All offspring</t>
        </r>
      </text>
    </comment>
    <comment ref="I79"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K79" authorId="2" shapeId="0" xr:uid="{ACA1CA3A-0203-4101-A73C-CD567DA8AE6C}">
      <text>
        <r>
          <rPr>
            <b/>
            <sz val="9"/>
            <color indexed="81"/>
            <rFont val="Tahoma"/>
            <family val="2"/>
          </rPr>
          <t>John:</t>
        </r>
        <r>
          <rPr>
            <sz val="9"/>
            <color indexed="81"/>
            <rFont val="Tahoma"/>
            <family val="2"/>
          </rPr>
          <t xml:space="preserve">
All offspring</t>
        </r>
      </text>
    </comment>
    <comment ref="E80" authorId="2" shapeId="0" xr:uid="{49AC8A0D-9742-4B8E-9FE0-E9A43BE5086D}">
      <text>
        <r>
          <rPr>
            <b/>
            <sz val="9"/>
            <color indexed="81"/>
            <rFont val="Tahoma"/>
            <family val="2"/>
          </rPr>
          <t>John:</t>
        </r>
        <r>
          <rPr>
            <sz val="9"/>
            <color indexed="81"/>
            <rFont val="Tahoma"/>
            <family val="2"/>
          </rPr>
          <t xml:space="preserve">
All dams</t>
        </r>
      </text>
    </comment>
    <comment ref="I80"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K80" authorId="2" shapeId="0" xr:uid="{C216DCAD-71BC-4F1F-809E-13D9D9898A44}">
      <text>
        <r>
          <rPr>
            <b/>
            <sz val="9"/>
            <color indexed="81"/>
            <rFont val="Tahoma"/>
            <family val="2"/>
          </rPr>
          <t>John:</t>
        </r>
        <r>
          <rPr>
            <sz val="9"/>
            <color indexed="81"/>
            <rFont val="Tahoma"/>
            <family val="2"/>
          </rPr>
          <t xml:space="preserve">
All dams</t>
        </r>
      </text>
    </comment>
    <comment ref="E81" authorId="2" shapeId="0" xr:uid="{A61A622D-7A64-4D5B-BEF3-5DB904AD9291}">
      <text>
        <r>
          <rPr>
            <b/>
            <sz val="9"/>
            <color indexed="81"/>
            <rFont val="Tahoma"/>
            <family val="2"/>
          </rPr>
          <t>John:</t>
        </r>
        <r>
          <rPr>
            <sz val="9"/>
            <color indexed="81"/>
            <rFont val="Tahoma"/>
            <family val="2"/>
          </rPr>
          <t xml:space="preserve">
All offspring</t>
        </r>
      </text>
    </comment>
    <comment ref="I81"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K81" authorId="2" shapeId="0" xr:uid="{5C9F4E36-E2FF-4890-AAFA-8EE61112E421}">
      <text>
        <r>
          <rPr>
            <b/>
            <sz val="9"/>
            <color indexed="81"/>
            <rFont val="Tahoma"/>
            <family val="2"/>
          </rPr>
          <t>John:</t>
        </r>
        <r>
          <rPr>
            <sz val="9"/>
            <color indexed="81"/>
            <rFont val="Tahoma"/>
            <family val="2"/>
          </rPr>
          <t xml:space="preserve">
All offspring</t>
        </r>
      </text>
    </comment>
    <comment ref="E82" authorId="2" shapeId="0" xr:uid="{8C95E2A2-1F24-4CDD-B05F-CF203E234223}">
      <text>
        <r>
          <rPr>
            <b/>
            <sz val="9"/>
            <color indexed="81"/>
            <rFont val="Tahoma"/>
            <family val="2"/>
          </rPr>
          <t>John:</t>
        </r>
        <r>
          <rPr>
            <sz val="9"/>
            <color indexed="81"/>
            <rFont val="Tahoma"/>
            <family val="2"/>
          </rPr>
          <t xml:space="preserve">
aStd - weanage
</t>
        </r>
      </text>
    </comment>
    <comment ref="I82"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K82" authorId="2" shapeId="0" xr:uid="{63B4D357-0DDC-417D-9FE4-EDF077DED7C7}">
      <text>
        <r>
          <rPr>
            <b/>
            <sz val="9"/>
            <color indexed="81"/>
            <rFont val="Tahoma"/>
            <family val="2"/>
          </rPr>
          <t>John:</t>
        </r>
        <r>
          <rPr>
            <sz val="9"/>
            <color indexed="81"/>
            <rFont val="Tahoma"/>
            <family val="2"/>
          </rPr>
          <t xml:space="preserve">
aStd - weanage
</t>
        </r>
      </text>
    </comment>
    <comment ref="E83" authorId="2" shapeId="0" xr:uid="{B5242D2F-7FC9-4C08-92E0-BA8EDAE3BA9C}">
      <text>
        <r>
          <rPr>
            <b/>
            <sz val="9"/>
            <color indexed="81"/>
            <rFont val="Tahoma"/>
            <family val="2"/>
          </rPr>
          <t>John:</t>
        </r>
        <r>
          <rPr>
            <sz val="9"/>
            <color indexed="81"/>
            <rFont val="Tahoma"/>
            <family val="2"/>
          </rPr>
          <t xml:space="preserve">
aStd - weanage
</t>
        </r>
      </text>
    </comment>
    <comment ref="I83"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K83" authorId="2" shapeId="0" xr:uid="{CCD165BA-7616-48A6-BB3E-85A1FFB1A67E}">
      <text>
        <r>
          <rPr>
            <b/>
            <sz val="9"/>
            <color indexed="81"/>
            <rFont val="Tahoma"/>
            <family val="2"/>
          </rPr>
          <t>John:</t>
        </r>
        <r>
          <rPr>
            <sz val="9"/>
            <color indexed="81"/>
            <rFont val="Tahoma"/>
            <family val="2"/>
          </rPr>
          <t xml:space="preserve">
aStd - weanage
</t>
        </r>
      </text>
    </comment>
    <comment ref="E84" authorId="2" shapeId="0" xr:uid="{6D3D7924-A68F-4905-B7A9-C2FFDA5CEC14}">
      <text>
        <r>
          <rPr>
            <b/>
            <sz val="9"/>
            <color indexed="81"/>
            <rFont val="Tahoma"/>
            <family val="2"/>
          </rPr>
          <t>John:</t>
        </r>
        <r>
          <rPr>
            <sz val="9"/>
            <color indexed="81"/>
            <rFont val="Tahoma"/>
            <family val="2"/>
          </rPr>
          <t xml:space="preserve">
Undifferentiated dams</t>
        </r>
      </text>
    </comment>
    <comment ref="I84"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84" authorId="2" shapeId="0" xr:uid="{CD65C71A-5B1F-4BB8-9EA4-5104F6AF65AF}">
      <text>
        <r>
          <rPr>
            <b/>
            <sz val="9"/>
            <color indexed="81"/>
            <rFont val="Tahoma"/>
            <family val="2"/>
          </rPr>
          <t>John:</t>
        </r>
        <r>
          <rPr>
            <sz val="9"/>
            <color indexed="81"/>
            <rFont val="Tahoma"/>
            <family val="2"/>
          </rPr>
          <t xml:space="preserve">
Undifferentiated dams</t>
        </r>
      </text>
    </comment>
    <comment ref="L84" authorId="2" shapeId="0" xr:uid="{773306BF-918F-4060-87BF-8E8A5E8FB162}">
      <text>
        <r>
          <rPr>
            <b/>
            <sz val="9"/>
            <color indexed="81"/>
            <rFont val="Tahoma"/>
            <family val="2"/>
          </rPr>
          <t>John:</t>
        </r>
        <r>
          <rPr>
            <sz val="9"/>
            <color indexed="81"/>
            <rFont val="Tahoma"/>
            <family val="2"/>
          </rPr>
          <t xml:space="preserve">
Dry dams </t>
        </r>
      </text>
    </comment>
    <comment ref="M84" authorId="2" shapeId="0" xr:uid="{15153963-DC98-47CF-B2D6-FD6E8A7C1795}">
      <text>
        <r>
          <rPr>
            <b/>
            <sz val="9"/>
            <color indexed="81"/>
            <rFont val="Tahoma"/>
            <family val="2"/>
          </rPr>
          <t>John:</t>
        </r>
        <r>
          <rPr>
            <sz val="9"/>
            <color indexed="81"/>
            <rFont val="Tahoma"/>
            <family val="2"/>
          </rPr>
          <t xml:space="preserve">
Pregnant dams</t>
        </r>
      </text>
    </comment>
    <comment ref="N84" authorId="2" shapeId="0" xr:uid="{B58CAC8F-934D-4A91-BA86-05C95EF0C01C}">
      <text>
        <r>
          <rPr>
            <b/>
            <sz val="9"/>
            <color indexed="81"/>
            <rFont val="Tahoma"/>
            <family val="2"/>
          </rPr>
          <t>John:</t>
        </r>
        <r>
          <rPr>
            <sz val="9"/>
            <color indexed="81"/>
            <rFont val="Tahoma"/>
            <family val="2"/>
          </rPr>
          <t xml:space="preserve">
Single dams</t>
        </r>
      </text>
    </comment>
    <comment ref="O84" authorId="2" shapeId="0" xr:uid="{C143183F-E5C8-42B9-8789-3E038E10D8ED}">
      <text>
        <r>
          <rPr>
            <b/>
            <sz val="9"/>
            <color indexed="81"/>
            <rFont val="Tahoma"/>
            <family val="2"/>
          </rPr>
          <t>John:</t>
        </r>
        <r>
          <rPr>
            <sz val="9"/>
            <color indexed="81"/>
            <rFont val="Tahoma"/>
            <family val="2"/>
          </rPr>
          <t xml:space="preserve">
Multiple dams</t>
        </r>
      </text>
    </comment>
    <comment ref="P84" authorId="2" shapeId="0" xr:uid="{8301163C-BAAF-4601-9D86-E6A8DDBCF907}">
      <text>
        <r>
          <rPr>
            <b/>
            <sz val="9"/>
            <color indexed="81"/>
            <rFont val="Tahoma"/>
            <family val="2"/>
          </rPr>
          <t>John:</t>
        </r>
        <r>
          <rPr>
            <sz val="9"/>
            <color indexed="81"/>
            <rFont val="Tahoma"/>
            <family val="2"/>
          </rPr>
          <t xml:space="preserve">
Twin dams</t>
        </r>
      </text>
    </comment>
    <comment ref="Q84" authorId="2" shapeId="0" xr:uid="{6B1F551B-FF07-4A77-8E36-C8C2D3FEC92B}">
      <text>
        <r>
          <rPr>
            <b/>
            <sz val="9"/>
            <color indexed="81"/>
            <rFont val="Tahoma"/>
            <family val="2"/>
          </rPr>
          <t>John:</t>
        </r>
        <r>
          <rPr>
            <sz val="9"/>
            <color indexed="81"/>
            <rFont val="Tahoma"/>
            <family val="2"/>
          </rPr>
          <t xml:space="preserve">
Triplet dams</t>
        </r>
      </text>
    </comment>
    <comment ref="E85" authorId="2" shapeId="0" xr:uid="{13B9FFE8-DE72-45CA-8BAC-4F7FA889CC21}">
      <text>
        <r>
          <rPr>
            <b/>
            <sz val="9"/>
            <color indexed="81"/>
            <rFont val="Tahoma"/>
            <family val="2"/>
          </rPr>
          <t>John:</t>
        </r>
        <r>
          <rPr>
            <sz val="9"/>
            <color indexed="81"/>
            <rFont val="Tahoma"/>
            <family val="2"/>
          </rPr>
          <t xml:space="preserve">
aStd - weanage
</t>
        </r>
      </text>
    </comment>
    <comment ref="I85" authorId="2" shapeId="0" xr:uid="{F18A2D3B-C51E-4004-8FA6-6633CAE1C531}">
      <text>
        <r>
          <rPr>
            <b/>
            <sz val="9"/>
            <color indexed="81"/>
            <rFont val="Tahoma"/>
            <family val="2"/>
          </rPr>
          <t>John:</t>
        </r>
        <r>
          <rPr>
            <sz val="9"/>
            <color indexed="81"/>
            <rFont val="Tahoma"/>
            <family val="2"/>
          </rPr>
          <t xml:space="preserve">
Change which weanage feed supply adjustment is selected for:
i - TOL
k5 - 
g3 - offspring genotype
</t>
        </r>
      </text>
    </comment>
    <comment ref="K85" authorId="2" shapeId="0" xr:uid="{6B1A29D1-B0DE-4096-9A24-26DB546794A7}">
      <text>
        <r>
          <rPr>
            <b/>
            <sz val="9"/>
            <color indexed="81"/>
            <rFont val="Tahoma"/>
            <family val="2"/>
          </rPr>
          <t>John:</t>
        </r>
        <r>
          <rPr>
            <sz val="9"/>
            <color indexed="81"/>
            <rFont val="Tahoma"/>
            <family val="2"/>
          </rPr>
          <t xml:space="preserve">
aStd - weanage
</t>
        </r>
      </text>
    </comment>
    <comment ref="E87" authorId="2" shapeId="0" xr:uid="{93EE37EC-6795-4B09-89C8-A4C7BD363837}">
      <text>
        <r>
          <rPr>
            <b/>
            <sz val="9"/>
            <color indexed="81"/>
            <rFont val="Tahoma"/>
            <family val="2"/>
          </rPr>
          <t>John:</t>
        </r>
        <r>
          <rPr>
            <sz val="9"/>
            <color indexed="81"/>
            <rFont val="Tahoma"/>
            <family val="2"/>
          </rPr>
          <t xml:space="preserve">
The base breed. This is usually Merino or composite.</t>
        </r>
      </text>
    </comment>
    <comment ref="I87" authorId="2" shapeId="0" xr:uid="{C5ACD3E5-D92E-4FC9-B7D2-2833C4D56DB1}">
      <text>
        <r>
          <rPr>
            <b/>
            <sz val="9"/>
            <color indexed="81"/>
            <rFont val="Tahoma"/>
            <family val="2"/>
          </rPr>
          <t>John:</t>
        </r>
        <r>
          <rPr>
            <sz val="9"/>
            <color indexed="81"/>
            <rFont val="Tahoma"/>
            <family val="2"/>
          </rPr>
          <t xml:space="preserve">
Select the genotype for the 3 breeds
This the g0 axis for the 3 sire breeds.</t>
        </r>
      </text>
    </comment>
    <comment ref="K87" authorId="2" shapeId="0" xr:uid="{54B7BE89-B027-4B5B-8371-1AA1D985E06A}">
      <text>
        <r>
          <rPr>
            <b/>
            <sz val="9"/>
            <color indexed="81"/>
            <rFont val="Tahoma"/>
            <family val="2"/>
          </rPr>
          <t>John:</t>
        </r>
        <r>
          <rPr>
            <sz val="9"/>
            <color indexed="81"/>
            <rFont val="Tahoma"/>
            <family val="2"/>
          </rPr>
          <t xml:space="preserve">
The base breed. This is usually Merino or composite.</t>
        </r>
      </text>
    </comment>
    <comment ref="L87" authorId="2" shapeId="0" xr:uid="{64A93A67-1E18-4812-8346-2EE1D5919F08}">
      <text>
        <r>
          <rPr>
            <b/>
            <sz val="9"/>
            <color indexed="81"/>
            <rFont val="Tahoma"/>
            <family val="2"/>
          </rPr>
          <t>John:</t>
        </r>
        <r>
          <rPr>
            <sz val="9"/>
            <color indexed="81"/>
            <rFont val="Tahoma"/>
            <family val="2"/>
          </rPr>
          <t xml:space="preserve">
The maternal breed. This is the maternal sire of the 1st cross dam (in a 2nd cross lamb system).</t>
        </r>
      </text>
    </comment>
    <comment ref="M87" authorId="2" shapeId="0" xr:uid="{F6449F34-65E4-435E-8BA6-476FDF3790F7}">
      <text>
        <r>
          <rPr>
            <b/>
            <sz val="9"/>
            <color indexed="81"/>
            <rFont val="Tahoma"/>
            <family val="2"/>
          </rPr>
          <t>John:</t>
        </r>
        <r>
          <rPr>
            <sz val="9"/>
            <color indexed="81"/>
            <rFont val="Tahoma"/>
            <family val="2"/>
          </rPr>
          <t xml:space="preserve">
The terminal breed. In both the 1st and  2nd cross lamb system.</t>
        </r>
      </text>
    </comment>
    <comment ref="E88" authorId="2" shapeId="0" xr:uid="{8969ED29-5727-4F1D-84F5-4BF347F29F8B}">
      <text>
        <r>
          <rPr>
            <b/>
            <sz val="9"/>
            <color indexed="81"/>
            <rFont val="Tahoma"/>
            <family val="2"/>
          </rPr>
          <t>John:</t>
        </r>
        <r>
          <rPr>
            <sz val="9"/>
            <color indexed="81"/>
            <rFont val="Tahoma"/>
            <family val="2"/>
          </rPr>
          <t xml:space="preserve">
Include BMT</t>
        </r>
      </text>
    </comment>
    <comment ref="K88" authorId="2" shapeId="0" xr:uid="{1FD6EB44-2B68-4709-8221-0486E6734B6D}">
      <text>
        <r>
          <rPr>
            <b/>
            <sz val="9"/>
            <color indexed="81"/>
            <rFont val="Tahoma"/>
            <family val="2"/>
          </rPr>
          <t>John:</t>
        </r>
        <r>
          <rPr>
            <sz val="9"/>
            <color indexed="81"/>
            <rFont val="Tahoma"/>
            <family val="2"/>
          </rPr>
          <t xml:space="preserve">
Include BBB</t>
        </r>
      </text>
    </comment>
    <comment ref="L88" authorId="2" shapeId="0" xr:uid="{566E489D-EBBB-4428-8A84-1D619E0D6D2B}">
      <text>
        <r>
          <rPr>
            <b/>
            <sz val="9"/>
            <color indexed="81"/>
            <rFont val="Tahoma"/>
            <family val="2"/>
          </rPr>
          <t>John:</t>
        </r>
        <r>
          <rPr>
            <sz val="9"/>
            <color indexed="81"/>
            <rFont val="Tahoma"/>
            <family val="2"/>
          </rPr>
          <t xml:space="preserve">
Include BBM</t>
        </r>
      </text>
    </comment>
    <comment ref="M88" authorId="2" shapeId="0" xr:uid="{EE6E8BA0-F91B-447D-B8BB-11390E5E696B}">
      <text>
        <r>
          <rPr>
            <b/>
            <sz val="9"/>
            <color indexed="81"/>
            <rFont val="Tahoma"/>
            <family val="2"/>
          </rPr>
          <t>John:</t>
        </r>
        <r>
          <rPr>
            <sz val="9"/>
            <color indexed="81"/>
            <rFont val="Tahoma"/>
            <family val="2"/>
          </rPr>
          <t xml:space="preserve">
Include BBT</t>
        </r>
      </text>
    </comment>
    <comment ref="N88" authorId="2" shapeId="0" xr:uid="{0CFF2543-1E49-44E9-B45A-44870CF3DF09}">
      <text>
        <r>
          <rPr>
            <b/>
            <sz val="9"/>
            <color indexed="81"/>
            <rFont val="Tahoma"/>
            <family val="2"/>
          </rPr>
          <t>John:</t>
        </r>
        <r>
          <rPr>
            <sz val="9"/>
            <color indexed="81"/>
            <rFont val="Tahoma"/>
            <family val="2"/>
          </rPr>
          <t xml:space="preserve">
Include BMT</t>
        </r>
      </text>
    </comment>
    <comment ref="I89"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I90"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92" authorId="2" shapeId="0" xr:uid="{C297A862-26D1-4BCF-BE2D-891E81692CEC}">
      <text>
        <r>
          <rPr>
            <b/>
            <sz val="9"/>
            <color indexed="81"/>
            <rFont val="Tahoma"/>
            <family val="2"/>
          </rPr>
          <t>John:</t>
        </r>
        <r>
          <rPr>
            <sz val="9"/>
            <color indexed="81"/>
            <rFont val="Tahoma"/>
            <family val="2"/>
          </rPr>
          <t xml:space="preserve">
Scalar for the standard fleece weight of each genotype</t>
        </r>
      </text>
    </comment>
    <comment ref="I93" authorId="2" shapeId="0" xr:uid="{67798BAD-9876-4C50-8948-58427BF1EA41}">
      <text>
        <r>
          <rPr>
            <b/>
            <sz val="9"/>
            <color indexed="81"/>
            <rFont val="Tahoma"/>
            <family val="2"/>
          </rPr>
          <t>John:</t>
        </r>
        <r>
          <rPr>
            <sz val="9"/>
            <color indexed="81"/>
            <rFont val="Tahoma"/>
            <family val="2"/>
          </rPr>
          <t xml:space="preserve">
Adjustment to the standard fibre diameter of each genotype</t>
        </r>
      </text>
    </comment>
    <comment ref="E94" authorId="0" shapeId="0" xr:uid="{EACDCA0C-CF7D-4FB8-94BE-7ADDDFEB9BF4}">
      <text>
        <r>
          <rPr>
            <b/>
            <sz val="9"/>
            <color indexed="81"/>
            <rFont val="Tahoma"/>
            <family val="2"/>
          </rPr>
          <t>Michael Young:</t>
        </r>
        <r>
          <rPr>
            <sz val="9"/>
            <color indexed="81"/>
            <rFont val="Tahoma"/>
            <family val="2"/>
          </rPr>
          <t xml:space="preserve">
potential intake. Done in the intake function which alters the animal profile</t>
        </r>
      </text>
    </comment>
    <comment ref="I94" authorId="0" shapeId="0" xr:uid="{4B7E0EFF-4B8F-4C81-A714-F79834BF4F2D}">
      <text>
        <r>
          <rPr>
            <b/>
            <sz val="9"/>
            <color indexed="81"/>
            <rFont val="Tahoma"/>
            <family val="2"/>
          </rPr>
          <t>Michael Young:</t>
        </r>
        <r>
          <rPr>
            <sz val="9"/>
            <color indexed="81"/>
            <rFont val="Tahoma"/>
            <family val="2"/>
          </rPr>
          <t xml:space="preserve">
potential intake. Done in the intake function which alters the animal profile. Only active if zf2 = 1</t>
        </r>
      </text>
    </comment>
    <comment ref="C95" authorId="2" shapeId="0" xr:uid="{DF9C2F75-9CA4-4916-999A-F88F5E381C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95" authorId="0" shapeId="0" xr:uid="{D551B429-654C-485E-9602-3C4AF4A7D175}">
      <text>
        <r>
          <rPr>
            <b/>
            <sz val="9"/>
            <color indexed="81"/>
            <rFont val="Tahoma"/>
            <family val="2"/>
          </rPr>
          <t>Michael Young:</t>
        </r>
        <r>
          <rPr>
            <sz val="9"/>
            <color indexed="81"/>
            <rFont val="Tahoma"/>
            <family val="2"/>
          </rPr>
          <t xml:space="preserve">
potential intake. Done in the intake function which alters the animal profile</t>
        </r>
      </text>
    </comment>
    <comment ref="I95" authorId="0" shapeId="0" xr:uid="{AEF82B83-B4CC-496B-9C04-EE5713234DAD}">
      <text>
        <r>
          <rPr>
            <b/>
            <sz val="9"/>
            <color indexed="81"/>
            <rFont val="Tahoma"/>
            <family val="2"/>
          </rPr>
          <t>John:</t>
        </r>
        <r>
          <rPr>
            <sz val="9"/>
            <color indexed="81"/>
            <rFont val="Tahoma"/>
            <family val="2"/>
          </rPr>
          <t xml:space="preserve">
potential intake. Done in the intake function which alters the animal profile.
Can be used to adjust WWt with a genetic angle.</t>
        </r>
      </text>
    </comment>
    <comment ref="I101"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I102" authorId="0" shapeId="0" xr:uid="{34BCA8FD-1990-4810-950F-E8B1D79B322E}">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E107" authorId="2" shapeId="0" xr:uid="{87647C01-705A-4989-AA19-97DF878326C5}">
      <text>
        <r>
          <rPr>
            <b/>
            <sz val="9"/>
            <color indexed="81"/>
            <rFont val="Tahoma"/>
            <family val="2"/>
          </rPr>
          <t>John:</t>
        </r>
        <r>
          <rPr>
            <sz val="9"/>
            <color indexed="81"/>
            <rFont val="Tahoma"/>
            <family val="2"/>
          </rPr>
          <t xml:space="preserve">
LTW lamb survival of multiples</t>
        </r>
      </text>
    </comment>
    <comment ref="I107"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107"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L107" authorId="0" shapeId="0" xr:uid="{465B2B49-71CA-4FDB-8DD1-459456A18960}">
      <text>
        <r>
          <rPr>
            <b/>
            <sz val="9"/>
            <color indexed="81"/>
            <rFont val="Tahoma"/>
            <family val="2"/>
          </rPr>
          <t>John Young:</t>
        </r>
        <r>
          <rPr>
            <sz val="9"/>
            <color indexed="81"/>
            <rFont val="Tahoma"/>
            <family val="2"/>
          </rPr>
          <t xml:space="preserve">
Used to alter the seasonality of conceiving at least 2 (or more) foetuses
</t>
        </r>
      </text>
    </comment>
    <comment ref="M107"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N107"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O107" authorId="2" shapeId="0" xr:uid="{CAD61EF4-5EE1-44C1-AB81-C0E33E6795B1}">
      <text>
        <r>
          <rPr>
            <b/>
            <sz val="9"/>
            <color indexed="81"/>
            <rFont val="Tahoma"/>
            <family val="2"/>
          </rPr>
          <t>John:</t>
        </r>
        <r>
          <rPr>
            <sz val="9"/>
            <color indexed="81"/>
            <rFont val="Tahoma"/>
            <family val="2"/>
          </rPr>
          <t xml:space="preserve">
CSIRO lamb survival of multiples</t>
        </r>
      </text>
    </comment>
    <comment ref="P107" authorId="2" shapeId="0" xr:uid="{628766B1-2D71-4024-A31A-0E6B823FD6F3}">
      <text>
        <r>
          <rPr>
            <b/>
            <sz val="9"/>
            <color indexed="81"/>
            <rFont val="Tahoma"/>
            <family val="2"/>
          </rPr>
          <t>John:</t>
        </r>
        <r>
          <rPr>
            <sz val="9"/>
            <color indexed="81"/>
            <rFont val="Tahoma"/>
            <family val="2"/>
          </rPr>
          <t xml:space="preserve">
LTW lamb survival of multiples</t>
        </r>
      </text>
    </comment>
    <comment ref="Q107" authorId="0" shapeId="0" xr:uid="{D49C5E73-C2A2-4498-9EDB-F517E7989FF7}">
      <text>
        <r>
          <rPr>
            <sz val="9"/>
            <color indexed="81"/>
            <rFont val="Tahoma"/>
            <family val="2"/>
          </rPr>
          <t xml:space="preserve">Mobsize coefficient for singles survival (MU).
</t>
        </r>
      </text>
    </comment>
    <comment ref="R107" authorId="0" shapeId="0" xr:uid="{24642437-DE1D-4399-9E7E-FD4A87E7AC36}">
      <text>
        <r>
          <rPr>
            <sz val="9"/>
            <color indexed="81"/>
            <rFont val="Tahoma"/>
            <family val="2"/>
          </rPr>
          <t xml:space="preserve">Mob size coefficient for twins survival (MU).
</t>
        </r>
      </text>
    </comment>
    <comment ref="S107" authorId="0" shapeId="0" xr:uid="{5BAB30E5-FCE9-4C2C-B0B1-9DF848EBB20A}">
      <text>
        <r>
          <rPr>
            <sz val="9"/>
            <color indexed="81"/>
            <rFont val="Tahoma"/>
            <family val="2"/>
          </rPr>
          <t xml:space="preserve">Mobsize coefficient for triplets survival (MU).
</t>
        </r>
      </text>
    </comment>
    <comment ref="I108" authorId="0" shapeId="0" xr:uid="{B7009A5B-F642-464B-8271-9538C53B174B}">
      <text>
        <r>
          <rPr>
            <b/>
            <sz val="9"/>
            <color indexed="81"/>
            <rFont val="Tahoma"/>
            <family val="2"/>
          </rPr>
          <t xml:space="preserve">John:
</t>
        </r>
        <r>
          <rPr>
            <sz val="9"/>
            <color indexed="81"/>
            <rFont val="Tahoma"/>
            <family val="2"/>
          </rPr>
          <t>Coefficients that can vary with different BTRT</t>
        </r>
      </text>
    </comment>
    <comment ref="K108" authorId="0" shapeId="0" xr:uid="{2F297146-8C54-4199-B204-856712375AC8}">
      <text>
        <r>
          <rPr>
            <b/>
            <sz val="9"/>
            <color indexed="81"/>
            <rFont val="Tahoma"/>
            <family val="2"/>
          </rPr>
          <t>John Young:</t>
        </r>
        <r>
          <rPr>
            <sz val="9"/>
            <color indexed="81"/>
            <rFont val="Tahoma"/>
            <family val="2"/>
          </rPr>
          <t xml:space="preserve">
Used to scale the BTRT adjustment of SRW
</t>
        </r>
      </text>
    </comment>
    <comment ref="E109" authorId="2" shapeId="0" xr:uid="{F2662D29-00A0-4DCD-9B3D-453AFB0920FF}">
      <text>
        <r>
          <rPr>
            <b/>
            <sz val="9"/>
            <color indexed="81"/>
            <rFont val="Tahoma"/>
            <family val="2"/>
          </rPr>
          <t>John:</t>
        </r>
        <r>
          <rPr>
            <sz val="9"/>
            <color indexed="81"/>
            <rFont val="Tahoma"/>
            <family val="2"/>
          </rPr>
          <t xml:space="preserve">
Singles</t>
        </r>
      </text>
    </comment>
    <comment ref="I109" authorId="2" shapeId="0" xr:uid="{A6FB663F-988F-4E38-9BAE-234EF068CE41}">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K109" authorId="2" shapeId="0" xr:uid="{BF54C54F-4CAE-4204-9299-5D84BC567703}">
      <text>
        <r>
          <rPr>
            <b/>
            <sz val="9"/>
            <color indexed="81"/>
            <rFont val="Tahoma"/>
            <family val="2"/>
          </rPr>
          <t>John:</t>
        </r>
        <r>
          <rPr>
            <sz val="9"/>
            <color indexed="81"/>
            <rFont val="Tahoma"/>
            <family val="2"/>
          </rPr>
          <t xml:space="preserve">
Yearling progeny, Singles</t>
        </r>
      </text>
    </comment>
    <comment ref="L109" authorId="2" shapeId="0" xr:uid="{009D6ABC-CC61-4C55-B220-F8868F5D3E84}">
      <text>
        <r>
          <rPr>
            <b/>
            <sz val="9"/>
            <color indexed="81"/>
            <rFont val="Tahoma"/>
            <family val="2"/>
          </rPr>
          <t>John:</t>
        </r>
        <r>
          <rPr>
            <sz val="9"/>
            <color indexed="81"/>
            <rFont val="Tahoma"/>
            <family val="2"/>
          </rPr>
          <t xml:space="preserve">
Yearling progeny, Twins</t>
        </r>
      </text>
    </comment>
    <comment ref="M109" authorId="2" shapeId="0" xr:uid="{9A580FC9-73F6-45EF-9370-13D58D95A0DF}">
      <text>
        <r>
          <rPr>
            <b/>
            <sz val="9"/>
            <color indexed="81"/>
            <rFont val="Tahoma"/>
            <family val="2"/>
          </rPr>
          <t>John:</t>
        </r>
        <r>
          <rPr>
            <sz val="9"/>
            <color indexed="81"/>
            <rFont val="Tahoma"/>
            <family val="2"/>
          </rPr>
          <t xml:space="preserve">
Yearling progeny, Triplets</t>
        </r>
      </text>
    </comment>
    <comment ref="N109" authorId="2" shapeId="0" xr:uid="{B074115D-A65E-4893-B7CE-DCABFC99E2DE}">
      <text>
        <r>
          <rPr>
            <b/>
            <sz val="9"/>
            <color indexed="81"/>
            <rFont val="Tahoma"/>
            <family val="2"/>
          </rPr>
          <t>John:</t>
        </r>
        <r>
          <rPr>
            <sz val="9"/>
            <color indexed="81"/>
            <rFont val="Tahoma"/>
            <family val="2"/>
          </rPr>
          <t xml:space="preserve">
2-tooth progeny, Singles</t>
        </r>
      </text>
    </comment>
    <comment ref="O109" authorId="2" shapeId="0" xr:uid="{CBE67F9C-B768-44D1-AB5E-EC98E4C4E7EA}">
      <text>
        <r>
          <rPr>
            <b/>
            <sz val="9"/>
            <color indexed="81"/>
            <rFont val="Tahoma"/>
            <family val="2"/>
          </rPr>
          <t>John:</t>
        </r>
        <r>
          <rPr>
            <sz val="9"/>
            <color indexed="81"/>
            <rFont val="Tahoma"/>
            <family val="2"/>
          </rPr>
          <t xml:space="preserve">
2-tooth progeny, Twins</t>
        </r>
      </text>
    </comment>
    <comment ref="P109" authorId="2" shapeId="0" xr:uid="{183ED665-C32A-4A0B-952C-08A02687EE50}">
      <text>
        <r>
          <rPr>
            <b/>
            <sz val="9"/>
            <color indexed="81"/>
            <rFont val="Tahoma"/>
            <family val="2"/>
          </rPr>
          <t>John:</t>
        </r>
        <r>
          <rPr>
            <sz val="9"/>
            <color indexed="81"/>
            <rFont val="Tahoma"/>
            <family val="2"/>
          </rPr>
          <t xml:space="preserve">
2-tooth progeny, Triplets</t>
        </r>
      </text>
    </comment>
    <comment ref="Q109" authorId="2" shapeId="0" xr:uid="{8D8DD545-8E1B-4A5B-ACC0-7339AB4DB8D9}">
      <text>
        <r>
          <rPr>
            <b/>
            <sz val="9"/>
            <color indexed="81"/>
            <rFont val="Tahoma"/>
            <family val="2"/>
          </rPr>
          <t>John:</t>
        </r>
        <r>
          <rPr>
            <sz val="9"/>
            <color indexed="81"/>
            <rFont val="Tahoma"/>
            <family val="2"/>
          </rPr>
          <t xml:space="preserve">
Adult progeny, Singles</t>
        </r>
      </text>
    </comment>
    <comment ref="R109" authorId="2" shapeId="0" xr:uid="{CF507514-DBBD-4EE7-8B9C-9F13E470E2A1}">
      <text>
        <r>
          <rPr>
            <b/>
            <sz val="9"/>
            <color indexed="81"/>
            <rFont val="Tahoma"/>
            <family val="2"/>
          </rPr>
          <t>John:</t>
        </r>
        <r>
          <rPr>
            <sz val="9"/>
            <color indexed="81"/>
            <rFont val="Tahoma"/>
            <family val="2"/>
          </rPr>
          <t xml:space="preserve">
Adult progeny, Twins</t>
        </r>
      </text>
    </comment>
    <comment ref="S109" authorId="2" shapeId="0" xr:uid="{C4E9A3D3-D019-4E6E-BADE-6A793B16A381}">
      <text>
        <r>
          <rPr>
            <b/>
            <sz val="9"/>
            <color indexed="81"/>
            <rFont val="Tahoma"/>
            <family val="2"/>
          </rPr>
          <t>John:</t>
        </r>
        <r>
          <rPr>
            <sz val="9"/>
            <color indexed="81"/>
            <rFont val="Tahoma"/>
            <family val="2"/>
          </rPr>
          <t xml:space="preserve">
Adult progeny, Triplets</t>
        </r>
      </text>
    </comment>
    <comment ref="I110" authorId="2" shapeId="0" xr:uid="{1F43AB0C-2C71-455A-BC22-973CAC953C4C}">
      <text>
        <r>
          <rPr>
            <b/>
            <sz val="9"/>
            <color indexed="81"/>
            <rFont val="Tahoma"/>
            <family val="2"/>
          </rPr>
          <t>John:</t>
        </r>
        <r>
          <rPr>
            <sz val="9"/>
            <color indexed="81"/>
            <rFont val="Tahoma"/>
            <family val="2"/>
          </rPr>
          <t xml:space="preserve">
Scalar of the calculated progeny mortality at birth relative. Used to alter era trait
This SAP impacts within a calculation not on an input</t>
        </r>
      </text>
    </comment>
    <comment ref="I111" authorId="2" shapeId="0" xr:uid="{D8421DFB-A780-453E-B2C7-D99D16F429B4}">
      <text>
        <r>
          <rPr>
            <b/>
            <sz val="9"/>
            <color indexed="81"/>
            <rFont val="Tahoma"/>
            <family val="2"/>
          </rPr>
          <t>John:</t>
        </r>
        <r>
          <rPr>
            <sz val="9"/>
            <color indexed="81"/>
            <rFont val="Tahoma"/>
            <family val="2"/>
          </rPr>
          <t xml:space="preserve">
Scalar of the calculated base mortality.
This SAP impacts within a calculation not on an input</t>
        </r>
      </text>
    </comment>
    <comment ref="I113" authorId="2" shapeId="0" xr:uid="{F772BCF9-1EF9-4438-93AC-5264B5674A3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I114"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E115" authorId="2" shapeId="0" xr:uid="{F2A7CE48-0634-47A6-BCA0-570B3E206BE1}">
      <text>
        <r>
          <rPr>
            <b/>
            <sz val="9"/>
            <color indexed="81"/>
            <rFont val="Tahoma"/>
            <family val="2"/>
          </rPr>
          <t>John:</t>
        </r>
        <r>
          <rPr>
            <sz val="9"/>
            <color indexed="81"/>
            <rFont val="Tahoma"/>
            <family val="2"/>
          </rPr>
          <t xml:space="preserve">
Adjust repro rate of ewe lambs</t>
        </r>
      </text>
    </comment>
    <comment ref="I115"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therefore don't use this if applying to all age groups.
Also applied to scanning % in  f_conception_cs &amp; f_conception_mu2</t>
        </r>
      </text>
    </comment>
    <comment ref="K115" authorId="2" shapeId="0" xr:uid="{2A4A3098-FBF9-45B4-93BB-8C3944BEB6EF}">
      <text>
        <r>
          <rPr>
            <b/>
            <sz val="9"/>
            <color indexed="81"/>
            <rFont val="Tahoma"/>
            <family val="2"/>
          </rPr>
          <t>John:</t>
        </r>
        <r>
          <rPr>
            <sz val="9"/>
            <color indexed="81"/>
            <rFont val="Tahoma"/>
            <family val="2"/>
          </rPr>
          <t xml:space="preserve">
Adjust repro rate of ewe lambs</t>
        </r>
      </text>
    </comment>
    <comment ref="L115" authorId="2" shapeId="0" xr:uid="{B864E07D-5E12-4D93-BED5-D213036882F4}">
      <text>
        <r>
          <rPr>
            <b/>
            <sz val="9"/>
            <color indexed="81"/>
            <rFont val="Tahoma"/>
            <family val="2"/>
          </rPr>
          <t>John:</t>
        </r>
        <r>
          <rPr>
            <sz val="9"/>
            <color indexed="81"/>
            <rFont val="Tahoma"/>
            <family val="2"/>
          </rPr>
          <t xml:space="preserve">
Adjust repro rate of 2-tooths (to increase the spread between 2-tth &amp; 3yo)</t>
        </r>
      </text>
    </comment>
    <comment ref="M115"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N115"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O115"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P115"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Q115" authorId="2" shapeId="0" xr:uid="{53671BE0-5097-429C-86F9-BE96610FA925}">
      <text>
        <r>
          <rPr>
            <b/>
            <sz val="9"/>
            <color indexed="81"/>
            <rFont val="Tahoma"/>
            <family val="2"/>
          </rPr>
          <t>John:</t>
        </r>
        <r>
          <rPr>
            <sz val="9"/>
            <color indexed="81"/>
            <rFont val="Tahoma"/>
            <family val="2"/>
          </rPr>
          <t xml:space="preserve">
Adjust repro rate of all age groups due to genetic gain from culling dry</t>
        </r>
      </text>
    </comment>
    <comment ref="I118" authorId="2" shapeId="0" xr:uid="{B12C0A93-3353-453B-A747-FCDDB6C62C28}">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K118" authorId="2" shapeId="0" xr:uid="{33048565-E9CA-4E89-A59C-4C13516F24E4}">
      <text>
        <r>
          <rPr>
            <b/>
            <sz val="9"/>
            <color indexed="81"/>
            <rFont val="Tahoma"/>
            <family val="2"/>
          </rPr>
          <t xml:space="preserve">John:
</t>
        </r>
        <r>
          <rPr>
            <sz val="9"/>
            <color indexed="81"/>
            <rFont val="Tahoma"/>
            <family val="2"/>
          </rPr>
          <t>Adjust conception for all dams</t>
        </r>
      </text>
    </comment>
    <comment ref="I119" authorId="2" shapeId="0" xr:uid="{F9F578C8-52FD-43DF-91FF-7671EE3C0264}">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K119" authorId="2" shapeId="0" xr:uid="{3475F2B6-F3ED-44F4-A4A1-5FFEFFC90890}">
      <text>
        <r>
          <rPr>
            <b/>
            <sz val="9"/>
            <color indexed="81"/>
            <rFont val="Tahoma"/>
            <family val="2"/>
          </rPr>
          <t xml:space="preserve">John:
</t>
        </r>
        <r>
          <rPr>
            <sz val="9"/>
            <color indexed="81"/>
            <rFont val="Tahoma"/>
            <family val="2"/>
          </rPr>
          <t>Adjust litter size for all dams</t>
        </r>
      </text>
    </comment>
    <comment ref="I120" authorId="2" shapeId="0" xr:uid="{EC3C5107-A021-410A-BD6E-BA626874658A}">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K120" authorId="2" shapeId="0" xr:uid="{E35149C1-72DA-459B-A7C5-52D934973697}">
      <text>
        <r>
          <rPr>
            <b/>
            <sz val="9"/>
            <color indexed="81"/>
            <rFont val="Tahoma"/>
            <family val="2"/>
          </rPr>
          <t xml:space="preserve">John:
</t>
        </r>
        <r>
          <rPr>
            <sz val="9"/>
            <color indexed="81"/>
            <rFont val="Tahoma"/>
            <family val="2"/>
          </rPr>
          <t>Increase the number of dams with triplets</t>
        </r>
      </text>
    </comment>
    <comment ref="I121" authorId="2" shapeId="0" xr:uid="{196B4557-C34B-4984-B2CE-21A198D3A2FB}">
      <text>
        <r>
          <rPr>
            <b/>
            <sz val="9"/>
            <color indexed="81"/>
            <rFont val="Tahoma"/>
            <family val="2"/>
          </rPr>
          <t>John:</t>
        </r>
        <r>
          <rPr>
            <sz val="9"/>
            <color indexed="81"/>
            <rFont val="Tahoma"/>
            <family val="2"/>
          </rPr>
          <t xml:space="preserve">
Weaning weight adjustment.
Note1: This change in weight occurs without a change in energy requirements, i.e. it is free weight and therefore overestimates the value of the change.
A better approach is usually to use sam[pi_yatf]</t>
        </r>
      </text>
    </comment>
    <comment ref="I123" authorId="2" shapeId="0" xr:uid="{04F49008-0994-48EF-A2D4-BF2951A98628}">
      <text>
        <r>
          <rPr>
            <b/>
            <sz val="9"/>
            <color indexed="81"/>
            <rFont val="Tahoma"/>
            <family val="2"/>
          </rPr>
          <t>Michael:</t>
        </r>
        <r>
          <rPr>
            <sz val="9"/>
            <color indexed="81"/>
            <rFont val="Tahoma"/>
            <family val="2"/>
          </rPr>
          <t xml:space="preserve">
Control if crop grazing is allowed</t>
        </r>
      </text>
    </comment>
    <comment ref="I124" authorId="2" shapeId="0" xr:uid="{031ACC1E-38DE-4B1D-9A0A-0C0FBC42503D}">
      <text>
        <r>
          <rPr>
            <b/>
            <sz val="9"/>
            <color indexed="81"/>
            <rFont val="Tahoma"/>
            <family val="2"/>
          </rPr>
          <t>Michael:</t>
        </r>
        <r>
          <rPr>
            <sz val="9"/>
            <color indexed="81"/>
            <rFont val="Tahoma"/>
            <family val="2"/>
          </rPr>
          <t xml:space="preserve">
Control if grazing of crop paddocks prior to seeding is allowed</t>
        </r>
      </text>
    </comment>
    <comment ref="I127" authorId="2" shapeId="0" xr:uid="{FB1D6849-E8F4-4113-A7F2-8758FBE748D8}">
      <text>
        <r>
          <rPr>
            <b/>
            <sz val="9"/>
            <color indexed="81"/>
            <rFont val="Tahoma"/>
            <family val="2"/>
          </rPr>
          <t>John:</t>
        </r>
        <r>
          <rPr>
            <sz val="9"/>
            <color indexed="81"/>
            <rFont val="Tahoma"/>
            <family val="2"/>
          </rPr>
          <t xml:space="preserve">
Bound on the area of saltland pasture if SLP is included on the farm.</t>
        </r>
      </text>
    </comment>
    <comment ref="I128" authorId="2" shapeId="0" xr:uid="{6A8CEACB-5187-4C57-A010-404BE4E6E950}">
      <text>
        <r>
          <rPr>
            <b/>
            <sz val="9"/>
            <color indexed="81"/>
            <rFont val="Tahoma"/>
            <family val="2"/>
          </rPr>
          <t>John:</t>
        </r>
        <r>
          <rPr>
            <sz val="9"/>
            <color indexed="81"/>
            <rFont val="Tahoma"/>
            <family val="2"/>
          </rPr>
          <t xml:space="preserve">
Upper bound the quantity of saltbush that can be grazed in each feed period.</t>
        </r>
      </text>
    </comment>
    <comment ref="I129"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E130" authorId="0" shapeId="0" xr:uid="{469BD512-8DB1-4CE4-92A1-66D9206CF234}">
      <text>
        <r>
          <rPr>
            <b/>
            <sz val="9"/>
            <color indexed="81"/>
            <rFont val="Tahoma"/>
            <family val="2"/>
          </rPr>
          <t>Michael Young:</t>
        </r>
        <r>
          <rPr>
            <sz val="9"/>
            <color indexed="81"/>
            <rFont val="Tahoma"/>
            <family val="2"/>
          </rPr>
          <t xml:space="preserve">
All pastures</t>
        </r>
      </text>
    </comment>
    <comment ref="I130"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K130" authorId="0" shapeId="0" xr:uid="{D0346F6F-4FF7-444A-91D4-99E8740BC6F3}">
      <text>
        <r>
          <rPr>
            <b/>
            <sz val="9"/>
            <color indexed="81"/>
            <rFont val="Tahoma"/>
            <family val="2"/>
          </rPr>
          <t>Michael Young:</t>
        </r>
        <r>
          <rPr>
            <sz val="9"/>
            <color indexed="81"/>
            <rFont val="Tahoma"/>
            <family val="2"/>
          </rPr>
          <t xml:space="preserve">
All pastures</t>
        </r>
      </text>
    </comment>
    <comment ref="I131" authorId="2" shapeId="0" xr:uid="{82BA8466-D3FB-48D6-A860-A8AF55DF7CB2}">
      <text>
        <r>
          <rPr>
            <b/>
            <sz val="9"/>
            <color indexed="81"/>
            <rFont val="Tahoma"/>
            <family val="2"/>
          </rPr>
          <t>John:</t>
        </r>
        <r>
          <rPr>
            <sz val="9"/>
            <color indexed="81"/>
            <rFont val="Tahoma"/>
            <family val="2"/>
          </rPr>
          <t xml:space="preserve">
Constrain the amount of supplement offered per DSE.</t>
        </r>
      </text>
    </comment>
    <comment ref="E132" authorId="2" shapeId="0" xr:uid="{EFC0A459-54BF-4500-A7D7-F0A0D0CFEE25}">
      <text>
        <r>
          <rPr>
            <b/>
            <sz val="9"/>
            <color indexed="81"/>
            <rFont val="Tahoma"/>
            <family val="2"/>
          </rPr>
          <t>John:</t>
        </r>
        <r>
          <rPr>
            <sz val="9"/>
            <color indexed="81"/>
            <rFont val="Tahoma"/>
            <family val="2"/>
          </rPr>
          <t xml:space="preserve">
Autumn lambing included</t>
        </r>
      </text>
    </comment>
    <comment ref="K132" authorId="2" shapeId="0" xr:uid="{CD1D90DD-E531-44E9-8686-BDEE83E52A73}">
      <text>
        <r>
          <rPr>
            <b/>
            <sz val="9"/>
            <color indexed="81"/>
            <rFont val="Tahoma"/>
            <family val="2"/>
          </rPr>
          <t>John:</t>
        </r>
        <r>
          <rPr>
            <sz val="9"/>
            <color indexed="81"/>
            <rFont val="Tahoma"/>
            <family val="2"/>
          </rPr>
          <t xml:space="preserve">
Autumn lambing included</t>
        </r>
      </text>
    </comment>
    <comment ref="L132" authorId="2" shapeId="0" xr:uid="{E0376924-CB5A-4950-971F-19146147695C}">
      <text>
        <r>
          <rPr>
            <b/>
            <sz val="9"/>
            <color indexed="81"/>
            <rFont val="Tahoma"/>
            <family val="2"/>
          </rPr>
          <t>John:</t>
        </r>
        <r>
          <rPr>
            <sz val="9"/>
            <color indexed="81"/>
            <rFont val="Tahoma"/>
            <family val="2"/>
          </rPr>
          <t xml:space="preserve">
Winter lambing included</t>
        </r>
      </text>
    </comment>
    <comment ref="M132" authorId="2" shapeId="0" xr:uid="{63CC1991-07AA-49B4-9239-944EC93FCE49}">
      <text>
        <r>
          <rPr>
            <b/>
            <sz val="9"/>
            <color indexed="81"/>
            <rFont val="Tahoma"/>
            <family val="2"/>
          </rPr>
          <t>John:</t>
        </r>
        <r>
          <rPr>
            <sz val="9"/>
            <color indexed="81"/>
            <rFont val="Tahoma"/>
            <family val="2"/>
          </rPr>
          <t xml:space="preserve">
Spring lambing included</t>
        </r>
      </text>
    </comment>
    <comment ref="E133" authorId="2" shapeId="0" xr:uid="{836C1717-4B63-4EED-9311-CC9C24DCF383}">
      <text>
        <r>
          <rPr>
            <b/>
            <sz val="9"/>
            <color indexed="81"/>
            <rFont val="Tahoma"/>
            <family val="2"/>
          </rPr>
          <t>John:</t>
        </r>
        <r>
          <rPr>
            <sz val="9"/>
            <color indexed="81"/>
            <rFont val="Tahoma"/>
            <family val="2"/>
          </rPr>
          <t xml:space="preserve">
Adjust mating age offset for Ewe Lambs for all TOL &amp; all genotypes</t>
        </r>
      </text>
    </comment>
    <comment ref="I133"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K133"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E134" authorId="2" shapeId="0" xr:uid="{35E80A98-A877-4276-A518-FDD9CE507752}">
      <text>
        <r>
          <rPr>
            <b/>
            <sz val="9"/>
            <color indexed="81"/>
            <rFont val="Tahoma"/>
            <family val="2"/>
          </rPr>
          <t>John:</t>
        </r>
        <r>
          <rPr>
            <sz val="9"/>
            <color indexed="81"/>
            <rFont val="Tahoma"/>
            <family val="2"/>
          </rPr>
          <t xml:space="preserve">
Ewe lambs for all genotypes</t>
        </r>
      </text>
    </comment>
    <comment ref="I134"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K134" authorId="2" shapeId="0" xr:uid="{7942F109-6075-47FF-8432-736A3BD0010C}">
      <text>
        <r>
          <rPr>
            <b/>
            <sz val="9"/>
            <color indexed="81"/>
            <rFont val="Tahoma"/>
            <family val="2"/>
          </rPr>
          <t>John:</t>
        </r>
        <r>
          <rPr>
            <sz val="9"/>
            <color indexed="81"/>
            <rFont val="Tahoma"/>
            <family val="2"/>
          </rPr>
          <t xml:space="preserve">
Ewe lambs for all genotypes</t>
        </r>
      </text>
    </comment>
    <comment ref="L134" authorId="2" shapeId="0" xr:uid="{CC54BC71-065A-437C-B590-DE34D0FE2090}">
      <text>
        <r>
          <rPr>
            <b/>
            <sz val="9"/>
            <color indexed="81"/>
            <rFont val="Tahoma"/>
            <family val="2"/>
          </rPr>
          <t>John:</t>
        </r>
        <r>
          <rPr>
            <sz val="9"/>
            <color indexed="81"/>
            <rFont val="Tahoma"/>
            <family val="2"/>
          </rPr>
          <t xml:space="preserve">
2-tooths &amp; Adults for all genotypes</t>
        </r>
      </text>
    </comment>
    <comment ref="E135" authorId="2" shapeId="0" xr:uid="{4EAD5905-26A8-4849-AA93-CED467F352BD}">
      <text>
        <r>
          <rPr>
            <b/>
            <sz val="9"/>
            <color indexed="81"/>
            <rFont val="Tahoma"/>
            <family val="2"/>
          </rPr>
          <t>John:</t>
        </r>
        <r>
          <rPr>
            <sz val="9"/>
            <color indexed="81"/>
            <rFont val="Tahoma"/>
            <family val="2"/>
          </rPr>
          <t xml:space="preserve">
0:1 is the yearlings
</t>
        </r>
      </text>
    </comment>
    <comment ref="I135"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K135" authorId="2" shapeId="0" xr:uid="{D1D19467-E150-4F51-8B20-73646BC79629}">
      <text>
        <r>
          <rPr>
            <b/>
            <sz val="9"/>
            <color indexed="81"/>
            <rFont val="Tahoma"/>
            <family val="2"/>
          </rPr>
          <t>John:</t>
        </r>
        <r>
          <rPr>
            <sz val="9"/>
            <color indexed="81"/>
            <rFont val="Tahoma"/>
            <family val="2"/>
          </rPr>
          <t xml:space="preserve">
0:1 is the yearlings
</t>
        </r>
      </text>
    </comment>
    <comment ref="L135" authorId="2" shapeId="0" xr:uid="{4B6E1620-CA87-47F3-912F-EB03BD46C056}">
      <text>
        <r>
          <rPr>
            <b/>
            <sz val="9"/>
            <color indexed="81"/>
            <rFont val="Tahoma"/>
            <family val="2"/>
          </rPr>
          <t>John:</t>
        </r>
        <r>
          <rPr>
            <sz val="9"/>
            <color indexed="81"/>
            <rFont val="Tahoma"/>
            <family val="2"/>
          </rPr>
          <t xml:space="preserve">
1: is 2-tooths and older
</t>
        </r>
      </text>
    </comment>
    <comment ref="E136" authorId="2" shapeId="0" xr:uid="{46DF3444-8053-445C-96ED-F9C3EF0070B1}">
      <text>
        <r>
          <rPr>
            <b/>
            <sz val="9"/>
            <color indexed="81"/>
            <rFont val="Tahoma"/>
            <family val="2"/>
          </rPr>
          <t>John:</t>
        </r>
        <r>
          <rPr>
            <sz val="9"/>
            <color indexed="81"/>
            <rFont val="Tahoma"/>
            <family val="2"/>
          </rPr>
          <t xml:space="preserve">
0:1 is the yearlings
</t>
        </r>
      </text>
    </comment>
    <comment ref="I136"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K136" authorId="2" shapeId="0" xr:uid="{6E87C268-F2BE-404A-914A-F4F7B1FE3E7C}">
      <text>
        <r>
          <rPr>
            <b/>
            <sz val="9"/>
            <color indexed="81"/>
            <rFont val="Tahoma"/>
            <family val="2"/>
          </rPr>
          <t>John:</t>
        </r>
        <r>
          <rPr>
            <sz val="9"/>
            <color indexed="81"/>
            <rFont val="Tahoma"/>
            <family val="2"/>
          </rPr>
          <t xml:space="preserve">
0:1 is the yearlings
</t>
        </r>
      </text>
    </comment>
    <comment ref="L136" authorId="2" shapeId="0" xr:uid="{DEC79D7A-281E-465E-8908-61D89495D344}">
      <text>
        <r>
          <rPr>
            <b/>
            <sz val="9"/>
            <color indexed="81"/>
            <rFont val="Tahoma"/>
            <family val="2"/>
          </rPr>
          <t>John:</t>
        </r>
        <r>
          <rPr>
            <sz val="9"/>
            <color indexed="81"/>
            <rFont val="Tahoma"/>
            <family val="2"/>
          </rPr>
          <t xml:space="preserve">
1: is 2-tooths and older
</t>
        </r>
      </text>
    </comment>
    <comment ref="E137" authorId="2" shapeId="0" xr:uid="{06A927EE-C0D6-403C-8C47-951212DBDB67}">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7"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K137"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7" authorId="2" shapeId="0" xr:uid="{229DEE13-4FEC-44F8-A5F1-2F35262C8BDD}">
      <text>
        <r>
          <rPr>
            <b/>
            <sz val="9"/>
            <color indexed="81"/>
            <rFont val="Tahoma"/>
            <family val="2"/>
          </rPr>
          <t>John:</t>
        </r>
        <r>
          <rPr>
            <sz val="9"/>
            <color indexed="81"/>
            <rFont val="Tahoma"/>
            <family val="2"/>
          </rPr>
          <t xml:space="preserve">
1: is 2-tooths and older
</t>
        </r>
      </text>
    </comment>
    <comment ref="E138" authorId="2" shapeId="0" xr:uid="{66C5CD42-E3E6-44B3-B9A7-26B18634F94D}">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8" authorId="0" shapeId="0" xr:uid="{55B84051-894C-4F6E-B5D4-10FD9B0D474A}">
      <text>
        <r>
          <rPr>
            <b/>
            <sz val="9"/>
            <color indexed="81"/>
            <rFont val="Tahoma"/>
            <family val="2"/>
          </rPr>
          <t>Young:</t>
        </r>
        <r>
          <rPr>
            <sz val="9"/>
            <color indexed="81"/>
            <rFont val="Tahoma"/>
            <family val="2"/>
          </rPr>
          <t xml:space="preserve">
Estimated proportion of the drys that are retained at birth.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t>
        </r>
      </text>
    </comment>
    <comment ref="K138" authorId="2" shapeId="0" xr:uid="{D64C1B79-627A-43EA-9B3F-179711C57F7E}">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8" authorId="2" shapeId="0" xr:uid="{9824207B-2EE3-4E70-9DCA-5DCF5F9A4C1B}">
      <text>
        <r>
          <rPr>
            <b/>
            <sz val="9"/>
            <color indexed="81"/>
            <rFont val="Tahoma"/>
            <family val="2"/>
          </rPr>
          <t>John:</t>
        </r>
        <r>
          <rPr>
            <sz val="9"/>
            <color indexed="81"/>
            <rFont val="Tahoma"/>
            <family val="2"/>
          </rPr>
          <t xml:space="preserve">
1: is 2-tooths and older
</t>
        </r>
      </text>
    </comment>
    <comment ref="I139"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E140" authorId="0" shapeId="0" xr:uid="{8BDDEBB8-E973-4A2F-BE14-1190F7790D35}">
      <text>
        <r>
          <rPr>
            <b/>
            <sz val="9"/>
            <color indexed="81"/>
            <rFont val="Tahoma"/>
            <family val="2"/>
          </rPr>
          <t xml:space="preserve">Michael Young:
</t>
        </r>
        <r>
          <rPr>
            <sz val="9"/>
            <color indexed="81"/>
            <rFont val="Tahoma"/>
            <family val="2"/>
          </rPr>
          <t>This sav is applied to i_ce_c2[2,…] so the axes are: d ,c2</t>
        </r>
      </text>
    </comment>
    <comment ref="I140"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K140"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I141"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E142" authorId="2" shapeId="0" xr:uid="{400EC1C3-6502-460F-871D-8116C095860A}">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2" authorId="0" shapeId="0" xr:uid="{E41EE489-D7C6-4D44-BFBB-F55AC40C9C8C}">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43" authorId="2" shapeId="0" xr:uid="{50FBB7B3-15C9-4D6C-8CED-44A2AAF7459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3"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K143" authorId="2" shapeId="0" xr:uid="{85656350-5F32-4CE7-A087-ED6774D2944E}">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L143" authorId="2" shapeId="0" xr:uid="{A758F07E-BBB3-42BD-B988-96BCEB257058}">
      <text>
        <r>
          <rPr>
            <b/>
            <sz val="9"/>
            <color indexed="81"/>
            <rFont val="Tahoma"/>
            <family val="2"/>
          </rPr>
          <t>John:</t>
        </r>
        <r>
          <rPr>
            <sz val="9"/>
            <color indexed="81"/>
            <rFont val="Tahoma"/>
            <family val="2"/>
          </rPr>
          <t xml:space="preserve">
t[0] - sell at shearing. Only include for v that includes selling
Each age group (v) controlled individually so as to not force a sale when it can't occur.</t>
        </r>
      </text>
    </comment>
    <comment ref="M143" authorId="2" shapeId="0" xr:uid="{0AAB8095-6083-4F4E-8EE1-150561FEB050}">
      <text>
        <r>
          <rPr>
            <b/>
            <sz val="9"/>
            <color indexed="81"/>
            <rFont val="Tahoma"/>
            <family val="2"/>
          </rPr>
          <t>John:</t>
        </r>
        <r>
          <rPr>
            <sz val="9"/>
            <color indexed="81"/>
            <rFont val="Tahoma"/>
            <family val="2"/>
          </rPr>
          <t xml:space="preserve">
t[1] - sell at scanning. Only include for v that includes selling</t>
        </r>
      </text>
    </comment>
    <comment ref="N143" authorId="2" shapeId="0" xr:uid="{20C2B25D-E3B6-48F4-908F-1DC1427CFA3D}">
      <text>
        <r>
          <rPr>
            <b/>
            <sz val="9"/>
            <color indexed="81"/>
            <rFont val="Tahoma"/>
            <family val="2"/>
          </rPr>
          <t>John:</t>
        </r>
        <r>
          <rPr>
            <sz val="9"/>
            <color indexed="81"/>
            <rFont val="Tahoma"/>
            <family val="2"/>
          </rPr>
          <t xml:space="preserve">
Retained dams (t[2]) for the 1st lambing opportuity for BBB.</t>
        </r>
      </text>
    </comment>
    <comment ref="O143" authorId="2" shapeId="0" xr:uid="{746C6B64-063B-4C25-B7C7-BF24320C9557}">
      <text>
        <r>
          <rPr>
            <b/>
            <sz val="9"/>
            <color indexed="81"/>
            <rFont val="Tahoma"/>
            <family val="2"/>
          </rPr>
          <t>John:</t>
        </r>
        <r>
          <rPr>
            <sz val="9"/>
            <color indexed="81"/>
            <rFont val="Tahoma"/>
            <family val="2"/>
          </rPr>
          <t xml:space="preserve">
Retained dams (t[2]) for the 1st lambing opportuity for BBT.</t>
        </r>
      </text>
    </comment>
    <comment ref="I144"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I145" authorId="0" shapeId="0" xr:uid="{36EC2DEF-8D06-42C6-88AB-91A27F7A7F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E146" authorId="0" shapeId="0" xr:uid="{B53E96F9-54E3-4E4F-8545-4DC1F45AFE47}">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I146" authorId="0" shapeId="0" xr:uid="{DE01A5F6-C5C6-4C93-95CD-B5061D6601D2}">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K146" authorId="0" shapeId="0" xr:uid="{5A1CC73B-A602-4F07-BFA1-8CB9C5E389C6}">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L146" authorId="0" shapeId="0" xr:uid="{E7C80670-5611-463E-BB16-60AD95AB8CCE}">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M146" authorId="0" shapeId="0" xr:uid="{39050103-FB49-460E-AE80-62F4C3A19A1E}">
      <text>
        <r>
          <rPr>
            <b/>
            <sz val="9"/>
            <color indexed="81"/>
            <rFont val="Tahoma"/>
            <family val="2"/>
          </rPr>
          <t>Young:</t>
        </r>
        <r>
          <rPr>
            <sz val="9"/>
            <color indexed="81"/>
            <rFont val="Tahoma"/>
            <family val="2"/>
          </rPr>
          <t xml:space="preserve">
t1 (scanned empty) dam sales at 2 tooth scanning.</t>
        </r>
      </text>
    </comment>
    <comment ref="N146" authorId="0" shapeId="0" xr:uid="{0D813431-979A-4162-B19F-37DE760EB909}">
      <text>
        <r>
          <rPr>
            <b/>
            <sz val="9"/>
            <color indexed="81"/>
            <rFont val="Tahoma"/>
            <family val="2"/>
          </rPr>
          <t>Young:</t>
        </r>
        <r>
          <rPr>
            <sz val="9"/>
            <color indexed="81"/>
            <rFont val="Tahoma"/>
            <family val="2"/>
          </rPr>
          <t xml:space="preserve">
t1 (scanned empty) dam sales at 3yo scanning.</t>
        </r>
      </text>
    </comment>
    <comment ref="O146" authorId="0" shapeId="0" xr:uid="{4A796933-19C9-484A-9544-6C08A62FCBB6}">
      <text>
        <r>
          <rPr>
            <b/>
            <sz val="9"/>
            <color indexed="81"/>
            <rFont val="Tahoma"/>
            <family val="2"/>
          </rPr>
          <t>Young:</t>
        </r>
        <r>
          <rPr>
            <sz val="9"/>
            <color indexed="81"/>
            <rFont val="Tahoma"/>
            <family val="2"/>
          </rPr>
          <t xml:space="preserve">
t1 (scanned empty) dam sales at 4yo scanning.</t>
        </r>
      </text>
    </comment>
    <comment ref="P146" authorId="0" shapeId="0" xr:uid="{4E5C0793-BF1E-412F-B61B-126383557A97}">
      <text>
        <r>
          <rPr>
            <b/>
            <sz val="9"/>
            <color indexed="81"/>
            <rFont val="Tahoma"/>
            <family val="2"/>
          </rPr>
          <t>Young:</t>
        </r>
        <r>
          <rPr>
            <sz val="9"/>
            <color indexed="81"/>
            <rFont val="Tahoma"/>
            <family val="2"/>
          </rPr>
          <t xml:space="preserve">
t1 (scanned empty) dam sales at 5yo scanning.</t>
        </r>
      </text>
    </comment>
    <comment ref="Q146" authorId="2" shapeId="0" xr:uid="{9CF07C9D-1AC8-4280-B150-A90843CA2E07}">
      <text>
        <r>
          <rPr>
            <b/>
            <sz val="9"/>
            <color indexed="81"/>
            <rFont val="Tahoma"/>
            <family val="2"/>
          </rPr>
          <t>John:</t>
        </r>
        <r>
          <rPr>
            <sz val="9"/>
            <color indexed="81"/>
            <rFont val="Tahoma"/>
            <family val="2"/>
          </rPr>
          <t xml:space="preserve">
Sale of ewes at5yo to 5.5yo.</t>
        </r>
      </text>
    </comment>
    <comment ref="E147" authorId="2" shapeId="0" xr:uid="{D98E6262-21DC-44C0-BBDC-184A332C8B3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7" authorId="0" shapeId="0" xr:uid="{F9495085-A394-49FD-B368-A59C3AF7AF06}">
      <text>
        <r>
          <rPr>
            <b/>
            <sz val="9"/>
            <color indexed="81"/>
            <rFont val="Tahoma"/>
            <family val="2"/>
          </rPr>
          <t>Young:</t>
        </r>
        <r>
          <rPr>
            <sz val="9"/>
            <color indexed="81"/>
            <rFont val="Tahoma"/>
            <family val="2"/>
          </rPr>
          <t xml:space="preserve">
control if Offspring lowerbound is on or off.
True=bound on.
The slices and numbers are controlled in bnd_lo_offs input</t>
        </r>
      </text>
    </comment>
    <comment ref="I148" authorId="0" shapeId="0" xr:uid="{17799062-EC99-4EE0-A1C8-934743D9B08E}">
      <text>
        <r>
          <rPr>
            <b/>
            <sz val="9"/>
            <color indexed="81"/>
            <rFont val="Tahoma"/>
            <family val="2"/>
          </rPr>
          <t>Michael Young:</t>
        </r>
        <r>
          <rPr>
            <sz val="9"/>
            <color indexed="81"/>
            <rFont val="Tahoma"/>
            <family val="2"/>
          </rPr>
          <t xml:space="preserve">
min offspring</t>
        </r>
      </text>
    </comment>
    <comment ref="I14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E150" authorId="0" shapeId="0" xr:uid="{C40F11F5-F0AD-424C-93FB-D55EC2F7D1A1}">
      <text>
        <r>
          <rPr>
            <b/>
            <sz val="9"/>
            <color indexed="81"/>
            <rFont val="Tahoma"/>
            <family val="2"/>
          </rPr>
          <t>Young:</t>
        </r>
        <r>
          <rPr>
            <sz val="9"/>
            <color indexed="81"/>
            <rFont val="Tahoma"/>
            <family val="2"/>
          </rPr>
          <t xml:space="preserve">
A 0 means no offspring of yearlings (d[0:1]) can be retained (t[0:1])  i.e. all must be sold as lambs (or suckers) after first shearing. This is a bit early, means can't sell as a finished lamb at 6mo.
Removed so that offspring of yearlings can be sold at any age but they are not able to enter the breeding flock.</t>
        </r>
      </text>
    </comment>
    <comment ref="I150" authorId="0" shapeId="0" xr:uid="{8A061EBF-2795-4291-AA46-B54653D6B60E}">
      <text>
        <r>
          <rPr>
            <b/>
            <sz val="9"/>
            <color indexed="81"/>
            <rFont val="Tahoma"/>
            <family val="2"/>
          </rPr>
          <t>Young:</t>
        </r>
        <r>
          <rPr>
            <sz val="9"/>
            <color indexed="81"/>
            <rFont val="Tahoma"/>
            <family val="2"/>
          </rPr>
          <t xml:space="preserve">
max number of offspring. Default is +inf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K15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L15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M15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N15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O15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15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152" authorId="0" shapeId="0" xr:uid="{D10F9F12-1D9A-415D-9BB7-0686E7422F6B}">
      <text>
        <r>
          <rPr>
            <b/>
            <sz val="9"/>
            <color indexed="81"/>
            <rFont val="Tahoma"/>
            <family val="2"/>
          </rPr>
          <t>Michael Young:</t>
        </r>
        <r>
          <rPr>
            <sz val="9"/>
            <color indexed="81"/>
            <rFont val="Tahoma"/>
            <family val="2"/>
          </rPr>
          <t xml:space="preserve">
control if progeny upperbound is on or off.
True=bound on.
The slices and numbers are controlled in the variable bnd_up_prog
</t>
        </r>
      </text>
    </comment>
    <comment ref="E153" authorId="0" shapeId="0" xr:uid="{E5FB397E-514A-40AE-91A3-AC631322C09D}">
      <text>
        <r>
          <rPr>
            <b/>
            <sz val="9"/>
            <color indexed="81"/>
            <rFont val="Tahoma"/>
            <family val="2"/>
          </rPr>
          <t xml:space="preserve">John:
</t>
        </r>
        <r>
          <rPr>
            <sz val="9"/>
            <color indexed="81"/>
            <rFont val="Tahoma"/>
            <family val="2"/>
          </rPr>
          <t>0:1,1:, 1:2,: is female progeny from 2-tooth and adluts sold as suckers</t>
        </r>
      </text>
    </comment>
    <comment ref="I153" authorId="0" shapeId="0" xr:uid="{889557F9-B295-4ADD-A23A-20480AF09B33}">
      <text>
        <r>
          <rPr>
            <b/>
            <sz val="9"/>
            <color indexed="81"/>
            <rFont val="Tahoma"/>
            <family val="2"/>
          </rPr>
          <t>Young:</t>
        </r>
        <r>
          <rPr>
            <sz val="9"/>
            <color indexed="81"/>
            <rFont val="Tahoma"/>
            <family val="2"/>
          </rPr>
          <t xml:space="preserve">
Max number of progeny. Default is +inf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K153" authorId="2" shapeId="0" xr:uid="{0BDAC6C7-82E4-4721-80B7-5F0FE3DD13D3}">
      <text>
        <r>
          <rPr>
            <b/>
            <sz val="9"/>
            <color indexed="81"/>
            <rFont val="Tahoma"/>
            <family val="2"/>
          </rPr>
          <t>John:</t>
        </r>
        <r>
          <rPr>
            <sz val="9"/>
            <color indexed="81"/>
            <rFont val="Tahoma"/>
            <family val="2"/>
          </rPr>
          <t xml:space="preserve">
Retained (t[0:1]) offspring of yearlings (d[0:1])  
0 means all must be sold as suckers or as lambs (in t[1 or 2] in v[0])</t>
        </r>
      </text>
    </comment>
    <comment ref="L153" authorId="0" shapeId="0" xr:uid="{211DC6A1-FEF9-4694-849C-033091112D97}">
      <text>
        <r>
          <rPr>
            <b/>
            <sz val="9"/>
            <color indexed="81"/>
            <rFont val="Tahoma"/>
            <family val="2"/>
          </rPr>
          <t xml:space="preserve">John:
</t>
        </r>
        <r>
          <rPr>
            <sz val="9"/>
            <color indexed="81"/>
            <rFont val="Tahoma"/>
            <family val="2"/>
          </rPr>
          <t>0:1,1:, 1:2,: is female progeny from 2-tooth and adluts sold as suckers</t>
        </r>
      </text>
    </comment>
    <comment ref="M153" authorId="0" shapeId="0" xr:uid="{A56A63D6-E054-443A-9A81-5F6826E4FAFC}">
      <text>
        <r>
          <rPr>
            <b/>
            <sz val="9"/>
            <color indexed="81"/>
            <rFont val="Tahoma"/>
            <family val="2"/>
          </rPr>
          <t xml:space="preserve">John:
</t>
        </r>
        <r>
          <rPr>
            <sz val="9"/>
            <color indexed="81"/>
            <rFont val="Tahoma"/>
            <family val="2"/>
          </rPr>
          <t>2:3,:, 0:1,: is female progeny from 2-tooth and adluts transferred to offspring</t>
        </r>
      </text>
    </comment>
    <comment ref="I154" authorId="0" shapeId="0" xr:uid="{60EBECF1-090B-4D9F-9DA3-6DC72E529373}">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E155" authorId="0" shapeId="0" xr:uid="{F96696A1-ED81-4931-BDF5-7723A1A22F6D}">
      <text>
        <r>
          <rPr>
            <b/>
            <sz val="9"/>
            <color indexed="81"/>
            <rFont val="Tahoma"/>
            <family val="2"/>
          </rPr>
          <t xml:space="preserve">John:
</t>
        </r>
        <r>
          <rPr>
            <sz val="9"/>
            <color indexed="81"/>
            <rFont val="Tahoma"/>
            <family val="2"/>
          </rPr>
          <t>0:1, 0:3 is yearlings BBB, BBM &amp; BBT (yearling BMT can be mated)</t>
        </r>
      </text>
    </comment>
    <comment ref="I155"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K155"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L155" authorId="0" shapeId="0" xr:uid="{D741ECFB-6054-4083-AF8F-1BD3D7B32F6D}">
      <text>
        <r>
          <rPr>
            <b/>
            <sz val="9"/>
            <color indexed="81"/>
            <rFont val="Tahoma"/>
            <family val="2"/>
          </rPr>
          <t xml:space="preserve">John:
</t>
        </r>
        <r>
          <rPr>
            <sz val="9"/>
            <color indexed="81"/>
            <rFont val="Tahoma"/>
            <family val="2"/>
          </rPr>
          <t>1:2, : is maidens of all genotypes</t>
        </r>
      </text>
    </comment>
    <comment ref="E156" authorId="0" shapeId="0" xr:uid="{31498D1A-3430-4CD1-BCB7-9E006F78994B}">
      <text>
        <r>
          <rPr>
            <b/>
            <sz val="9"/>
            <color indexed="81"/>
            <rFont val="Tahoma"/>
            <family val="2"/>
          </rPr>
          <t xml:space="preserve">John:
</t>
        </r>
        <r>
          <rPr>
            <sz val="9"/>
            <color indexed="81"/>
            <rFont val="Tahoma"/>
            <family val="2"/>
          </rPr>
          <t>0:1, 0:3 is yearlings BBB, BBM &amp; BBT (yearling BMT can be mated)</t>
        </r>
      </text>
    </comment>
    <comment ref="K156"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I157"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59" authorId="0" shapeId="0" xr:uid="{28CD0FA9-579F-41B8-B5F6-59177472718C}">
      <text>
        <r>
          <rPr>
            <b/>
            <sz val="9"/>
            <color indexed="81"/>
            <rFont val="Tahoma"/>
            <family val="2"/>
          </rPr>
          <t>Michael Young:</t>
        </r>
        <r>
          <rPr>
            <sz val="9"/>
            <color indexed="81"/>
            <rFont val="Tahoma"/>
            <family val="2"/>
          </rPr>
          <t xml:space="preserve">
0:3 is BBB, BBM &amp; BBT which are the BB dams.</t>
        </r>
      </text>
    </comment>
    <comment ref="I159"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K159"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60" authorId="0" shapeId="0" xr:uid="{E1482954-D7EC-4E4F-973F-EFB6C06420C9}">
      <text>
        <r>
          <rPr>
            <b/>
            <sz val="9"/>
            <color indexed="81"/>
            <rFont val="Tahoma"/>
            <family val="2"/>
          </rPr>
          <t>Michael Young:</t>
        </r>
        <r>
          <rPr>
            <sz val="9"/>
            <color indexed="81"/>
            <rFont val="Tahoma"/>
            <family val="2"/>
          </rPr>
          <t xml:space="preserve">
0:1 is BBB.
Would not usually use this if the BBB is a maternal genotype</t>
        </r>
      </text>
    </comment>
    <comment ref="I160"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K160"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61" authorId="0" shapeId="0" xr:uid="{3B6AFF2C-49C8-4AFD-9ACE-B9337F7F7364}">
      <text>
        <r>
          <rPr>
            <b/>
            <sz val="9"/>
            <color indexed="81"/>
            <rFont val="Tahoma"/>
            <family val="2"/>
          </rPr>
          <t>Young:</t>
        </r>
        <r>
          <rPr>
            <sz val="9"/>
            <color indexed="81"/>
            <rFont val="Tahoma"/>
            <family val="2"/>
          </rPr>
          <t xml:space="preserve">
0:1 to only control the sale age of the pure bred female offspring i.e. not BBM, BBT or BMT</t>
        </r>
      </text>
    </comment>
    <comment ref="I161"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K161"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E162" authorId="0" shapeId="0" xr:uid="{D2C6F565-4AEE-491E-B942-DE28D45F8E72}">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2"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K162"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E163" authorId="0" shapeId="0" xr:uid="{42C799ED-128B-4DAE-9FF6-25C684F18FA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3"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K163"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4"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165"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D166" authorId="2" shapeId="0" xr:uid="{AA0DAF76-5FB3-446A-8C18-270FAF703D79}">
      <text>
        <r>
          <rPr>
            <b/>
            <sz val="9"/>
            <color indexed="81"/>
            <rFont val="Tahoma"/>
            <family val="2"/>
          </rPr>
          <t>John:</t>
        </r>
        <r>
          <rPr>
            <sz val="9"/>
            <color indexed="81"/>
            <rFont val="Tahoma"/>
            <family val="2"/>
          </rPr>
          <t xml:space="preserve">
Pasture type</t>
        </r>
      </text>
    </comment>
    <comment ref="E166" authorId="2" shapeId="0" xr:uid="{84B35398-EDAD-4B62-85B1-B5FE8AEC14C2}">
      <text>
        <r>
          <rPr>
            <b/>
            <sz val="9"/>
            <color indexed="81"/>
            <rFont val="Tahoma"/>
            <family val="2"/>
          </rPr>
          <t>John:</t>
        </r>
        <r>
          <rPr>
            <sz val="9"/>
            <color indexed="81"/>
            <rFont val="Tahoma"/>
            <family val="2"/>
          </rPr>
          <t xml:space="preserve">
All feed periods</t>
        </r>
      </text>
    </comment>
    <comment ref="I166" authorId="0" shapeId="0" xr:uid="{63B75626-65E1-4798-8B35-C5D216BB0457}">
      <text>
        <r>
          <rPr>
            <b/>
            <sz val="9"/>
            <color indexed="81"/>
            <rFont val="Tahoma"/>
            <family val="2"/>
          </rPr>
          <t xml:space="preserve">John:
</t>
        </r>
        <r>
          <rPr>
            <sz val="9"/>
            <color indexed="81"/>
            <rFont val="Tahoma"/>
            <family val="2"/>
          </rPr>
          <t>Scale the feed that must be left ungrazed as a conservation buffer.</t>
        </r>
      </text>
    </comment>
    <comment ref="J166" authorId="2" shapeId="0" xr:uid="{DBFF8303-09AB-4FBB-B3A9-CE839BD0C8FF}">
      <text>
        <r>
          <rPr>
            <b/>
            <sz val="9"/>
            <color indexed="81"/>
            <rFont val="Tahoma"/>
            <family val="2"/>
          </rPr>
          <t>John:</t>
        </r>
        <r>
          <rPr>
            <sz val="9"/>
            <color indexed="81"/>
            <rFont val="Tahoma"/>
            <family val="2"/>
          </rPr>
          <t xml:space="preserve">
Pasture type</t>
        </r>
      </text>
    </comment>
    <comment ref="K166" authorId="2" shapeId="0" xr:uid="{FC45D57B-7439-4D76-91D9-1E93C36113A4}">
      <text>
        <r>
          <rPr>
            <b/>
            <sz val="9"/>
            <color indexed="81"/>
            <rFont val="Tahoma"/>
            <family val="2"/>
          </rPr>
          <t>John:</t>
        </r>
        <r>
          <rPr>
            <sz val="9"/>
            <color indexed="81"/>
            <rFont val="Tahoma"/>
            <family val="2"/>
          </rPr>
          <t xml:space="preserve">
All feed periods</t>
        </r>
      </text>
    </comment>
    <comment ref="E170" authorId="2" shapeId="0" xr:uid="{9A48A1C1-37F2-4650-B997-B94F261B81B3}">
      <text>
        <r>
          <rPr>
            <b/>
            <sz val="9"/>
            <color indexed="81"/>
            <rFont val="Tahoma"/>
            <family val="2"/>
          </rPr>
          <t>John:</t>
        </r>
        <r>
          <rPr>
            <sz val="9"/>
            <color indexed="81"/>
            <rFont val="Tahoma"/>
            <family val="2"/>
          </rPr>
          <t xml:space="preserve">
Scanning cost (all levels of scanning) </t>
        </r>
      </text>
    </comment>
    <comment ref="I170"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K170"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E171" authorId="2" shapeId="0" xr:uid="{79617B3B-B9AC-4BED-908D-29A8824D7F61}">
      <text>
        <r>
          <rPr>
            <b/>
            <sz val="9"/>
            <color indexed="81"/>
            <rFont val="Tahoma"/>
            <family val="2"/>
          </rPr>
          <t>John:</t>
        </r>
        <r>
          <rPr>
            <sz val="9"/>
            <color indexed="81"/>
            <rFont val="Tahoma"/>
            <family val="2"/>
          </rPr>
          <t xml:space="preserve">
Scanning cost (multiples and higher) </t>
        </r>
      </text>
    </comment>
    <comment ref="I171"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K171"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E172" authorId="2" shapeId="0" xr:uid="{3330B3F9-543A-487C-A111-B810C8CF8901}">
      <text>
        <r>
          <rPr>
            <b/>
            <sz val="9"/>
            <color indexed="81"/>
            <rFont val="Tahoma"/>
            <family val="2"/>
          </rPr>
          <t>John:</t>
        </r>
        <r>
          <rPr>
            <sz val="9"/>
            <color indexed="81"/>
            <rFont val="Tahoma"/>
            <family val="2"/>
          </rPr>
          <t xml:space="preserve">
Scanning cost (all levels of scanning) </t>
        </r>
      </text>
    </comment>
    <comment ref="I172"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K172"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E173" authorId="2" shapeId="0" xr:uid="{4833DE50-D2B9-4EBC-87BC-83002055C621}">
      <text>
        <r>
          <rPr>
            <b/>
            <sz val="9"/>
            <color indexed="81"/>
            <rFont val="Tahoma"/>
            <family val="2"/>
          </rPr>
          <t>John:</t>
        </r>
        <r>
          <rPr>
            <sz val="9"/>
            <color indexed="81"/>
            <rFont val="Tahoma"/>
            <family val="2"/>
          </rPr>
          <t xml:space="preserve">
Scanning labour (all levels of scanning) for all types of labour</t>
        </r>
      </text>
    </comment>
    <comment ref="I173"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K173"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E174" authorId="2" shapeId="0" xr:uid="{1FC05FA4-BD1C-4326-89B5-59A13FB32EF8}">
      <text>
        <r>
          <rPr>
            <b/>
            <sz val="9"/>
            <color indexed="81"/>
            <rFont val="Tahoma"/>
            <family val="2"/>
          </rPr>
          <t>John:</t>
        </r>
        <r>
          <rPr>
            <sz val="9"/>
            <color indexed="81"/>
            <rFont val="Tahoma"/>
            <family val="2"/>
          </rPr>
          <t xml:space="preserve">
Scanning labour (multiples and higher) for casual labour only</t>
        </r>
      </text>
    </comment>
    <comment ref="I174"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K174"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I179" authorId="2" shapeId="0" xr:uid="{00BC00DC-FEE7-4030-B426-9435B9363124}">
      <text>
        <r>
          <rPr>
            <b/>
            <sz val="9"/>
            <color indexed="81"/>
            <rFont val="Tahoma"/>
            <family val="2"/>
          </rPr>
          <t>John:</t>
        </r>
        <r>
          <rPr>
            <sz val="9"/>
            <color indexed="81"/>
            <rFont val="Tahoma"/>
            <family val="2"/>
          </rPr>
          <t xml:space="preserve">
Scale wool prices. Operates on the micron price guides</t>
        </r>
      </text>
    </comment>
    <comment ref="I180" authorId="2" shapeId="0" xr:uid="{1FD5FCB6-D8D0-4AD6-9564-E06521790528}">
      <text>
        <r>
          <rPr>
            <b/>
            <sz val="9"/>
            <color indexed="81"/>
            <rFont val="Tahoma"/>
            <family val="2"/>
          </rPr>
          <t>John:</t>
        </r>
        <r>
          <rPr>
            <sz val="9"/>
            <color indexed="81"/>
            <rFont val="Tahoma"/>
            <family val="2"/>
          </rPr>
          <t xml:space="preserve">
Scale sale sheep prices. Operates on the maximum prices in the grids</t>
        </r>
      </text>
    </comment>
    <comment ref="I181" authorId="2" shapeId="0" xr:uid="{766D2579-B87E-454D-A72D-235B2BDBE061}">
      <text>
        <r>
          <rPr>
            <b/>
            <sz val="9"/>
            <color indexed="81"/>
            <rFont val="Tahoma"/>
            <family val="2"/>
          </rPr>
          <t>John:</t>
        </r>
        <r>
          <rPr>
            <sz val="9"/>
            <color indexed="81"/>
            <rFont val="Tahoma"/>
            <family val="2"/>
          </rPr>
          <t xml:space="preserve">
Scale grain prices. Operates on both firsts and seconds</t>
        </r>
      </text>
    </comment>
    <comment ref="E182" authorId="0" shapeId="0" xr:uid="{D1325FE2-5AD9-4884-A382-693969317E4C}">
      <text>
        <r>
          <rPr>
            <b/>
            <sz val="9"/>
            <color indexed="81"/>
            <rFont val="Tahoma"/>
            <family val="2"/>
          </rPr>
          <t>Michael Young (21512438):</t>
        </r>
        <r>
          <rPr>
            <sz val="9"/>
            <color indexed="81"/>
            <rFont val="Tahoma"/>
            <family val="2"/>
          </rPr>
          <t xml:space="preserve">
TT canola</t>
        </r>
      </text>
    </comment>
    <comment ref="K182" authorId="0" shapeId="0" xr:uid="{B9434375-13BD-4150-9B5A-AFF19CCEB656}">
      <text>
        <r>
          <rPr>
            <b/>
            <sz val="9"/>
            <color indexed="81"/>
            <rFont val="Tahoma"/>
            <family val="2"/>
          </rPr>
          <t>Michael Young (21512438):</t>
        </r>
        <r>
          <rPr>
            <sz val="9"/>
            <color indexed="81"/>
            <rFont val="Tahoma"/>
            <family val="2"/>
          </rPr>
          <t xml:space="preserve">
RR canola</t>
        </r>
      </text>
    </comment>
    <comment ref="L182" authorId="0" shapeId="0" xr:uid="{55AA3907-EACE-4E68-AD8C-0B56F30641AA}">
      <text>
        <r>
          <rPr>
            <b/>
            <sz val="9"/>
            <color indexed="81"/>
            <rFont val="Tahoma"/>
            <family val="2"/>
          </rPr>
          <t>Michael Young (21512438):</t>
        </r>
        <r>
          <rPr>
            <sz val="9"/>
            <color indexed="81"/>
            <rFont val="Tahoma"/>
            <family val="2"/>
          </rPr>
          <t xml:space="preserve">
TT canola</t>
        </r>
      </text>
    </comment>
    <comment ref="E183" authorId="2" shapeId="0" xr:uid="{90804579-B24C-4291-9CCF-43D3484105AB}">
      <text>
        <r>
          <rPr>
            <b/>
            <sz val="9"/>
            <color indexed="81"/>
            <rFont val="Tahoma"/>
            <family val="2"/>
          </rPr>
          <t>John:</t>
        </r>
        <r>
          <rPr>
            <sz val="9"/>
            <color indexed="81"/>
            <rFont val="Tahoma"/>
            <family val="2"/>
          </rPr>
          <t xml:space="preserve">
To capture sale price of scanned dry. Breeder and Mutton
Std prices in March to June.</t>
        </r>
      </text>
    </comment>
    <comment ref="I183"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K183"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I185" authorId="2" shapeId="0" xr:uid="{AE2CA37A-5C4E-4D56-A722-A040B70DFCD8}">
      <text>
        <r>
          <rPr>
            <b/>
            <sz val="9"/>
            <color indexed="81"/>
            <rFont val="Tahoma"/>
            <family val="2"/>
          </rPr>
          <t xml:space="preserve">John:
</t>
        </r>
        <r>
          <rPr>
            <sz val="9"/>
            <color indexed="81"/>
            <rFont val="Tahoma"/>
            <family val="2"/>
          </rPr>
          <t>Area of each LMU.</t>
        </r>
      </text>
    </comment>
    <comment ref="E186" authorId="2" shapeId="0" xr:uid="{7D44D60B-4B76-4256-97EB-6D104E291969}">
      <text>
        <r>
          <rPr>
            <b/>
            <sz val="9"/>
            <color indexed="81"/>
            <rFont val="Tahoma"/>
            <family val="2"/>
          </rPr>
          <t>Michael:</t>
        </r>
        <r>
          <rPr>
            <sz val="9"/>
            <color indexed="81"/>
            <rFont val="Tahoma"/>
            <family val="2"/>
          </rPr>
          <t xml:space="preserve">
Understory</t>
        </r>
      </text>
    </comment>
    <comment ref="I186" authorId="2" shapeId="0" xr:uid="{C7DABB2D-BF4B-4217-B20B-033EDA58AE35}">
      <text>
        <r>
          <rPr>
            <b/>
            <sz val="9"/>
            <color indexed="81"/>
            <rFont val="Tahoma"/>
            <family val="2"/>
          </rPr>
          <t>John:</t>
        </r>
        <r>
          <rPr>
            <sz val="9"/>
            <color indexed="81"/>
            <rFont val="Tahoma"/>
            <family val="2"/>
          </rPr>
          <t xml:space="preserve">
Include pasture. Default is True</t>
        </r>
      </text>
    </comment>
    <comment ref="K186" authorId="2" shapeId="0" xr:uid="{CAEDE830-9A68-40BC-91E5-160833059518}">
      <text>
        <r>
          <rPr>
            <b/>
            <sz val="9"/>
            <color indexed="81"/>
            <rFont val="Tahoma"/>
            <family val="2"/>
          </rPr>
          <t>Michael:</t>
        </r>
        <r>
          <rPr>
            <sz val="9"/>
            <color indexed="81"/>
            <rFont val="Tahoma"/>
            <family val="2"/>
          </rPr>
          <t xml:space="preserve">
Understory</t>
        </r>
      </text>
    </comment>
    <comment ref="I187" authorId="2" shapeId="0" xr:uid="{236BCE31-DE94-4C10-93D7-14409E4AE283}">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I189" authorId="2" shapeId="0" xr:uid="{B1B02796-335C-4D67-ACB7-2B540DAD4532}">
      <text>
        <r>
          <rPr>
            <b/>
            <sz val="9"/>
            <color indexed="81"/>
            <rFont val="Tahoma"/>
            <family val="2"/>
          </rPr>
          <t>John:</t>
        </r>
        <r>
          <rPr>
            <sz val="9"/>
            <color indexed="81"/>
            <rFont val="Tahoma"/>
            <family val="2"/>
          </rPr>
          <t xml:space="preserve">
Pasture growth rate by weather-year &amp; feed period (all LMUs)`</t>
        </r>
      </text>
    </comment>
    <comment ref="J189" authorId="2" shapeId="0" xr:uid="{BFAB5FC5-C35E-4C0D-8D8A-C989B7D3F4EA}">
      <text>
        <r>
          <rPr>
            <b/>
            <sz val="9"/>
            <color indexed="81"/>
            <rFont val="Tahoma"/>
            <family val="2"/>
          </rPr>
          <t>John:</t>
        </r>
        <r>
          <rPr>
            <sz val="9"/>
            <color indexed="81"/>
            <rFont val="Tahoma"/>
            <family val="2"/>
          </rPr>
          <t xml:space="preserve">
Pasture type</t>
        </r>
      </text>
    </comment>
    <comment ref="I190" authorId="2" shapeId="0" xr:uid="{E977BD9B-7964-45C3-9E9A-5B3FAAE641B0}">
      <text>
        <r>
          <rPr>
            <b/>
            <sz val="9"/>
            <color indexed="81"/>
            <rFont val="Tahoma"/>
            <family val="2"/>
          </rPr>
          <t>John:</t>
        </r>
        <r>
          <rPr>
            <sz val="9"/>
            <color indexed="81"/>
            <rFont val="Tahoma"/>
            <family val="2"/>
          </rPr>
          <t xml:space="preserve">
Pasture growth rate by weather-year &amp; feed period (all LMUs)`</t>
        </r>
      </text>
    </comment>
    <comment ref="J190" authorId="2" shapeId="0" xr:uid="{65DFB707-BFE6-4BC5-B21A-3E93C7C97F41}">
      <text>
        <r>
          <rPr>
            <b/>
            <sz val="9"/>
            <color indexed="81"/>
            <rFont val="Tahoma"/>
            <family val="2"/>
          </rPr>
          <t>John:</t>
        </r>
        <r>
          <rPr>
            <sz val="9"/>
            <color indexed="81"/>
            <rFont val="Tahoma"/>
            <family val="2"/>
          </rPr>
          <t xml:space="preserve">
Pasture type</t>
        </r>
      </text>
    </comment>
    <comment ref="K190" authorId="2" shapeId="0" xr:uid="{F975FF76-DCDF-4332-93A8-8F9A6B8293F3}">
      <text>
        <r>
          <rPr>
            <b/>
            <sz val="9"/>
            <color indexed="81"/>
            <rFont val="Tahoma"/>
            <family val="2"/>
          </rPr>
          <t>John:</t>
        </r>
        <r>
          <rPr>
            <sz val="9"/>
            <color indexed="81"/>
            <rFont val="Tahoma"/>
            <family val="2"/>
          </rPr>
          <t xml:space="preserve">
All seasons, Feed period 0
</t>
        </r>
      </text>
    </comment>
    <comment ref="L190" authorId="2" shapeId="0" xr:uid="{81AD870F-838A-4BD3-B14E-81305690955D}">
      <text>
        <r>
          <rPr>
            <b/>
            <sz val="9"/>
            <color indexed="81"/>
            <rFont val="Tahoma"/>
            <family val="2"/>
          </rPr>
          <t>John:</t>
        </r>
        <r>
          <rPr>
            <sz val="9"/>
            <color indexed="81"/>
            <rFont val="Tahoma"/>
            <family val="2"/>
          </rPr>
          <t xml:space="preserve">
All seasons, Feed period 1</t>
        </r>
      </text>
    </comment>
    <comment ref="M190" authorId="2" shapeId="0" xr:uid="{DCCBFEFC-6FF6-4F38-A80B-2ADA08C6F0ED}">
      <text>
        <r>
          <rPr>
            <b/>
            <sz val="9"/>
            <color indexed="81"/>
            <rFont val="Tahoma"/>
            <family val="2"/>
          </rPr>
          <t>John:</t>
        </r>
        <r>
          <rPr>
            <sz val="9"/>
            <color indexed="81"/>
            <rFont val="Tahoma"/>
            <family val="2"/>
          </rPr>
          <t xml:space="preserve">
All seasons, Feed period 2</t>
        </r>
      </text>
    </comment>
    <comment ref="N190" authorId="2" shapeId="0" xr:uid="{B324C20D-F4C9-4537-8311-813683893216}">
      <text>
        <r>
          <rPr>
            <b/>
            <sz val="9"/>
            <color indexed="81"/>
            <rFont val="Tahoma"/>
            <family val="2"/>
          </rPr>
          <t>John:</t>
        </r>
        <r>
          <rPr>
            <sz val="9"/>
            <color indexed="81"/>
            <rFont val="Tahoma"/>
            <family val="2"/>
          </rPr>
          <t xml:space="preserve">
All seasons, Feed period 3</t>
        </r>
      </text>
    </comment>
    <comment ref="O190" authorId="2" shapeId="0" xr:uid="{83570449-B2F8-46A7-B6A8-8BE6183D6768}">
      <text>
        <r>
          <rPr>
            <b/>
            <sz val="9"/>
            <color indexed="81"/>
            <rFont val="Tahoma"/>
            <family val="2"/>
          </rPr>
          <t>John:</t>
        </r>
        <r>
          <rPr>
            <sz val="9"/>
            <color indexed="81"/>
            <rFont val="Tahoma"/>
            <family val="2"/>
          </rPr>
          <t xml:space="preserve">
All seasons, Feed period 4</t>
        </r>
      </text>
    </comment>
    <comment ref="P190" authorId="2" shapeId="0" xr:uid="{7FB930C4-E564-4EBC-A5EC-727EDAA3C598}">
      <text>
        <r>
          <rPr>
            <b/>
            <sz val="9"/>
            <color indexed="81"/>
            <rFont val="Tahoma"/>
            <family val="2"/>
          </rPr>
          <t>John:</t>
        </r>
        <r>
          <rPr>
            <sz val="9"/>
            <color indexed="81"/>
            <rFont val="Tahoma"/>
            <family val="2"/>
          </rPr>
          <t xml:space="preserve">
All seasons, Feed period 5</t>
        </r>
      </text>
    </comment>
    <comment ref="Q190" authorId="2" shapeId="0" xr:uid="{B909F90C-4F23-4FC6-ABEE-4D7287083A5E}">
      <text>
        <r>
          <rPr>
            <b/>
            <sz val="9"/>
            <color indexed="81"/>
            <rFont val="Tahoma"/>
            <family val="2"/>
          </rPr>
          <t>John:</t>
        </r>
        <r>
          <rPr>
            <sz val="9"/>
            <color indexed="81"/>
            <rFont val="Tahoma"/>
            <family val="2"/>
          </rPr>
          <t xml:space="preserve">
All seasons, Feed period 6</t>
        </r>
      </text>
    </comment>
    <comment ref="D191" authorId="2" shapeId="0" xr:uid="{3538148D-E777-4300-AF3B-95F0A5BFCAFD}">
      <text>
        <r>
          <rPr>
            <b/>
            <sz val="9"/>
            <color indexed="81"/>
            <rFont val="Tahoma"/>
            <family val="2"/>
          </rPr>
          <t>John:</t>
        </r>
        <r>
          <rPr>
            <sz val="9"/>
            <color indexed="81"/>
            <rFont val="Tahoma"/>
            <family val="2"/>
          </rPr>
          <t xml:space="preserve">
Pasture type</t>
        </r>
      </text>
    </comment>
    <comment ref="E191" authorId="2" shapeId="0" xr:uid="{B138527F-BFEF-4CE3-BE1D-AEBDDAB0FDE9}">
      <text>
        <r>
          <rPr>
            <b/>
            <sz val="9"/>
            <color indexed="81"/>
            <rFont val="Tahoma"/>
            <family val="2"/>
          </rPr>
          <t>John:</t>
        </r>
        <r>
          <rPr>
            <sz val="9"/>
            <color indexed="81"/>
            <rFont val="Tahoma"/>
            <family val="2"/>
          </rPr>
          <t xml:space="preserve">
Feed period 1</t>
        </r>
      </text>
    </comment>
    <comment ref="I191" authorId="2" shapeId="0" xr:uid="{BA58B2ED-EF44-429D-8106-5D652594D596}">
      <text>
        <r>
          <rPr>
            <b/>
            <sz val="9"/>
            <color indexed="81"/>
            <rFont val="Tahoma"/>
            <family val="2"/>
          </rPr>
          <t>John:</t>
        </r>
        <r>
          <rPr>
            <sz val="9"/>
            <color indexed="81"/>
            <rFont val="Tahoma"/>
            <family val="2"/>
          </rPr>
          <t xml:space="preserve">
Pasture growth rate by LMUs (all feed period)</t>
        </r>
      </text>
    </comment>
    <comment ref="J191" authorId="2" shapeId="0" xr:uid="{552EDF8D-FF87-4D86-841E-671E00CD1BB6}">
      <text>
        <r>
          <rPr>
            <b/>
            <sz val="9"/>
            <color indexed="81"/>
            <rFont val="Tahoma"/>
            <family val="2"/>
          </rPr>
          <t>John:</t>
        </r>
        <r>
          <rPr>
            <sz val="9"/>
            <color indexed="81"/>
            <rFont val="Tahoma"/>
            <family val="2"/>
          </rPr>
          <t xml:space="preserve">
Pasture type</t>
        </r>
      </text>
    </comment>
    <comment ref="K191" authorId="2" shapeId="0" xr:uid="{7AA38021-C5BE-4F34-B261-D66DF7A5717A}">
      <text>
        <r>
          <rPr>
            <b/>
            <sz val="9"/>
            <color indexed="81"/>
            <rFont val="Tahoma"/>
            <family val="2"/>
          </rPr>
          <t>John:</t>
        </r>
        <r>
          <rPr>
            <sz val="9"/>
            <color indexed="81"/>
            <rFont val="Tahoma"/>
            <family val="2"/>
          </rPr>
          <t xml:space="preserve">
LMU 0</t>
        </r>
      </text>
    </comment>
    <comment ref="L191" authorId="2" shapeId="0" xr:uid="{40276BC8-9485-4D08-8675-79429F534511}">
      <text>
        <r>
          <rPr>
            <b/>
            <sz val="9"/>
            <color indexed="81"/>
            <rFont val="Tahoma"/>
            <family val="2"/>
          </rPr>
          <t>John:</t>
        </r>
        <r>
          <rPr>
            <sz val="9"/>
            <color indexed="81"/>
            <rFont val="Tahoma"/>
            <family val="2"/>
          </rPr>
          <t xml:space="preserve">
LMU 1</t>
        </r>
      </text>
    </comment>
    <comment ref="M191" authorId="2" shapeId="0" xr:uid="{92E1FB2F-C6C0-4DC8-A102-3A06A8F16934}">
      <text>
        <r>
          <rPr>
            <b/>
            <sz val="9"/>
            <color indexed="81"/>
            <rFont val="Tahoma"/>
            <family val="2"/>
          </rPr>
          <t>John:</t>
        </r>
        <r>
          <rPr>
            <sz val="9"/>
            <color indexed="81"/>
            <rFont val="Tahoma"/>
            <family val="2"/>
          </rPr>
          <t xml:space="preserve">
LMU 2</t>
        </r>
      </text>
    </comment>
    <comment ref="N191" authorId="2" shapeId="0" xr:uid="{2FA86CF4-9645-4C66-AD44-EB615543BAFA}">
      <text>
        <r>
          <rPr>
            <b/>
            <sz val="9"/>
            <color indexed="81"/>
            <rFont val="Tahoma"/>
            <family val="2"/>
          </rPr>
          <t>John:</t>
        </r>
        <r>
          <rPr>
            <sz val="9"/>
            <color indexed="81"/>
            <rFont val="Tahoma"/>
            <family val="2"/>
          </rPr>
          <t xml:space="preserve">
LMU 3</t>
        </r>
      </text>
    </comment>
    <comment ref="O191" authorId="2" shapeId="0" xr:uid="{DE60A10B-B6ED-4426-AA4D-FF169D0141EC}">
      <text>
        <r>
          <rPr>
            <b/>
            <sz val="9"/>
            <color indexed="81"/>
            <rFont val="Tahoma"/>
            <family val="2"/>
          </rPr>
          <t>John:</t>
        </r>
        <r>
          <rPr>
            <sz val="9"/>
            <color indexed="81"/>
            <rFont val="Tahoma"/>
            <family val="2"/>
          </rPr>
          <t xml:space="preserve">
LMU 4</t>
        </r>
      </text>
    </comment>
    <comment ref="P191" authorId="2" shapeId="0" xr:uid="{B1479B32-D229-4BE6-B7CB-5B4481EFEE12}">
      <text>
        <r>
          <rPr>
            <b/>
            <sz val="9"/>
            <color indexed="81"/>
            <rFont val="Tahoma"/>
            <family val="2"/>
          </rPr>
          <t>John:</t>
        </r>
        <r>
          <rPr>
            <sz val="9"/>
            <color indexed="81"/>
            <rFont val="Tahoma"/>
            <family val="2"/>
          </rPr>
          <t xml:space="preserve">
LMU 5</t>
        </r>
      </text>
    </comment>
    <comment ref="Q191" authorId="2" shapeId="0" xr:uid="{14C37071-D484-4E9A-8A5D-DF01F2CCB158}">
      <text>
        <r>
          <rPr>
            <b/>
            <sz val="9"/>
            <color indexed="81"/>
            <rFont val="Tahoma"/>
            <family val="2"/>
          </rPr>
          <t>John:</t>
        </r>
        <r>
          <rPr>
            <sz val="9"/>
            <color indexed="81"/>
            <rFont val="Tahoma"/>
            <family val="2"/>
          </rPr>
          <t xml:space="preserve">
LMU 6</t>
        </r>
      </text>
    </comment>
    <comment ref="I192"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J192" authorId="2" shapeId="0" xr:uid="{36C4D6DE-C3A6-448C-9A35-4240B39C73C5}">
      <text>
        <r>
          <rPr>
            <b/>
            <sz val="9"/>
            <color indexed="81"/>
            <rFont val="Tahoma"/>
            <family val="2"/>
          </rPr>
          <t>John:</t>
        </r>
        <r>
          <rPr>
            <sz val="9"/>
            <color indexed="81"/>
            <rFont val="Tahoma"/>
            <family val="2"/>
          </rPr>
          <t xml:space="preserve">
Pasture type</t>
        </r>
      </text>
    </comment>
    <comment ref="I193" authorId="2" shapeId="0" xr:uid="{C6128503-F430-4697-B4C6-7CA6C60A32C9}">
      <text>
        <r>
          <rPr>
            <b/>
            <sz val="9"/>
            <color indexed="81"/>
            <rFont val="Tahoma"/>
            <family val="2"/>
          </rPr>
          <t>John:</t>
        </r>
        <r>
          <rPr>
            <sz val="9"/>
            <color indexed="81"/>
            <rFont val="Tahoma"/>
            <family val="2"/>
          </rPr>
          <t xml:space="preserve">
Adjust the growth rate of saltbush</t>
        </r>
      </text>
    </comment>
    <comment ref="I194" authorId="2" shapeId="0" xr:uid="{9BCA516F-10DD-4A7D-9496-D3F0AAE9FAB5}">
      <text>
        <r>
          <rPr>
            <b/>
            <sz val="9"/>
            <color indexed="81"/>
            <rFont val="Tahoma"/>
            <family val="2"/>
          </rPr>
          <t>John:</t>
        </r>
        <r>
          <rPr>
            <sz val="9"/>
            <color indexed="81"/>
            <rFont val="Tahoma"/>
            <family val="2"/>
          </rPr>
          <t xml:space="preserve">
Yields in all rot on all LMUS</t>
        </r>
      </text>
    </comment>
    <comment ref="I197" authorId="0" shapeId="0" xr:uid="{ED7EA362-CCBF-42DD-97A1-6C6DA193268E}">
      <text>
        <r>
          <rPr>
            <b/>
            <sz val="9"/>
            <color indexed="81"/>
            <rFont val="Tahoma"/>
            <family val="2"/>
          </rPr>
          <t>Michael:</t>
        </r>
        <r>
          <rPr>
            <sz val="9"/>
            <color indexed="81"/>
            <rFont val="Tahoma"/>
            <family val="2"/>
          </rPr>
          <t xml:space="preserve">
upper bound for managerial labour during the year</t>
        </r>
      </text>
    </comment>
    <comment ref="I198" authorId="0" shapeId="0" xr:uid="{54A523BB-F8AC-4B6C-AEFB-347D2824112F}">
      <text>
        <r>
          <rPr>
            <b/>
            <sz val="9"/>
            <color indexed="81"/>
            <rFont val="Tahoma"/>
            <family val="2"/>
          </rPr>
          <t>Michael Young (21512438):</t>
        </r>
        <r>
          <rPr>
            <sz val="9"/>
            <color indexed="81"/>
            <rFont val="Tahoma"/>
            <family val="2"/>
          </rPr>
          <t xml:space="preserve">
upper bound for casual staff during the year (not including seeding or harv time)</t>
        </r>
      </text>
    </comment>
    <comment ref="I199" authorId="0" shapeId="0" xr:uid="{35670D29-43D0-48D8-9DB9-E763993D29F2}">
      <text>
        <r>
          <rPr>
            <b/>
            <sz val="9"/>
            <color indexed="81"/>
            <rFont val="Tahoma"/>
            <family val="2"/>
          </rPr>
          <t>Michael Young (21512438):</t>
        </r>
        <r>
          <rPr>
            <sz val="9"/>
            <color indexed="81"/>
            <rFont val="Tahoma"/>
            <family val="2"/>
          </rPr>
          <t xml:space="preserve">
upper bound for casual staff during seeding and harv time.</t>
        </r>
      </text>
    </comment>
    <comment ref="I200"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330" authorId="2" shapeId="0" xr:uid="{76BEB0A9-9CE1-4836-88EA-B42576AACB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402" authorId="2" shapeId="0" xr:uid="{3602F3D9-AAD8-4F57-BC32-61B87003E95A}">
      <text>
        <r>
          <rPr>
            <b/>
            <sz val="9"/>
            <color indexed="81"/>
            <rFont val="Tahoma"/>
            <family val="2"/>
          </rPr>
          <t>John:</t>
        </r>
        <r>
          <rPr>
            <sz val="9"/>
            <color indexed="81"/>
            <rFont val="Tahoma"/>
            <family val="2"/>
          </rPr>
          <t xml:space="preserve">
Alter the standard feed supply adjustment options (r2)</t>
        </r>
      </text>
    </comment>
    <comment ref="C403" authorId="2" shapeId="0" xr:uid="{0B1239C7-EDAA-4641-9042-D2DF372D51AA}">
      <text>
        <r>
          <rPr>
            <b/>
            <sz val="9"/>
            <color indexed="81"/>
            <rFont val="Tahoma"/>
            <family val="2"/>
          </rPr>
          <t>John:</t>
        </r>
        <r>
          <rPr>
            <sz val="9"/>
            <color indexed="81"/>
            <rFont val="Tahoma"/>
            <family val="2"/>
          </rPr>
          <t xml:space="preserve">
Alter the standard feed supply adjustment options (r2)</t>
        </r>
      </text>
    </comment>
    <comment ref="C438" authorId="2" shapeId="0" xr:uid="{64B82CA2-3C8C-485D-BA3D-69FB91E051E1}">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440" authorId="2" shapeId="0" xr:uid="{1B2E000F-BF40-4DF1-821A-1CD4DF3CC483}">
      <text>
        <r>
          <rPr>
            <b/>
            <sz val="9"/>
            <color indexed="81"/>
            <rFont val="Tahoma"/>
            <family val="2"/>
          </rPr>
          <t>John:</t>
        </r>
        <r>
          <rPr>
            <sz val="9"/>
            <color indexed="81"/>
            <rFont val="Tahoma"/>
            <family val="2"/>
          </rPr>
          <t xml:space="preserve">
Select the genotype for the 3 breeds
This the g0 axis for the 3 sire breeds.</t>
        </r>
      </text>
    </comment>
    <comment ref="C443" authorId="2" shapeId="0" xr:uid="{B1B67B53-B659-48D3-B7BD-63B82BFC75EE}">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C452" authorId="2" shapeId="0" xr:uid="{69EB26AC-3242-4A1A-BD98-99C33E646AE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460" authorId="2" shapeId="0" xr:uid="{A255436C-28CE-42D0-A47F-E7423E00F529}">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C461" authorId="2" shapeId="0" xr:uid="{8794CF18-7723-4CEA-965A-92DE716B8BB6}">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C466" authorId="2" shapeId="0" xr:uid="{A0A18127-3ADA-431C-BC65-FFD5EB7380C9}">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C467" authorId="2" shapeId="0" xr:uid="{5CE130EA-C0EC-49A6-901F-DC59EA800D40}">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469" authorId="0" shapeId="0" xr:uid="{489385A3-D3D2-4743-9FB8-8AAE7CB7B0A4}">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C470" authorId="0" shapeId="0" xr:uid="{A0EAF5B9-A037-4933-B4CB-585D4701CF1D}">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473" authorId="0" shapeId="0" xr:uid="{63BEEEA8-B745-419D-9D52-249ABFCD16EC}">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C475" authorId="0" shapeId="0" xr:uid="{FD9E0E70-97C4-40BE-8442-AD5C4F17BCF9}">
      <text>
        <r>
          <rPr>
            <b/>
            <sz val="9"/>
            <color indexed="81"/>
            <rFont val="Tahoma"/>
            <family val="2"/>
          </rPr>
          <t>Michael Young:</t>
        </r>
        <r>
          <rPr>
            <sz val="9"/>
            <color indexed="81"/>
            <rFont val="Tahoma"/>
            <family val="2"/>
          </rPr>
          <t xml:space="preserve">
True = include the bound on selling twice drys
(scan needs to be &gt; 0)</t>
        </r>
      </text>
    </comment>
    <comment ref="C476" authorId="0" shapeId="0" xr:uid="{53BD9283-E5B0-486C-B799-20F6450DFEC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477" authorId="0" shapeId="0" xr:uid="{CB54F284-18CA-4681-942F-A20A375AB43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C499" authorId="0" shapeId="0" xr:uid="{E4B39277-BF46-433D-AFED-63302B81F48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500" authorId="0" shapeId="0" xr:uid="{F27B9A73-5E69-43FA-B310-831D3F533382}">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t>
        </r>
      </text>
    </comment>
    <comment ref="C521" authorId="0" shapeId="0" xr:uid="{8AFB029A-8684-4331-A3A4-9D9BDADCBE3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522" authorId="0" shapeId="0" xr:uid="{4DF023BE-EF25-4403-8DD9-3A155BBF1659}">
      <text>
        <r>
          <rPr>
            <b/>
            <sz val="9"/>
            <color indexed="81"/>
            <rFont val="Tahoma"/>
            <family val="2"/>
          </rPr>
          <t>Michael Young:</t>
        </r>
        <r>
          <rPr>
            <sz val="9"/>
            <color indexed="81"/>
            <rFont val="Tahoma"/>
            <family val="2"/>
          </rPr>
          <t xml:space="preserve">
min dams</t>
        </r>
      </text>
    </comment>
    <comment ref="C524" authorId="0" shapeId="0" xr:uid="{32BB2101-7287-4B46-B7B6-2706CA3299D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29" authorId="0" shapeId="0" xr:uid="{A38483FB-108C-423C-B64B-6F2DED3EDFB2}">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30" authorId="0" shapeId="0" xr:uid="{8AAECC30-DE81-40D6-9459-D6BD03D2F56A}">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C532" authorId="0" shapeId="0" xr:uid="{10DDFEF2-2A88-464B-AB2D-860B4254C94E}">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C533" authorId="0" shapeId="0" xr:uid="{A0FAED43-EC2F-41F4-8560-0CCCB5C1DDE4}">
      <text>
        <r>
          <rPr>
            <b/>
            <sz val="9"/>
            <color indexed="81"/>
            <rFont val="Tahoma"/>
            <family val="2"/>
          </rPr>
          <t xml:space="preserve">John:
</t>
        </r>
        <r>
          <rPr>
            <sz val="9"/>
            <color indexed="81"/>
            <rFont val="Tahoma"/>
            <family val="2"/>
          </rPr>
          <t>Proportion of dams mated for each lambing opportunity of g1.
This is as a proportion of the animals retained as dams.
See also bnd_propn_1yofemales_mated_g1 which is as a proportion of the number of female progeny</t>
        </r>
      </text>
    </comment>
    <comment ref="C536" authorId="0" shapeId="0" xr:uid="{41192F69-D39C-4561-B852-75B9ADD8A799}">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537" authorId="0" shapeId="0" xr:uid="{BAEFDAB8-FAD3-4351-AB5E-6C7E53A8970F}">
      <text>
        <r>
          <rPr>
            <b/>
            <sz val="9"/>
            <color indexed="81"/>
            <rFont val="Tahoma"/>
            <family val="2"/>
          </rPr>
          <t>Michael Young:</t>
        </r>
        <r>
          <rPr>
            <sz val="9"/>
            <color indexed="81"/>
            <rFont val="Tahoma"/>
            <family val="2"/>
          </rPr>
          <t xml:space="preserve">
Min sale age (days) of dams.
</t>
        </r>
      </text>
    </comment>
    <comment ref="C538" authorId="0" shapeId="0" xr:uid="{A512D5F2-943E-4886-800E-E7E82F67F283}">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539" authorId="0" shapeId="0" xr:uid="{3C286DEA-2BC3-464D-B4B7-5E461A99A834}">
      <text>
        <r>
          <rPr>
            <b/>
            <sz val="9"/>
            <color indexed="81"/>
            <rFont val="Tahoma"/>
            <family val="2"/>
          </rPr>
          <t>Young:</t>
        </r>
        <r>
          <rPr>
            <sz val="9"/>
            <color indexed="81"/>
            <rFont val="Tahoma"/>
            <family val="2"/>
          </rPr>
          <t xml:space="preserve">
highest age (days) to sell female offspring.</t>
        </r>
      </text>
    </comment>
    <comment ref="C540" authorId="0" shapeId="0" xr:uid="{5EE5D1C1-FD6D-4C72-B4C1-7BCDB6651AAC}">
      <text>
        <r>
          <rPr>
            <b/>
            <sz val="9"/>
            <color indexed="81"/>
            <rFont val="Tahoma"/>
            <family val="2"/>
          </rPr>
          <t>Michael Young:</t>
        </r>
        <r>
          <rPr>
            <sz val="9"/>
            <color indexed="81"/>
            <rFont val="Tahoma"/>
            <family val="2"/>
          </rPr>
          <t xml:space="preserve">
lowest age (days) to sell wethers.</t>
        </r>
      </text>
    </comment>
    <comment ref="C541" authorId="0" shapeId="0" xr:uid="{20A9D4BE-1036-4D8E-8903-6734298DFB7B}">
      <text>
        <r>
          <rPr>
            <b/>
            <sz val="9"/>
            <color indexed="81"/>
            <rFont val="Tahoma"/>
            <family val="2"/>
          </rPr>
          <t>Michael Young:</t>
        </r>
        <r>
          <rPr>
            <sz val="9"/>
            <color indexed="81"/>
            <rFont val="Tahoma"/>
            <family val="2"/>
          </rPr>
          <t xml:space="preserve">
highest age (days) to sell wethers.</t>
        </r>
      </text>
    </comment>
    <comment ref="C542" authorId="2" shapeId="0" xr:uid="{B839C549-0A5C-4821-9A88-A4FFB4986AAB}">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543" authorId="2" shapeId="0" xr:uid="{291F9353-B5EB-4215-9311-8C2779A8DE4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663" authorId="0" shapeId="0" xr:uid="{3B059B4C-DE52-4054-8717-CA8151D510FA}">
      <text>
        <r>
          <rPr>
            <b/>
            <sz val="9"/>
            <color indexed="81"/>
            <rFont val="Tahoma"/>
            <family val="2"/>
          </rPr>
          <t xml:space="preserve">John:
</t>
        </r>
        <r>
          <rPr>
            <sz val="9"/>
            <color indexed="81"/>
            <rFont val="Tahoma"/>
            <family val="2"/>
          </rPr>
          <t>Scale the feed that must be left ungrazed as a conservation buffer.</t>
        </r>
      </text>
    </comment>
    <comment ref="C671" authorId="2" shapeId="0" xr:uid="{08BB78EB-5524-4790-8F8F-77F93607BE09}">
      <text>
        <r>
          <rPr>
            <b/>
            <sz val="9"/>
            <color indexed="81"/>
            <rFont val="Tahoma"/>
            <family val="2"/>
          </rPr>
          <t>John:</t>
        </r>
        <r>
          <rPr>
            <sz val="9"/>
            <color indexed="81"/>
            <rFont val="Tahoma"/>
            <family val="2"/>
          </rPr>
          <t xml:space="preserve">
Scale wool prices. Operates on the micron price guides</t>
        </r>
      </text>
    </comment>
    <comment ref="C672" authorId="2" shapeId="0" xr:uid="{BD4604ED-8FA4-4A71-A6D6-6FB56521FFB7}">
      <text>
        <r>
          <rPr>
            <b/>
            <sz val="9"/>
            <color indexed="81"/>
            <rFont val="Tahoma"/>
            <family val="2"/>
          </rPr>
          <t>John:</t>
        </r>
        <r>
          <rPr>
            <sz val="9"/>
            <color indexed="81"/>
            <rFont val="Tahoma"/>
            <family val="2"/>
          </rPr>
          <t xml:space="preserve">
Scale sale sheep prices. Operates on the maximum prices in the grids</t>
        </r>
      </text>
    </comment>
    <comment ref="C673" authorId="2" shapeId="0" xr:uid="{52D649D7-E8C7-4963-AD71-BDD83A559509}">
      <text>
        <r>
          <rPr>
            <b/>
            <sz val="9"/>
            <color indexed="81"/>
            <rFont val="Tahoma"/>
            <family val="2"/>
          </rPr>
          <t>John:</t>
        </r>
        <r>
          <rPr>
            <sz val="9"/>
            <color indexed="81"/>
            <rFont val="Tahoma"/>
            <family val="2"/>
          </rPr>
          <t xml:space="preserve">
Scale grain prices. Operates on both firsts and seconds</t>
        </r>
      </text>
    </comment>
    <comment ref="C675" authorId="2" shapeId="0" xr:uid="{296396D9-9F0D-4B9D-A6EC-F865B1BB85AC}">
      <text>
        <r>
          <rPr>
            <b/>
            <sz val="9"/>
            <color indexed="81"/>
            <rFont val="Tahoma"/>
            <family val="2"/>
          </rPr>
          <t>John:</t>
        </r>
        <r>
          <rPr>
            <sz val="9"/>
            <color indexed="81"/>
            <rFont val="Tahoma"/>
            <family val="2"/>
          </rPr>
          <t xml:space="preserve">
Include pasture. Default is True</t>
        </r>
      </text>
    </comment>
    <comment ref="C676" authorId="2" shapeId="0" xr:uid="{FF2AC07F-89C3-4DDE-B256-C333A88F9D74}">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C677" authorId="2" shapeId="0" xr:uid="{BEAB47C2-C63A-44DE-A868-337230385F44}">
      <text>
        <r>
          <rPr>
            <b/>
            <sz val="9"/>
            <color indexed="81"/>
            <rFont val="Tahoma"/>
            <family val="2"/>
          </rPr>
          <t>John:</t>
        </r>
        <r>
          <rPr>
            <sz val="9"/>
            <color indexed="81"/>
            <rFont val="Tahoma"/>
            <family val="2"/>
          </rPr>
          <t xml:space="preserve">
Pasture growth rate by weather-year &amp; feed period (all LMUs)`</t>
        </r>
      </text>
    </comment>
    <comment ref="C684" authorId="2" shapeId="0" xr:uid="{E2D850E0-2EFE-4E67-9119-D5790EA62F85}">
      <text>
        <r>
          <rPr>
            <b/>
            <sz val="9"/>
            <color indexed="81"/>
            <rFont val="Tahoma"/>
            <family val="2"/>
          </rPr>
          <t>John:</t>
        </r>
        <r>
          <rPr>
            <sz val="9"/>
            <color indexed="81"/>
            <rFont val="Tahoma"/>
            <family val="2"/>
          </rPr>
          <t xml:space="preserve">
Germination of pasture across all lmus</t>
        </r>
      </text>
    </comment>
    <comment ref="C687" authorId="0" shapeId="0" xr:uid="{F5E92694-9700-4E0D-86BC-973025305C46}">
      <text>
        <r>
          <rPr>
            <b/>
            <sz val="9"/>
            <color indexed="81"/>
            <rFont val="Tahoma"/>
            <family val="2"/>
          </rPr>
          <t>Michael Young (21512438):</t>
        </r>
        <r>
          <rPr>
            <sz val="9"/>
            <color indexed="81"/>
            <rFont val="Tahoma"/>
            <family val="2"/>
          </rPr>
          <t xml:space="preserve">
control if cropgrazing is included. Default is True</t>
        </r>
      </text>
    </comment>
    <comment ref="C689" authorId="2" shapeId="0" xr:uid="{10E79DA3-7CE7-44A2-ADB7-B43D005C0CC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3" authorId="2" shapeId="0" xr:uid="{DAAC0BB8-51FF-42A4-9E88-CE82D638B7C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7" authorId="2" shapeId="0" xr:uid="{BF99EBB7-9902-436F-9F5A-B4E333C044B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1" authorId="2" shapeId="0" xr:uid="{32DDDC71-F49F-464A-8926-A2627EEA1C7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4" authorId="2" shapeId="0" xr:uid="{4345CCFC-0D31-4469-BD26-8E00C78D0F9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8" authorId="2" shapeId="0" xr:uid="{8AD07DB6-6909-47DE-BAE6-966C50589B0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2" authorId="2" shapeId="0" xr:uid="{18DE9762-1BBA-4B4E-ABA6-12B2EE7C10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6" authorId="2" shapeId="0" xr:uid="{D99EF64F-B22F-4D62-8056-13814251D7A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9" authorId="2" shapeId="0" xr:uid="{74129943-F983-4DDA-A421-9FECDE980B7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2" authorId="2" shapeId="0" xr:uid="{9DF32899-29DD-4BE6-9B38-0175690E88F2}">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5" authorId="2" shapeId="0" xr:uid="{0368A1AB-9B2B-439F-B1AA-07ED5B83B29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8" authorId="2" shapeId="0" xr:uid="{940A61F1-F37A-431B-9A4F-8BCDD6276EE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1" authorId="2" shapeId="0" xr:uid="{E2AB903E-7774-4DEE-ADEA-AA7765D8B5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4" authorId="2" shapeId="0" xr:uid="{C6062560-55CD-420A-BA06-B396CA14812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7" authorId="2" shapeId="0" xr:uid="{DBC97F44-1A8A-45C3-8CD1-91C2926AB20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0" authorId="2" shapeId="0" xr:uid="{63F4572D-80EB-46DF-9944-AEA92F1A85F5}">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3" authorId="2" shapeId="0" xr:uid="{4CE29723-FA76-4D3E-97F5-84175D5074A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6" authorId="2" shapeId="0" xr:uid="{D3668F72-3A81-492D-A860-C107EC7554B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9" authorId="2" shapeId="0" xr:uid="{6F3CE8CC-8212-4307-8CF3-6A8415B80F5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2" authorId="2" shapeId="0" xr:uid="{41DF31E0-583B-4B52-A921-3713B6E8E53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5" authorId="2" shapeId="0" xr:uid="{229EC85D-5062-460A-B2B9-FCA1DA128BA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8" authorId="2" shapeId="0" xr:uid="{5B8575AD-CFDF-4C7C-94C8-3412B627D77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1" authorId="2" shapeId="0" xr:uid="{11495A3D-43FC-49DE-8163-0CEFDCB57B6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4" authorId="2" shapeId="0" xr:uid="{28A651AD-F3EC-40C9-B7DF-8CF6F27E637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7" authorId="2" shapeId="0" xr:uid="{D04DD60C-21B6-4CD7-99AE-418C88D9ED1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0" authorId="2" shapeId="0" xr:uid="{5A991FFB-6CDE-4B94-BF1F-3ABDAD3A5F4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3" authorId="2" shapeId="0" xr:uid="{48EF20D0-5790-4863-BD00-D01155EABE6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6" authorId="2" shapeId="0" xr:uid="{B6904015-2876-4F93-99CC-CFC42DF0C85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9" authorId="2" shapeId="0" xr:uid="{6094FD55-5703-45FA-928D-59EADBE9DC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<sst xmlns="http://schemas.openxmlformats.org/spreadsheetml/2006/main" count="10103" uniqueCount="1730">
  <si>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</si>
  <si>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</si>
  <si>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</si>
  <si>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</si>
  <si>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</si>
  <si>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</si>
  <si>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</si>
  <si>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</si>
  <si>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</si>
  <si>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</si>
  <si>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</si>
  <si>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</si>
  <si>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</si>
  <si>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</si>
  <si>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</si>
  <si>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</si>
  <si>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</si>
  <si>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</si>
  <si>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</si>
  <si>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</si>
  <si>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</si>
  <si>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</si>
  <si>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</si>
  <si>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</si>
  <si>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</si>
  <si>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</si>
  <si>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</si>
  <si>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</si>
  <si>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</si>
  <si>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</si>
  <si>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</si>
  <si>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</si>
  <si>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</si>
  <si>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</si>
  <si>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</si>
  <si>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</si>
  <si>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</si>
  <si>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</si>
  <si>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</si>
  <si>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</si>
  <si>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</si>
  <si>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</si>
  <si>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</si>
  <si>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</si>
  <si>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</si>
  <si>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</si>
  <si>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</si>
  <si>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</si>
  <si>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</si>
  <si>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</si>
  <si>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</si>
  <si>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</si>
  <si>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</si>
  <si>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</si>
  <si>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</si>
  <si>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</si>
  <si>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</si>
  <si>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</si>
  <si>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</si>
  <si>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</si>
  <si>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</si>
  <si>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</si>
  <si>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</si>
  <si>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</si>
  <si>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</si>
  <si>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</si>
  <si>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</si>
  <si>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</si>
  <si>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</si>
  <si>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</si>
  <si>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</si>
  <si>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</si>
  <si>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</si>
  <si>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</si>
  <si>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</si>
  <si>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</si>
  <si>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</si>
  <si>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</si>
  <si>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</si>
  <si>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</si>
  <si>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</si>
  <si>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</si>
  <si>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</si>
  <si>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</si>
  <si>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</si>
  <si>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</si>
  <si>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</si>
  <si>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</si>
  <si>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</si>
  <si>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</si>
  <si>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</si>
  <si>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</si>
  <si>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</si>
  <si>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</si>
  <si>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</si>
  <si>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</si>
  <si>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</si>
  <si>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</si>
  <si>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</si>
  <si>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</si>
  <si>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</si>
  <si>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</si>
  <si>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</si>
  <si>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</si>
  <si>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</si>
  <si>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</si>
  <si>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</si>
  <si>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</si>
  <si>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</si>
  <si>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</si>
  <si>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</si>
  <si>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</si>
  <si>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</si>
  <si>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</si>
  <si>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</si>
  <si>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</si>
  <si>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</si>
  <si>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</si>
  <si>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</si>
  <si>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</si>
  <si>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</si>
  <si>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</si>
  <si>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</si>
  <si>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</si>
  <si>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</si>
  <si>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</si>
  <si>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</si>
  <si>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</si>
  <si>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</si>
  <si>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</si>
  <si>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</si>
  <si>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</si>
  <si>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</si>
  <si>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</si>
  <si>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</si>
  <si>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</si>
  <si>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</si>
  <si>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</si>
  <si>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</si>
  <si>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</si>
  <si>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</si>
  <si>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</si>
  <si>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</si>
  <si>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</si>
  <si>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</si>
  <si>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</si>
  <si>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</si>
  <si>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</si>
  <si>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</si>
  <si>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</si>
  <si>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</si>
  <si>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</si>
  <si>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</si>
  <si>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</si>
  <si>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</si>
  <si>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</si>
  <si>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</si>
  <si>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</si>
  <si>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</si>
  <si>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</si>
  <si>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</si>
  <si>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</si>
  <si>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</si>
  <si>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</si>
  <si>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Fix error in name of maintenance requirement sam (was MR needs to be mr). Only run the MR trials</t>
  </si>
  <si>
    <t>Add MR+Eff run</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</si>
  <si>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</si>
  <si>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</si>
  <si>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</si>
  <si>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</si>
  <si>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</si>
  <si>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</si>
  <si>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</si>
  <si>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</si>
  <si>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</si>
  <si>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</si>
  <si>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</si>
  <si>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</si>
  <si>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</si>
  <si>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</si>
  <si>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</si>
  <si>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</si>
  <si>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</si>
  <si>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</si>
  <si>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</si>
  <si>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</si>
  <si>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</si>
  <si>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</si>
  <si>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</si>
  <si>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</si>
  <si>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</si>
  <si>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</si>
  <si>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</si>
  <si>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</si>
  <si>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</si>
  <si>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</si>
  <si>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</si>
  <si>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</si>
  <si>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</si>
  <si>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</si>
  <si>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</si>
  <si>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</si>
  <si>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</si>
  <si>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</si>
  <si>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</si>
  <si>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</si>
  <si>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</si>
  <si>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</si>
  <si>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</si>
  <si>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</si>
  <si>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</si>
  <si>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</si>
  <si>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</si>
  <si>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</si>
  <si>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</si>
  <si>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</si>
  <si>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</si>
  <si>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</si>
  <si>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</si>
  <si>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</si>
  <si>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</si>
  <si>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</si>
  <si>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</si>
  <si>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</si>
  <si>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</si>
  <si>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</si>
  <si>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</si>
  <si>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</si>
  <si>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</si>
  <si>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</si>
  <si>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</si>
  <si>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</si>
  <si>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</si>
  <si>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</si>
  <si>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</si>
  <si>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</si>
  <si>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</si>
  <si>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</si>
  <si>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</si>
  <si>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</si>
  <si>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</si>
  <si>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</si>
  <si>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</si>
  <si>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</si>
  <si>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</si>
  <si>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</si>
  <si>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</si>
  <si>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</si>
  <si>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</si>
  <si>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</si>
  <si>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</si>
  <si>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</si>
  <si>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</si>
  <si>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</si>
  <si>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</si>
  <si>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</si>
  <si>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</si>
  <si>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</si>
  <si>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</si>
  <si>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</si>
  <si>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</si>
  <si>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</si>
  <si>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</si>
  <si>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</si>
  <si>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</si>
  <si>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</si>
  <si>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</si>
  <si>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</si>
  <si>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</si>
  <si>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</si>
  <si>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</si>
  <si>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</si>
  <si>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</si>
  <si>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</si>
  <si>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</si>
  <si>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</si>
  <si>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</si>
  <si>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</si>
  <si>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</si>
  <si>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</si>
  <si>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</si>
  <si>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</si>
  <si>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</si>
  <si>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</si>
  <si>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</si>
  <si>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</si>
  <si>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</si>
  <si>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</si>
  <si>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</si>
  <si>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</si>
  <si>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</si>
  <si>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</si>
  <si>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</si>
  <si>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</si>
  <si>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</si>
  <si>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</si>
  <si>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</si>
  <si>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</si>
  <si>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</si>
  <si>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</si>
  <si>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</si>
  <si>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</si>
  <si>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</si>
  <si>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</si>
  <si>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</si>
  <si>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</si>
  <si>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</si>
  <si>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</si>
  <si>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</si>
  <si>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</si>
  <si>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</si>
  <si>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</si>
  <si>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</si>
  <si>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</si>
  <si>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</si>
  <si>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</si>
  <si>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</si>
  <si>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</si>
  <si>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</si>
  <si>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</si>
  <si>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</si>
  <si>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</si>
  <si>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</si>
  <si>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</si>
  <si>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</si>
  <si>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</si>
  <si>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</si>
  <si>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</si>
  <si>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</si>
  <si>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</si>
  <si>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</si>
  <si>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</si>
  <si>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</si>
  <si>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</si>
  <si>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</si>
  <si>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</si>
  <si>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</si>
  <si>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</si>
  <si>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</si>
  <si>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</si>
  <si>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</si>
  <si>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</si>
  <si>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</si>
  <si>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</si>
  <si>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</si>
  <si>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</si>
  <si>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</si>
  <si>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</si>
  <si>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</si>
  <si>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</si>
  <si>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</si>
  <si>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</si>
  <si>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</si>
  <si>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</si>
  <si>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</si>
  <si>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</si>
  <si>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</si>
  <si>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</si>
  <si>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</si>
  <si>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</si>
  <si>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</si>
  <si>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</si>
  <si>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</si>
  <si>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</si>
  <si>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</si>
  <si>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</si>
  <si>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</si>
  <si>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</si>
  <si>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</si>
  <si>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</si>
  <si>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</si>
  <si>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</si>
  <si>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</si>
  <si>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</si>
  <si>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</si>
  <si>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</si>
  <si>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</si>
  <si>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</si>
  <si>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</si>
  <si>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</si>
  <si>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</si>
  <si>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</si>
  <si>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</si>
  <si>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</si>
  <si>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</si>
  <si>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</si>
  <si>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</si>
  <si>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</si>
  <si>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</si>
  <si>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</si>
  <si>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</si>
  <si>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</si>
  <si>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</si>
  <si>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</si>
  <si>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</si>
  <si>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</si>
  <si>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</si>
  <si>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</si>
  <si>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</si>
  <si>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</si>
  <si>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</si>
  <si>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</si>
  <si>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</si>
  <si>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</si>
  <si>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</si>
  <si>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</si>
  <si>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</si>
  <si>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</si>
  <si>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</si>
  <si>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</si>
  <si>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</si>
  <si>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</si>
  <si>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</si>
  <si>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</si>
  <si>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</si>
  <si>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</si>
  <si>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</si>
  <si>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</si>
  <si>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</si>
  <si>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</si>
  <si>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</si>
  <si>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</si>
  <si>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</si>
  <si>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</si>
  <si>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</si>
  <si>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</si>
  <si>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</si>
  <si>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</si>
  <si>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</si>
  <si>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</si>
  <si>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</si>
  <si>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</si>
  <si>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</si>
  <si>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</si>
  <si>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</si>
  <si>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</si>
  <si>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</si>
  <si>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</si>
  <si>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</si>
  <si>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</si>
  <si>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</si>
  <si>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</si>
  <si>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</si>
  <si>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</si>
  <si>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</si>
  <si>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</si>
  <si>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</si>
  <si>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</si>
  <si>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</si>
  <si>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</si>
  <si>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</si>
  <si>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</si>
  <si>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</si>
  <si>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</si>
  <si>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</si>
  <si>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</si>
  <si>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</si>
  <si>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</si>
  <si>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</si>
  <si>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</si>
  <si>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</si>
  <si>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</si>
  <si>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</si>
  <si>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</si>
  <si>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</si>
  <si>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</si>
  <si>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</si>
  <si>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</si>
  <si>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</si>
  <si>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</si>
  <si>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</si>
  <si>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</si>
  <si>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</si>
  <si>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</si>
  <si>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</si>
  <si>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</si>
  <si>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</si>
  <si>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</si>
  <si>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</si>
  <si>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</si>
  <si>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</si>
  <si>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</si>
  <si>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</si>
  <si>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</si>
  <si>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</si>
  <si>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</si>
  <si>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</si>
  <si>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</si>
  <si>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</si>
  <si>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</si>
  <si>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</si>
  <si>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</si>
  <si>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</si>
  <si>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</si>
  <si>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</si>
  <si>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</si>
  <si>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</si>
  <si>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</si>
  <si>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</si>
  <si>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</si>
  <si>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</si>
  <si>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</si>
  <si>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</si>
  <si>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</si>
  <si>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</si>
  <si>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</si>
  <si>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</si>
  <si>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</si>
  <si>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</si>
  <si>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</si>
  <si>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</si>
  <si>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</si>
  <si>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</si>
  <si>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</si>
  <si>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</si>
  <si>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</si>
  <si>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</si>
  <si>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</si>
  <si>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</si>
  <si>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</si>
  <si>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</si>
  <si>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</si>
  <si>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</si>
  <si>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</si>
  <si>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</si>
  <si>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</si>
  <si>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</si>
  <si>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</si>
  <si>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</si>
  <si>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</si>
  <si>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</si>
  <si>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</si>
  <si>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</si>
  <si>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</si>
  <si>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</si>
  <si>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</si>
  <si>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</si>
  <si>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</si>
  <si>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</si>
  <si>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</si>
  <si>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</si>
  <si>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</si>
  <si>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</si>
  <si>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</si>
  <si>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</si>
  <si>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</si>
  <si>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</si>
  <si>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</si>
  <si>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</si>
  <si>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</si>
  <si>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</si>
  <si>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</si>
  <si>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</si>
  <si>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</si>
  <si>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</si>
  <si>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</si>
  <si>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</si>
  <si>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</si>
  <si>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</si>
  <si>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</si>
  <si>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</si>
  <si>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</si>
  <si>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</si>
  <si>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</si>
  <si>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</si>
  <si>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</si>
  <si>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</si>
  <si>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</si>
  <si>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</si>
  <si>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</si>
  <si>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</si>
  <si>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</si>
  <si>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</si>
  <si>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</si>
  <si>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</si>
  <si>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</si>
  <si>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</si>
  <si>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</si>
  <si>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</si>
  <si>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</si>
  <si>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</si>
  <si>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</si>
  <si>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</si>
  <si>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</si>
  <si>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</si>
  <si>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</si>
  <si>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</si>
  <si>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</si>
  <si>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</si>
  <si>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</si>
  <si>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</si>
  <si>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</si>
  <si>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</si>
  <si>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</si>
  <si>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</si>
  <si>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</si>
  <si>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</si>
  <si>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</si>
  <si>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</si>
  <si>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</si>
  <si>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</si>
  <si>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</si>
  <si>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</si>
  <si>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</si>
  <si>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</si>
  <si>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</si>
  <si>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</si>
  <si>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</si>
  <si>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</si>
  <si>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</si>
  <si>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</si>
  <si>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</si>
  <si>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</si>
  <si>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</si>
  <si>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</si>
  <si>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</si>
  <si>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</si>
  <si>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</si>
  <si>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</si>
  <si>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</si>
  <si>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</si>
  <si>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</si>
  <si>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</si>
  <si>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</si>
  <si>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</si>
  <si>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</si>
  <si>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</si>
  <si>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</si>
  <si>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</si>
  <si>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</si>
  <si>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</si>
  <si>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</si>
  <si>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</si>
  <si>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</si>
  <si>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</si>
  <si>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</si>
  <si>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</si>
  <si>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</si>
  <si>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</si>
  <si>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</si>
  <si>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</si>
  <si>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</si>
  <si>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</si>
  <si>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</si>
  <si>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</si>
  <si>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</si>
  <si>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</si>
  <si>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</si>
  <si>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</si>
  <si>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</si>
  <si>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</si>
  <si>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</si>
  <si>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</si>
  <si>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</si>
  <si>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</si>
  <si>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</si>
  <si>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</si>
  <si>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</si>
  <si>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</si>
  <si>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</si>
  <si>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</si>
  <si>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</si>
  <si>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</si>
  <si>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</si>
  <si>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</si>
  <si>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</si>
  <si>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</si>
  <si>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</si>
  <si>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</si>
  <si>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</si>
  <si>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</si>
  <si>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</si>
  <si>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</si>
  <si>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</si>
  <si>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</si>
  <si>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</si>
  <si>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</si>
  <si>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</si>
  <si>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</si>
  <si>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</si>
  <si>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</si>
  <si>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</si>
  <si>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</si>
  <si>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</si>
  <si>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</si>
  <si>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</si>
  <si>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</si>
  <si>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</si>
  <si>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</si>
  <si>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</si>
  <si>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</si>
  <si>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</si>
  <si>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</si>
  <si>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</si>
  <si>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</si>
  <si>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</si>
  <si>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</si>
  <si>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</si>
  <si>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</si>
  <si>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</si>
  <si>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</si>
  <si>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</si>
  <si>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</si>
  <si>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</si>
  <si>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</si>
  <si>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</si>
  <si>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</si>
  <si>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</si>
  <si>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</si>
  <si>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</si>
  <si>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</si>
  <si>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</si>
  <si>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</si>
  <si>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</si>
  <si>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</si>
  <si>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</si>
  <si>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</si>
  <si>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</si>
  <si>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</si>
  <si>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</si>
  <si>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</si>
  <si>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</si>
  <si>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</si>
  <si>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</si>
  <si>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</si>
  <si>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</si>
  <si>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</si>
  <si>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</si>
  <si>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</si>
  <si>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</si>
  <si>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</si>
  <si>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</si>
  <si>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</si>
  <si>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</si>
  <si>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</si>
  <si>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</si>
  <si>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</si>
  <si>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</si>
  <si>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</si>
  <si>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</si>
  <si>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</si>
  <si>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</si>
  <si>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</si>
  <si>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</si>
  <si>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</si>
  <si>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</si>
  <si>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</si>
  <si>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</si>
  <si>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</si>
  <si>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</si>
  <si>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</si>
  <si>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</si>
  <si>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</si>
  <si>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</si>
  <si>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</si>
  <si>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</si>
  <si>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</si>
  <si>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</si>
  <si>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</si>
  <si>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</si>
  <si>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</si>
  <si>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</si>
  <si>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</si>
  <si>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</si>
  <si>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</si>
  <si>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</si>
  <si>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</si>
  <si>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</si>
  <si>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</si>
  <si>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</si>
  <si>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</si>
  <si>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</si>
  <si>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</si>
  <si>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</si>
  <si>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</si>
  <si>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</si>
  <si>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</si>
  <si>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</si>
  <si>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</si>
  <si>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</si>
  <si>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</si>
  <si>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</si>
  <si>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</si>
  <si>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</si>
  <si>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</si>
  <si>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</si>
  <si>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</si>
  <si>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</si>
  <si>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</si>
  <si>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</si>
  <si>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</si>
  <si>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</si>
  <si>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</si>
  <si>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</si>
  <si>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</si>
  <si>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</si>
  <si>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</si>
  <si>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</si>
  <si>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</si>
  <si>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</si>
  <si>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</si>
  <si>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</si>
  <si>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</si>
  <si>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</si>
  <si>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</si>
  <si>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</si>
  <si>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</si>
  <si>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</si>
  <si>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</si>
  <si>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</si>
  <si>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</si>
  <si>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</si>
  <si>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</si>
  <si>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</si>
  <si>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</si>
  <si>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</si>
  <si>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</si>
  <si>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</si>
  <si>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</si>
  <si>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</si>
  <si>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</si>
  <si>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</si>
  <si>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</si>
  <si>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</si>
  <si>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</si>
  <si>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</si>
  <si>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</si>
  <si>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</si>
  <si>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</si>
  <si>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</si>
  <si>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</si>
  <si>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</si>
  <si>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</si>
  <si>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</si>
  <si>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</si>
  <si>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</si>
  <si>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</si>
  <si>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</si>
  <si>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</si>
  <si>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</si>
  <si>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</si>
  <si>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</si>
  <si>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</si>
  <si>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</si>
  <si>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</si>
  <si>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</si>
  <si>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</si>
  <si>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Flock: Young ewes</t>
  </si>
  <si>
    <t>Flock: CFA ewes</t>
  </si>
  <si>
    <t>Template Experiment</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</si>
  <si>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</si>
  <si>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</si>
  <si>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</si>
  <si>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</si>
  <si>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</si>
  <si>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</si>
  <si>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</si>
  <si>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</si>
  <si>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</si>
  <si>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</si>
  <si>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</si>
  <si>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</si>
  <si>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</si>
  <si>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</si>
  <si>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rr_age_og1[0:1]</t>
  </si>
  <si>
    <t>rr_age_og1[1:2]</t>
  </si>
  <si>
    <t>rr_age_og1[2:]</t>
  </si>
  <si>
    <t>Low</t>
  </si>
  <si>
    <t>High</t>
  </si>
  <si>
    <t>VHigh</t>
  </si>
  <si>
    <t>Wool price</t>
  </si>
  <si>
    <t>Meat price</t>
  </si>
  <si>
    <t>Grain price</t>
  </si>
  <si>
    <t>bnd_min_sale_age_female</t>
  </si>
  <si>
    <t>genotype[0]</t>
  </si>
  <si>
    <t>g3_included[2]</t>
  </si>
  <si>
    <t>BBT inc</t>
  </si>
  <si>
    <t>B genotp</t>
  </si>
  <si>
    <t>Maternal</t>
  </si>
  <si>
    <t>Lamb</t>
  </si>
  <si>
    <t>Hgt</t>
  </si>
  <si>
    <t>5.5yo</t>
  </si>
  <si>
    <t>6.5yo</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</si>
  <si>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</si>
  <si>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</si>
  <si>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</si>
  <si>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</si>
  <si>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</si>
  <si>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</si>
  <si>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</si>
  <si>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</si>
  <si>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</si>
  <si>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</si>
  <si>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</si>
  <si>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</si>
  <si>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</si>
  <si>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</si>
  <si>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</si>
  <si>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</si>
  <si>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</si>
  <si>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</si>
  <si>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</si>
  <si>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</si>
  <si>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</si>
  <si>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</si>
  <si>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</si>
  <si>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</si>
  <si>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</si>
  <si>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</si>
  <si>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</si>
  <si>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</si>
  <si>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</si>
  <si>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</si>
  <si>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</si>
  <si>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</si>
  <si>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</si>
  <si>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</si>
  <si>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Add age group range for upper scalar for numbers and add lower scalar for numbers</t>
  </si>
  <si>
    <t>bnd_rotn_inc</t>
  </si>
  <si>
    <t>Landuse / phases</t>
  </si>
  <si>
    <t>LMU</t>
  </si>
  <si>
    <t>Rotation phase number</t>
  </si>
  <si>
    <t>Slice</t>
  </si>
  <si>
    <t>Genotype</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</si>
  <si>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</si>
  <si>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</si>
  <si>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</si>
  <si>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</si>
  <si>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</si>
  <si>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</si>
  <si>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</si>
  <si>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</si>
  <si>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</si>
  <si>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</si>
  <si>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</si>
  <si>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</si>
  <si>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</si>
  <si>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</si>
  <si>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</si>
  <si>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</si>
  <si>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</si>
  <si>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</si>
  <si>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</si>
  <si>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</si>
  <si>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:,0:1,:</t>
  </si>
  <si>
    <t>date_born1st_iog</t>
  </si>
  <si>
    <t>drys_retained_estpropn_o</t>
  </si>
  <si>
    <t>[1]</t>
  </si>
  <si>
    <t>[2]</t>
  </si>
  <si>
    <t>[3]</t>
  </si>
  <si>
    <t>Region (SWVic, GSM, CWM) &amp; Prodn calibration</t>
  </si>
  <si>
    <t>Late</t>
  </si>
  <si>
    <t>SWV</t>
  </si>
  <si>
    <t>GSM</t>
  </si>
  <si>
    <t>CWM</t>
  </si>
  <si>
    <t>Add SAA[date_born1st] &amp; connect to data table</t>
  </si>
  <si>
    <t>Add proportion of ewe lambs mated with an estimated proportion too</t>
  </si>
  <si>
    <t>est_propn_dams_mated_og1</t>
  </si>
  <si>
    <t>est_drys_retained_scan_o</t>
  </si>
  <si>
    <t>All</t>
  </si>
  <si>
    <t>Ewe Lambs Mating age offset (days)</t>
  </si>
  <si>
    <t>Joining Age</t>
  </si>
  <si>
    <t>Timing</t>
  </si>
  <si>
    <t>Index</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</si>
  <si>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</si>
  <si>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</si>
  <si>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</si>
  <si>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</si>
  <si>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</si>
  <si>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</si>
  <si>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</si>
  <si>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</si>
  <si>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</si>
  <si>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</si>
  <si>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</si>
  <si>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</si>
  <si>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</si>
  <si>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</si>
  <si>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</si>
  <si>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</si>
  <si>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</si>
  <si>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</si>
  <si>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</si>
  <si>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t>Currently not used</t>
  </si>
  <si>
    <t>r2_ik0g</t>
  </si>
  <si>
    <t>There is a different data sheet for each TOL</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</si>
  <si>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</si>
  <si>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</si>
  <si>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</si>
  <si>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</si>
  <si>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</si>
  <si>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</si>
  <si>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</si>
  <si>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</si>
  <si>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</si>
  <si>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</si>
  <si>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</si>
  <si>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</si>
  <si>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</si>
  <si>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</si>
  <si>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</si>
  <si>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</si>
  <si>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</si>
  <si>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</si>
  <si>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</si>
  <si>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</si>
  <si>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</si>
  <si>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</si>
  <si>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</si>
  <si>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</si>
  <si>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</si>
  <si>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</si>
  <si>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</si>
  <si>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</si>
  <si>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</si>
  <si>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</si>
  <si>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</si>
  <si>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</si>
  <si>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</si>
  <si>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</si>
  <si>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</si>
  <si>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</si>
  <si>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</si>
  <si>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</si>
  <si>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</si>
  <si>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</si>
  <si>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</si>
  <si>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</si>
  <si>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</si>
  <si>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</si>
  <si>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</si>
  <si>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</si>
  <si>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</si>
  <si>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</si>
  <si>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</si>
  <si>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</si>
  <si>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</si>
  <si>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</si>
  <si>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</si>
  <si>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</si>
  <si>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</si>
  <si>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</si>
  <si>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</si>
  <si>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</si>
  <si>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</si>
  <si>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</si>
  <si>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</si>
  <si>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</si>
  <si>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</si>
  <si>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</si>
  <si>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</si>
  <si>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</si>
  <si>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</si>
  <si>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</si>
  <si>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</si>
  <si>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</si>
  <si>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period_is_reportffcfw_p</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</si>
  <si>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</si>
  <si>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</si>
  <si>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</si>
  <si>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</si>
  <si>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</si>
  <si>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</si>
  <si>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</si>
  <si>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</si>
  <si>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</si>
  <si>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</si>
  <si>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</si>
  <si>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</si>
  <si>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</si>
  <si>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</si>
  <si>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MinROE for grazing Intensity</t>
  </si>
  <si>
    <t>0 = model optimum SR</t>
  </si>
  <si>
    <t>High (lower SR)</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</si>
  <si>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</si>
  <si>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</si>
  <si>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</si>
  <si>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</si>
  <si>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</si>
  <si>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</si>
  <si>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</si>
  <si>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</si>
  <si>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2yo</t>
  </si>
  <si>
    <t>Med</t>
  </si>
  <si>
    <t>Change the zoom for some screens</t>
  </si>
  <si>
    <t>fs_use_number</t>
  </si>
  <si>
    <t>fs_create_number</t>
  </si>
  <si>
    <t>fs_create_pkl</t>
  </si>
  <si>
    <t>Add fs_create_number as a separate SAV to number to use. Change the order of the SAV so that it follows that logic that the fs_pkl is used early in the run and created late in the run.</t>
  </si>
  <si>
    <t>LP-M</t>
  </si>
  <si>
    <t>LP-S</t>
  </si>
  <si>
    <t>LP-D</t>
  </si>
  <si>
    <t>LP-DSM</t>
  </si>
  <si>
    <t>EP</t>
  </si>
  <si>
    <t>LP(M)</t>
  </si>
  <si>
    <t>LP(S)</t>
  </si>
  <si>
    <t>LP(D)</t>
  </si>
  <si>
    <t>LP(DSM)</t>
  </si>
  <si>
    <t>EP(DSM)</t>
  </si>
  <si>
    <t>Scan level</t>
  </si>
  <si>
    <t>Scan</t>
  </si>
  <si>
    <t>Select the adjustment that generated the highest profit in the LTW experiment for Merinos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</si>
  <si>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</si>
  <si>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</si>
  <si>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</si>
  <si>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</si>
  <si>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</si>
  <si>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</si>
  <si>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</si>
  <si>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</si>
  <si>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</si>
  <si>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</si>
  <si>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</si>
  <si>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</si>
  <si>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</si>
  <si>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</si>
  <si>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</si>
  <si>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</si>
  <si>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Yearling</t>
  </si>
  <si>
    <t>Adult</t>
  </si>
  <si>
    <t>Yrl</t>
  </si>
  <si>
    <t>Feedsupply</t>
  </si>
  <si>
    <t>Flock Structure</t>
  </si>
  <si>
    <t>Source of the SA values</t>
  </si>
  <si>
    <t>Prices</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</si>
  <si>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</si>
  <si>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</si>
  <si>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</si>
  <si>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</si>
  <si>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</si>
  <si>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</si>
  <si>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FS Adj LTW EL</t>
  </si>
  <si>
    <t>FS Adj LTW Adult</t>
  </si>
  <si>
    <t>Standard (7mo)</t>
  </si>
  <si>
    <t>Middle</t>
  </si>
  <si>
    <t>Early</t>
  </si>
  <si>
    <t>Note: Not set up to handle different age offset by region because the trial description is not differentiating (but that could be changed)</t>
  </si>
  <si>
    <t>age in days</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</si>
  <si>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</si>
  <si>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</si>
  <si>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</si>
  <si>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</si>
  <si>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BMT</t>
  </si>
  <si>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</si>
  <si>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</si>
  <si>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</si>
  <si>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Maiden</t>
  </si>
  <si>
    <t>Adult3</t>
  </si>
  <si>
    <t>Adult4</t>
  </si>
  <si>
    <t>Adult5</t>
  </si>
  <si>
    <t>Adult6</t>
  </si>
  <si>
    <t>i.FS_Strategy</t>
  </si>
  <si>
    <t>Expand the ranges for i.FS_Strategy to include the 5th level of AgeJ</t>
  </si>
  <si>
    <t>Mid pregnancy</t>
  </si>
  <si>
    <t>Yearling lambing - Standard</t>
  </si>
  <si>
    <t>Base</t>
  </si>
  <si>
    <t>Step</t>
  </si>
  <si>
    <t>Index for Timing</t>
  </si>
  <si>
    <r>
      <t xml:space="preserve">FS Ajustment level </t>
    </r>
    <r>
      <rPr>
        <sz val="9.9"/>
        <color rgb="FF0000CC"/>
        <rFont val="Calibri"/>
        <family val="2"/>
      </rPr>
      <t>(doesn't vary with TOL or AgeJ)</t>
    </r>
  </si>
  <si>
    <t>Age of Joining Index &amp; Date of Lambing</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</si>
  <si>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</si>
  <si>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</si>
  <si>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</si>
  <si>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</si>
  <si>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</si>
  <si>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</si>
  <si>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TOL offset (r1 &amp; r2)</t>
  </si>
  <si>
    <t>Age at Joining (for Yearlings)</t>
  </si>
  <si>
    <t>Timing (from i.Periods)</t>
  </si>
  <si>
    <t>Slices for Variation option to alter BBB</t>
  </si>
  <si>
    <t>Slices for Variation option to alter BMT</t>
  </si>
  <si>
    <t>Slices for the FFCFW report</t>
  </si>
  <si>
    <r>
      <t xml:space="preserve">LTW calibration Merino (Exp300) - </t>
    </r>
    <r>
      <rPr>
        <b/>
        <sz val="11"/>
        <color rgb="FF0000CC"/>
        <rFont val="Calibri"/>
        <family val="2"/>
      </rPr>
      <t>Slices in the TOL sheets</t>
    </r>
  </si>
  <si>
    <r>
      <t>LTW calibration Merino (Exp300) - Nutrition of Single &amp; Twin bearing ewes during pregnancy (Scan 0,1&amp;2)</t>
    </r>
    <r>
      <rPr>
        <b/>
        <sz val="11"/>
        <color rgb="FF0000CC"/>
        <rFont val="Calibri"/>
        <family val="2"/>
      </rPr>
      <t xml:space="preserve"> - Slices in the TOL sheets</t>
    </r>
  </si>
  <si>
    <t>Select the adjustment that generated the highest profit</t>
  </si>
  <si>
    <t>Split the LTW adj Feed Supply across the 3 TOL data sheets.</t>
  </si>
  <si>
    <t>Simplify, then generalise the feed supply options formulas for the LTW levels</t>
  </si>
  <si>
    <t>Number of options for this class</t>
  </si>
  <si>
    <t>NV adjustments during pregnancy.
Note: One of the levels must be 0.</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</si>
  <si>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</si>
  <si>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</si>
  <si>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</si>
  <si>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</si>
  <si>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</si>
  <si>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</si>
  <si>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</si>
  <si>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</si>
  <si>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r>
      <t>Optimum Joining feed supply adjustment.</t>
    </r>
    <r>
      <rPr>
        <b/>
        <sz val="11"/>
        <color rgb="FF0000CC"/>
        <rFont val="Calibri"/>
        <family val="2"/>
      </rPr>
      <t xml:space="preserve"> Fill out optimum adult management in TOL sheets</t>
    </r>
  </si>
  <si>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</si>
  <si>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</si>
  <si>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</si>
  <si>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</si>
  <si>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</si>
  <si>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</si>
  <si>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</si>
  <si>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</si>
  <si>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</si>
  <si>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</si>
  <si>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</si>
  <si>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</si>
  <si>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</si>
  <si>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</si>
  <si>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</si>
  <si>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run_feedbudget</t>
  </si>
  <si>
    <t>report feed budget (big report)</t>
  </si>
  <si>
    <t/>
  </si>
  <si>
    <t>2:3,1:2,0:1</t>
  </si>
  <si>
    <t>2:3,1:2,3:4</t>
  </si>
  <si>
    <t>0:1,0:1</t>
  </si>
  <si>
    <t>feedbud_inc</t>
  </si>
  <si>
    <t>SA variables to check if exist</t>
  </si>
  <si>
    <t>Add Feedbud report. Tidy up 'SA variable'!</t>
  </si>
  <si>
    <t>mask_z</t>
  </si>
  <si>
    <t>:</t>
  </si>
  <si>
    <t>1:-1</t>
  </si>
  <si>
    <t>Add sav[mask_z] with comments</t>
  </si>
  <si>
    <t>LTW_loops_increment</t>
  </si>
  <si>
    <t>Change the LTW_loop to increment and change other comments</t>
  </si>
  <si>
    <t>Add new SAV['seq_len'] &amp; SAV['overdraw']</t>
  </si>
  <si>
    <t>seq_len</t>
  </si>
  <si>
    <t>can vary with TOL</t>
  </si>
  <si>
    <t>Report inclusions</t>
  </si>
  <si>
    <t>Model controls</t>
  </si>
  <si>
    <t>Equations &amp; REVs</t>
  </si>
  <si>
    <t>LW profiles &amp; nutrition</t>
  </si>
  <si>
    <t>Genotypes &amp; adjustments</t>
  </si>
  <si>
    <t>Management controls</t>
  </si>
  <si>
    <t>Costs &amp; Prices</t>
  </si>
  <si>
    <t>Region &amp; Farm</t>
  </si>
  <si>
    <t>Feed supply &amp; LTW</t>
  </si>
  <si>
    <t>Regroup &amp; Outline the SA variables in Experiment!</t>
  </si>
  <si>
    <t>overdraw_limit</t>
  </si>
  <si>
    <t>Report ffcfw (EL only)</t>
  </si>
  <si>
    <t>nut_mask_offs_sWix</t>
  </si>
  <si>
    <t>Improve commenting for model controls</t>
  </si>
  <si>
    <t>pinp_rot</t>
  </si>
  <si>
    <t>inc_risk_aversion</t>
  </si>
  <si>
    <t>inc_c1_variation</t>
  </si>
  <si>
    <t>run_period_dates</t>
  </si>
  <si>
    <t>Period dates for season, feed periods, dam DVP dates, dam repro dates &amp; offs DVP dates</t>
  </si>
  <si>
    <t>Add run_period_dates report control. Added SAV[inc_risk_aversion], SAV[inc_c1_variation], SAV[pinp_rot]</t>
  </si>
  <si>
    <t>Fix comments on the price SAMs (that were copies of SAM[random])</t>
  </si>
  <si>
    <t>Management Controls</t>
  </si>
  <si>
    <t>2:,:,:</t>
  </si>
  <si>
    <t>Feedsupply experiment: Change the slices for the dam bounds forcing in the 2 dams for t0 &amp; t1</t>
  </si>
  <si>
    <t>Added meat price scenario to the FS values for create and use.</t>
  </si>
  <si>
    <t>0:1,0:1,:</t>
  </si>
  <si>
    <t>0:1,3:4,:</t>
  </si>
  <si>
    <t>1:2,2:3,:</t>
  </si>
  <si>
    <t>1:2,5:6,:</t>
  </si>
  <si>
    <t>Merino</t>
  </si>
  <si>
    <t>Fix that defaults weren't being used for pinp_rot &amp; risk aversion</t>
  </si>
  <si>
    <t>Add maternal genotype to the nlb inputs so range of inputs could be expanded.</t>
  </si>
  <si>
    <t>Tidy up the Feed Supply expt so it is ready to implement on Google</t>
  </si>
  <si>
    <t>cropgrazing_inc</t>
  </si>
  <si>
    <t>Turn off crop grazing - Add SAV[cropgrazing_inc]</t>
  </si>
  <si>
    <t>Flock structure</t>
  </si>
  <si>
    <t>SRW</t>
  </si>
  <si>
    <t>These values are not used. But easier not to delete</t>
  </si>
  <si>
    <t>Change the standard prices. Mostly meat that changed. Set to mid point of the sliders</t>
  </si>
  <si>
    <t>Refresh the randomisation after removing the wethers, adding an extra grain price level.</t>
  </si>
  <si>
    <t>Add Exp500 which is SA on minroe and prices to check the effect on optimum SR</t>
  </si>
  <si>
    <t>Add SAA[wean_wt] to adjust wean weight.</t>
  </si>
  <si>
    <t>wean_wt</t>
  </si>
  <si>
    <t>conservation_limit_f</t>
  </si>
  <si>
    <t>Add SAM[conservation] to scale the amount of ungrazed FOO in each period.</t>
  </si>
  <si>
    <t>PGR during period</t>
  </si>
  <si>
    <t>Tweak the reports for #6 the reports being used for the SR SA</t>
  </si>
  <si>
    <t>Added landuse constraints on GSM that has 35% crop. Added it to Exp500 (SA_SR) and Exp200 (Feedsupply)</t>
  </si>
  <si>
    <t>Conservation Limit for grazing Intensity</t>
  </si>
  <si>
    <t>Low limit (high SR)</t>
  </si>
  <si>
    <t>High limit (low SR)</t>
  </si>
  <si>
    <t>Conservation limit scalar</t>
  </si>
  <si>
    <t>Add Exp550 with a PGR SA &amp; conservation limit SA (6 trials for each for a base genotype &amp; TOL and 50th percentile prices)</t>
  </si>
  <si>
    <t>Change pgr_f to be 0.95 for 3:5 and 0.925 for 0:3</t>
  </si>
  <si>
    <t>conservation</t>
  </si>
  <si>
    <t>Fix the inclusion of prices in the fs pkl numbers. Can't use this with the google runs carried out for the N33 trials.</t>
  </si>
  <si>
    <t>Add region to the pkl number. Note GSM Final was run again with the region added to the resulting pkl name</t>
  </si>
  <si>
    <t>FP0</t>
  </si>
  <si>
    <t>FP1</t>
  </si>
  <si>
    <t>FP2</t>
  </si>
  <si>
    <t>FP3</t>
  </si>
  <si>
    <t>FP4</t>
  </si>
  <si>
    <t>FP5</t>
  </si>
  <si>
    <t>FP6</t>
  </si>
  <si>
    <t>Pasture growth scalar (sam)</t>
  </si>
  <si>
    <t>Add region inputs for the PGR scalar &amp; connect to Experiment</t>
  </si>
  <si>
    <t>Combine the trials for N33 &amp; LWCJ into same set of runs (but can still do LWC separately)</t>
  </si>
  <si>
    <t>Germ</t>
  </si>
  <si>
    <t>Quick test Winter</t>
  </si>
  <si>
    <t>Quick test Autumn</t>
  </si>
  <si>
    <t>Germination</t>
  </si>
  <si>
    <t>Remove line that was added to Experiment to compare 2 trials. Was causing a reporting error.</t>
  </si>
  <si>
    <t>Remove minroe (after all the FS optimisation exp have been created).</t>
  </si>
  <si>
    <t>Central Wheatbelt - phases turned off for CWM</t>
  </si>
  <si>
    <t>Exclude area bound for CWM</t>
  </si>
  <si>
    <t>Add CWM period numbers &amp; landuse areas &amp; PGR SA</t>
  </si>
  <si>
    <t>Correct rotation numbers for CWM</t>
  </si>
  <si>
    <t>Added TOL dates (in 2 places) for CWM &amp; SWV</t>
  </si>
  <si>
    <t>After Exp created for Expts 1100 to 2500</t>
  </si>
  <si>
    <t>Change formula in ffcfw to IF(  ,   ,"-") rather than TRUE/FALSE</t>
  </si>
  <si>
    <t>Change the nutrition level from weaning to EL joining in Exp2000 to 3 (no change in nutrition). Was 4 (slightly increased nutrition)</t>
  </si>
  <si>
    <t>CWM &amp; GSM run with the new nutrition, SWV with old.</t>
  </si>
  <si>
    <t>Fixed comment on the impact of changing GI (was minroe now conservatin limit)</t>
  </si>
  <si>
    <t>Add exp5000 with 15000 trials.</t>
  </si>
  <si>
    <t>Removed the randomisatino from this workbook so that it is calculated externally and values copied in</t>
  </si>
  <si>
    <t>Allowed offspring of yearlings to be retained in DVP[0]. So that they could be sold as a finished lamb</t>
  </si>
  <si>
    <t>Fix error in AgeBorn1st not connected to FFCFW report or DateBorn1st in Exp2000</t>
  </si>
  <si>
    <t>Changed conservation limit for Exp2000 to be =source trial.</t>
  </si>
  <si>
    <t>If changing this in a model for experiments with external randomisation, remember to copy in the regions randomisation</t>
  </si>
  <si>
    <t>Changed description in Not Mated trial (1000) to be same length as Exp2000 &amp; Exp5000 (6 chars) - Easier for the Database Creator</t>
  </si>
  <si>
    <t>Joining Age (adjustment for Ewe Lambs)</t>
  </si>
  <si>
    <t>Add slices to the LTW tables for the period Weaning to joining by TOL (bit of a rough and ready addition)</t>
  </si>
  <si>
    <t>Add columns to Exp to become the feedsupply adjustment for weaning to joining</t>
  </si>
  <si>
    <r>
      <t>Default</t>
    </r>
    <r>
      <rPr>
        <b/>
        <sz val="8.5"/>
        <color rgb="FFFF0000"/>
        <rFont val="Consolas"/>
        <family val="3"/>
      </rPr>
      <t xml:space="preserve"> - do not delete or modify</t>
    </r>
  </si>
  <si>
    <t>Altered FS adj for the 2tth and adult repro experiments</t>
  </si>
  <si>
    <t>Add new GSM management randomisation. Add LW &amp; LWC to description. Change calibration for the LWC levels</t>
  </si>
  <si>
    <t>Add Exp7000 that tests levels of the management inputs for a specified farm scenario</t>
  </si>
  <si>
    <t>Separate the EP slices from the joining slices so that EP optimisation of EL is not being driven by LWCJ. 2-tooth and adults still from joining to mid-preg.</t>
  </si>
  <si>
    <t>Add scan_per &amp; lamb_survival to Report 5.</t>
  </si>
  <si>
    <t>Add bound on t1 prior to dvp14 except for scanning DVPs</t>
  </si>
  <si>
    <t>slp_inc</t>
  </si>
  <si>
    <t>Add bound on SLP and includsion of SLP and pasture</t>
  </si>
  <si>
    <t>Add bound on proportion of 1yo females. Add the new SAV, move the formula for the proportion to the new SAV, change formulas for the est_propn mated (that is based on Mated:(Mated+Unmated))</t>
  </si>
  <si>
    <t>bnd_slp_area_l</t>
  </si>
  <si>
    <t>adjp_lw_initial_w1</t>
  </si>
  <si>
    <t>adjp_cfw_initial_w1</t>
  </si>
  <si>
    <t>adjp_fd_initial_w1</t>
  </si>
  <si>
    <t>adjp_fl_initial_w1</t>
  </si>
  <si>
    <t>Model Standard for Analysis (N11)</t>
  </si>
  <si>
    <t>pas_inc_t</t>
  </si>
  <si>
    <t>bnd_up_prog_tdxg2</t>
  </si>
  <si>
    <t>Change bound from 1yo females mated to bnd_up_prog_tdxg. This allows all female prog to be forced to be dams, then control proportion mated</t>
  </si>
  <si>
    <t>0:1,1:,1:2,:</t>
  </si>
  <si>
    <t>2:3,1:,1:2,:</t>
  </si>
  <si>
    <t>run_wc</t>
  </si>
  <si>
    <t>working capital requirement during the year</t>
  </si>
  <si>
    <t>Add run_wc report control</t>
  </si>
  <si>
    <t>sb_growth</t>
  </si>
  <si>
    <t>bnd_sb_consumption_p6</t>
  </si>
  <si>
    <t>0:2,0:17,:</t>
  </si>
  <si>
    <t>0:2,15:17,:</t>
  </si>
  <si>
    <t>0:2,1:4,:</t>
  </si>
  <si>
    <t>Add SAM on sb_growth, Add bnd_sb_consumption_p6</t>
  </si>
  <si>
    <t>Alter the SAV on bnd_up_dams to refelct the new way of constraining propn mated using all females retained as dams</t>
  </si>
  <si>
    <t>Fix the impact of selling drys on RR (genetic &amp; response in current generation)</t>
  </si>
  <si>
    <t>Ewe Lambs                                  Adults</t>
  </si>
  <si>
    <t>Flexible (no RR)                   Force retention</t>
  </si>
  <si>
    <t>Forced retention               Force retention</t>
  </si>
  <si>
    <t>Twice dry                              Force retention</t>
  </si>
  <si>
    <t>Flexible (no RR)                    Once dry</t>
  </si>
  <si>
    <t>Forced retention                  Once dry</t>
  </si>
  <si>
    <t>Twice dry                                 Once dry</t>
  </si>
  <si>
    <t>Flexible (no RR)             Twice dry</t>
  </si>
  <si>
    <t>Forced retention           Twice dry</t>
  </si>
  <si>
    <t>Twice dry                          Twice dry</t>
  </si>
  <si>
    <t>Ewe Lambs</t>
  </si>
  <si>
    <t>Adult - Genotype</t>
  </si>
  <si>
    <t>Ewe Lamb - Genotype</t>
  </si>
  <si>
    <t>Adult ewes</t>
  </si>
  <si>
    <t>lmu_area_l</t>
  </si>
  <si>
    <t>Add sav[lmu_area_l]</t>
  </si>
  <si>
    <t>Move the 4 FS adjustments for Exp3000&amp;4000 to the bottom of the LTW table so that the LTW adjustment can be used for the FS optimisation.</t>
  </si>
  <si>
    <t>Use the lines below here to calibrate &amp;/or for the other regions</t>
  </si>
  <si>
    <t>Tweak i_dryman ao that 'Flexible' gets some RR advantage from selling drys.</t>
  </si>
  <si>
    <t>There really should be some accumlation of advantages if more age groups are selected.</t>
  </si>
  <si>
    <t>Fix estimated proportion of dams mated (because no longer using bnd_1yofemale_mated)</t>
  </si>
  <si>
    <t>Fix error in coefficient values in Exp7000</t>
  </si>
  <si>
    <t>Change the initial weight distribution for the N11 trials in the FS optimisation trial</t>
  </si>
  <si>
    <t>Change the FS optimisation trial to Exp9000. Only 1 scenario in the standard and then 180 copies of the standard</t>
  </si>
  <si>
    <t>Change the bounds on progeny to allow females to be retained as offspring</t>
  </si>
  <si>
    <t>bnd_up_prog_inc</t>
  </si>
  <si>
    <t>Fix error in name bnd_up_prog_inc (was _offs)</t>
  </si>
  <si>
    <t>Used for the Feed supply adjustment for the Ewe repro component of the Ewe Lambs analysis</t>
  </si>
  <si>
    <t>Change the LMU number for the phases being bound (because S3 was LMU0 now LMU2)</t>
  </si>
  <si>
    <t xml:space="preserve">Add the meat price level as part of the feed supply optimisation. Add to the Use FS number. </t>
  </si>
  <si>
    <t>Change the rotn_lo_bnd area input in DataMaster! to be '-' of not used. Required an IFERROR on the area formula.</t>
  </si>
  <si>
    <t>user_fvp_date_dams_yiu</t>
  </si>
  <si>
    <t>user_fvp_date_offs_yiu</t>
  </si>
  <si>
    <t>Add SAV[user_fvp_dates_dam_yiu] &amp; offs</t>
  </si>
  <si>
    <t>1:2,0:1,2:3</t>
  </si>
  <si>
    <t>1:2,1:2,2:3</t>
  </si>
  <si>
    <t>1:2,2:3,2:3</t>
  </si>
  <si>
    <t>Increment the phase number by 1 for the rotn_lo_bound constraint to allow for SLP</t>
  </si>
  <si>
    <t>Tweak the feed supply expt based on the trial sizes and times to solve</t>
  </si>
  <si>
    <t>Change the FeedSupply description to include meat price</t>
  </si>
  <si>
    <t>Add FeedSupply expt that references the FeedSupplyTemplate. Has inputs for Genotype, TOL, AgeJ &amp; MeatPrice</t>
  </si>
  <si>
    <t>Pinp</t>
  </si>
  <si>
    <t>Add region input so that the region can be controlled from exp.xl</t>
  </si>
  <si>
    <t>Set the rot_lobound input to '-' for the phases that are not selected.</t>
  </si>
  <si>
    <t>Set row 2 &amp; 3 for the new region input to 'blank</t>
  </si>
  <si>
    <t>Fix error in the FS opt that wasn't using the pkl from the previous trial</t>
  </si>
  <si>
    <t>Fix error in the display of FxxNyy. That wasn't adding the extra FVPs</t>
  </si>
  <si>
    <t>max_sup_selectivity</t>
  </si>
  <si>
    <t>dams_confinement_P</t>
  </si>
  <si>
    <t>Add SAV[max_sup_selectivity] &amp; SAV[dams_confinement_P]</t>
  </si>
  <si>
    <t>Current assumptions generate the same RR increase if one age or multiple age groups are culled.</t>
  </si>
  <si>
    <t>Fix assumptions for dry management</t>
  </si>
  <si>
    <t>All sold                               Force retention</t>
  </si>
  <si>
    <t xml:space="preserve">All sold                                 Flexible </t>
  </si>
  <si>
    <t xml:space="preserve">Flexible (no RR)                   Flexible (half)   </t>
  </si>
  <si>
    <t>All sold                                  Once dry</t>
  </si>
  <si>
    <t>All sold                           Twice dry</t>
  </si>
  <si>
    <r>
      <t xml:space="preserve">Genotype, Flock Structure &amp; Ewe Numbers constraint </t>
    </r>
    <r>
      <rPr>
        <b/>
        <sz val="11"/>
        <color rgb="FF0000CC"/>
        <rFont val="Calibri"/>
        <family val="2"/>
        <scheme val="minor"/>
      </rPr>
      <t>(fill out EweNo in TOL sheets)</t>
    </r>
  </si>
  <si>
    <t>Add retain/Sell in description</t>
  </si>
  <si>
    <t>Paddock allocation scenarios (Exp51)</t>
  </si>
  <si>
    <t>Inputs for the calculations (either due to mob size or exposure)</t>
  </si>
  <si>
    <t>Propn of pregnant ewes with twins</t>
  </si>
  <si>
    <t>Propn better pdks</t>
  </si>
  <si>
    <t>DSE/hd of single bearing ewes</t>
  </si>
  <si>
    <t>DSE/hd of multiple bearing ewes</t>
  </si>
  <si>
    <t>Single change</t>
  </si>
  <si>
    <t>Twin change</t>
  </si>
  <si>
    <t>Current Mob size</t>
  </si>
  <si>
    <t>Number of DSE moving</t>
  </si>
  <si>
    <t>Propn of singles moving</t>
  </si>
  <si>
    <t>Propn of twin moving</t>
  </si>
  <si>
    <t>Mob size change</t>
  </si>
  <si>
    <t>Change in mortality</t>
  </si>
  <si>
    <t>Ave chill (GrazPlan)</t>
  </si>
  <si>
    <t>singles</t>
  </si>
  <si>
    <t>multiples</t>
  </si>
  <si>
    <t>Mortality change</t>
  </si>
  <si>
    <t>Singles</t>
  </si>
  <si>
    <t>Twins</t>
  </si>
  <si>
    <t>Overall</t>
  </si>
  <si>
    <t>Mob size</t>
  </si>
  <si>
    <t>Shelter allocation</t>
  </si>
  <si>
    <t>High Chill</t>
  </si>
  <si>
    <t>Change in mortality of the lamb moved if:
 a twin ewe is moved from  poor to good or
 a single ewe is moved from good to poor</t>
  </si>
  <si>
    <t>Paddock Allocation</t>
  </si>
  <si>
    <t>Chill scenario (if scanning)</t>
  </si>
  <si>
    <t>3 = Medium chill scenario</t>
  </si>
  <si>
    <t>Add Paddock Allocation table for single &amp; Twin survival (copy from Preg Scan). Add std Chill level for each region. Add coeff for saa_mortalityx singles and twins.</t>
  </si>
  <si>
    <t>Check through the FS expt and liven up some formulas that are reqquired.</t>
  </si>
  <si>
    <t>Change the FS opt to be F33N53 and 3 F53N33 trials.</t>
  </si>
  <si>
    <t>Change the first of the FS experiements to be #2 so that it gets run before the N33 trials (so that the initial pkl_fs has been created)</t>
  </si>
  <si>
    <t>Change the fs_pkl to use and create for the 2nd trial to a formula (so that it can be changed if wanting to rerun the FS expt from the finishing pkl.</t>
  </si>
  <si>
    <t>Fix error in n_fs_dams. Was set to 5 for the 2nd trial but not set back to 3 in the 3rd trial.</t>
  </si>
  <si>
    <r>
      <t xml:space="preserve">dam FFCFW weight (for selected generator periods) </t>
    </r>
    <r>
      <rPr>
        <b/>
        <sz val="8.8000000000000007"/>
        <color rgb="FF8C8C8C"/>
        <rFont val="JetBrains Mono"/>
      </rPr>
      <t>- remove after Ewe Lamb analysis</t>
    </r>
  </si>
  <si>
    <t>Add formula to user_fvp_date_dams so that the FVP date changes based on age at joining of the ewe lambs.</t>
  </si>
  <si>
    <t>Remove the r2 pointer for offspring. It looks like it was adjustingt he offspring feed supply using the LTW &amp; LWCj adjustments.</t>
  </si>
  <si>
    <t>MP1</t>
  </si>
  <si>
    <t>MP2</t>
  </si>
  <si>
    <t>MP3</t>
  </si>
  <si>
    <t>MP4</t>
  </si>
  <si>
    <t>Change the formula for the pointer to the optimum LTW feed supply (N11) because instead of Scan the table is now meat price.</t>
  </si>
  <si>
    <t>Select the adjustment that generated the highest profit in the LWCj experiments</t>
  </si>
  <si>
    <t>User Feed variation period offset (post weaning period)</t>
  </si>
  <si>
    <t>0:1,0:1,0:1</t>
  </si>
  <si>
    <t>0:1,1:2,0:1</t>
  </si>
  <si>
    <t>0:1,2:3,0:1</t>
  </si>
  <si>
    <t>Delete the BMT LTW feedsupply SAV columns because the Maternal type is BBB &amp; is using BBB offset</t>
  </si>
  <si>
    <t>Add SAV to control timing of the post-weaning user defined FVP. Add a data table to control the SAV.</t>
  </si>
  <si>
    <t>Change the nutspread for n5 to 0+/-2+/-1 (was +/- 0.5)</t>
  </si>
  <si>
    <t>Fix error in the lookup formula for the OptLWCj. Was not offsetting for the meat price</t>
  </si>
  <si>
    <t>Fix error in the TRUE/FALSE for selling twice dry. The input table was '-' for FALSE but AND('-',TRUE) is TRUE. Changed the input to FALSE.</t>
  </si>
  <si>
    <t>Changed the std value for the upper bound on the sale slices for dams in v[0:4] to 999999. Had been 0 which was excluding sales of young ewes.</t>
  </si>
  <si>
    <t>Fix values for the 2tooth FS adjustment for Exp4000 (2tooth RR sensitivity).</t>
  </si>
  <si>
    <t>FS Adj LTW 2-tth</t>
  </si>
  <si>
    <t>Update the SWV randomisation (that excludes selling empty EL when selling young ewes as hoggets)</t>
  </si>
  <si>
    <t>Change the standard meat price percentile to reduce the lamb price back to $8/kg average</t>
  </si>
  <si>
    <t>Model structure</t>
  </si>
  <si>
    <t>Risk aversion</t>
  </si>
  <si>
    <t>REV</t>
  </si>
  <si>
    <t>Scan management</t>
  </si>
  <si>
    <t>CropGrazing included</t>
  </si>
  <si>
    <t>mask_z[:]</t>
  </si>
  <si>
    <t>mask_z[1:-1]</t>
  </si>
  <si>
    <t>SE</t>
  </si>
  <si>
    <t>DSP</t>
  </si>
  <si>
    <t>SQ</t>
  </si>
  <si>
    <t>Other DSP vs SE tests</t>
  </si>
  <si>
    <t>overdraw</t>
  </si>
  <si>
    <t>mach_option</t>
  </si>
  <si>
    <t>interest_rate</t>
  </si>
  <si>
    <t>opp_cost_capital</t>
  </si>
  <si>
    <t>casual_ub</t>
  </si>
  <si>
    <t>seedharv_casual_ub</t>
  </si>
  <si>
    <t>all_rot_yield</t>
  </si>
  <si>
    <t>pasture productivity</t>
  </si>
  <si>
    <t>scan</t>
  </si>
  <si>
    <t>std</t>
  </si>
  <si>
    <t>low</t>
  </si>
  <si>
    <t>high</t>
  </si>
  <si>
    <t>med</t>
  </si>
  <si>
    <t>Risk</t>
  </si>
  <si>
    <t>risk method</t>
  </si>
  <si>
    <t>CARA risk coeff</t>
  </si>
  <si>
    <t>CRRA risk coeff</t>
  </si>
  <si>
    <t>No risk</t>
  </si>
  <si>
    <t>CARA-low</t>
  </si>
  <si>
    <t>CARA-high</t>
  </si>
  <si>
    <t>CRRA-low</t>
  </si>
  <si>
    <t>CRRA-high</t>
  </si>
  <si>
    <t>utility_method</t>
  </si>
  <si>
    <t>cara_risk_coef</t>
  </si>
  <si>
    <t>crra_risk_coef</t>
  </si>
  <si>
    <t>use_pkl_condensed_start_condition</t>
  </si>
  <si>
    <t>bnd_sup_per_dse</t>
  </si>
  <si>
    <t>grainp_k</t>
  </si>
  <si>
    <t>10:12</t>
  </si>
  <si>
    <t>15:17</t>
  </si>
  <si>
    <t>pgr</t>
  </si>
  <si>
    <t>grainprice_k</t>
  </si>
  <si>
    <t>Feed supply offset</t>
  </si>
  <si>
    <t>Feed supply #</t>
  </si>
  <si>
    <t>Add extra trial in the N33 part of the fs optimisation. Copy to Exp9000</t>
  </si>
  <si>
    <t>Whatever</t>
  </si>
  <si>
    <t>Standard Ewe Lamb management (used in the Calibration check Experiment)</t>
  </si>
  <si>
    <t>Region</t>
  </si>
  <si>
    <t>Meat Price</t>
  </si>
  <si>
    <t>Proportion mated</t>
  </si>
  <si>
    <t>Age at Joining</t>
  </si>
  <si>
    <t>LW at J EL</t>
  </si>
  <si>
    <t>LWC Joining</t>
  </si>
  <si>
    <t>LWC Pregnancy</t>
  </si>
  <si>
    <t>LW at J 2-tooth</t>
  </si>
  <si>
    <t>Dry Man</t>
  </si>
  <si>
    <t>:,0:1</t>
  </si>
  <si>
    <t>run_saleage_offs</t>
  </si>
  <si>
    <t>sales age for offs</t>
  </si>
  <si>
    <t>1:2,1:2,:</t>
  </si>
  <si>
    <t>1:2,2:,:</t>
  </si>
  <si>
    <t>mortalityx_ol0g1</t>
  </si>
  <si>
    <t>0:1,1:2,:</t>
  </si>
  <si>
    <t>0:1,2:3,:</t>
  </si>
  <si>
    <t>1:2,3:4,:</t>
  </si>
  <si>
    <t>2:,1:2,:</t>
  </si>
  <si>
    <t>2:,2:3,:</t>
  </si>
  <si>
    <t>2:,3:4,:</t>
  </si>
  <si>
    <t>7mo with 0% mated</t>
  </si>
  <si>
    <t>Add AgeJ[6] which is 0% joined. Used in the feed supply opt expt to create an optimum for the not mated trial.</t>
  </si>
  <si>
    <t>propn_mated_w_inc</t>
  </si>
  <si>
    <r>
      <t>User Feed variation period offset (post weaning period)</t>
    </r>
    <r>
      <rPr>
        <sz val="8.8000000000000007"/>
        <color theme="1"/>
        <rFont val="Calibri"/>
        <family val="2"/>
      </rPr>
      <t>-to stop a clash between post-weaning period and the weaning period for the delayed lambing.</t>
    </r>
  </si>
  <si>
    <t>Fix error in pointer for the pre-joining component of the adult &amp; 2-tooth reproduction SA</t>
  </si>
  <si>
    <t>2-tth</t>
  </si>
  <si>
    <t>Optimum level from pkl_fs</t>
  </si>
  <si>
    <t>indices
r2-wean</t>
  </si>
  <si>
    <t>indices
r2-lsln</t>
  </si>
  <si>
    <t>Fix error in saa[mortalityx_ol0g1]</t>
  </si>
  <si>
    <t>Convert LWC-J &amp; LWC-P to use r2-lsln (rather than wean). Add the slices in the i_FS_Strategyindices range rather than in Experiment!</t>
  </si>
  <si>
    <t>Add manual optimisation of AgeJ to Exp1000-Removed later when AgeJ[6] was added</t>
  </si>
  <si>
    <t>Change the range for the rr sensitivity to +/- 15% for both Merino &amp; Maternal.</t>
  </si>
  <si>
    <t>Add a calibration experiment (Exp700).</t>
  </si>
  <si>
    <t>Add an experiment for Value of an extra lamb (Exp8000)</t>
  </si>
  <si>
    <t>Delete the wether flock testing trial Exp900</t>
  </si>
  <si>
    <t>Alter the feed supply optimisation. Change to 75% EL mated with the constraint across the z axis - so that the propn mated is not optimised across the w axis.</t>
  </si>
  <si>
    <t>run_biomass_penalty</t>
  </si>
  <si>
    <t>biomass production of crops</t>
  </si>
  <si>
    <t>Change the day of the post weaning period to be delayed by half the length of the AgeJ delay - but this alters the adult period too.</t>
  </si>
  <si>
    <t>user_fvp_date_dams_iu</t>
  </si>
  <si>
    <t>1:2,0:1,0:1</t>
  </si>
  <si>
    <t>1:2,1:2,0:1</t>
  </si>
  <si>
    <t>1:2,2:3,0:1</t>
  </si>
  <si>
    <t>Old inputs. Were these from the periods report</t>
  </si>
  <si>
    <t>Best bet calcualtions.</t>
  </si>
  <si>
    <t>Copy of the values from the Best-bet calculations. Compare with periods report</t>
  </si>
  <si>
    <t>manager_ub</t>
  </si>
  <si>
    <t>Change the nut spread and include a +/-1 for the end of joining.</t>
  </si>
  <si>
    <t>Added formulas for proportion mated in the Exp9000 because AgeJ has the option of being 6 which affects the Proportion</t>
  </si>
  <si>
    <t>Change the standard management for the Autumn lambing to mating ewe lambs at 9mo (for Exp700)</t>
  </si>
  <si>
    <t>Change AgeJ[1] to +14days because that is a common timing on-farm</t>
  </si>
  <si>
    <t>Fixed error in pointer used for indices in the 2tooth repro changes for Exp4000</t>
  </si>
  <si>
    <t>Remove the LTW adjustment on Early preg &amp; Late preg DSM. These affect slice 0:1 which is all animals (set calculation to FALSE in Exp200 for all except 90-98)</t>
  </si>
  <si>
    <t>Add extra columns for the FFCFW for AgeJ[6]</t>
  </si>
  <si>
    <t>Change period numbers in top table to active formulas relating to the calculated period from date of lambing</t>
  </si>
  <si>
    <t>Added an input cell to control the reporting of the detail for Exp700. The cells can be copied to the template for this exp because formulas are relative</t>
  </si>
  <si>
    <t>Change the standard meat percentile to 100. To achieve $8/kg in March</t>
  </si>
  <si>
    <t>Delete grain_k SA that was probably double counting the SA on the canola price</t>
  </si>
  <si>
    <t>Value of a lamb experiment</t>
  </si>
  <si>
    <t>rr_og1</t>
  </si>
  <si>
    <t>Mortalityx singles</t>
  </si>
  <si>
    <t>twins</t>
  </si>
  <si>
    <t>triplets</t>
  </si>
  <si>
    <t>Propn mated</t>
  </si>
  <si>
    <t>Percentile</t>
  </si>
  <si>
    <t>Add data table for Exp8000 &amp; link to the experiment. RR &amp; Mortalityx &amp; Meat price percentile</t>
  </si>
  <si>
    <t>Fix accidental overwrite of NLB column (with genotype). Copy in GSM randomisation</t>
  </si>
  <si>
    <t>Note: NLB has to be 0 for Experiment 8000, because these coefficients use the same saa columns</t>
  </si>
  <si>
    <t>Add i.FS_Strategy formulas to Exp2000 &amp; 8000 so that the LW pointers are active for those trials (the pointers looked like they were active but they weren't)</t>
  </si>
  <si>
    <t>Change SWV to selling twice dry adults if lambing in autumn (was once dry)</t>
  </si>
  <si>
    <t>Tweak dry management RR response</t>
  </si>
  <si>
    <t>Fix the description for Exp8000 so it can be read into the report spreadsheet</t>
  </si>
  <si>
    <t>Change the PGR SA for GSM back to the values based on PfS (50% adjustment)-reverted to remove the SA values</t>
  </si>
  <si>
    <t>Change fs optimisation to start with fs_pkl</t>
  </si>
  <si>
    <t>:,:,0:1,:,:</t>
  </si>
  <si>
    <t>:,:,1:,:,:</t>
  </si>
  <si>
    <t>Add a column for sav[bnd_lo_offs_tsdxg3] so that the bound is not active if the proportion of EL mated is 0.</t>
  </si>
  <si>
    <t>Add Drop at top of the pointer rows for rr_og1 and mortalityx. Not sure if that will be causing a problem for GSM that doesn't have it.</t>
  </si>
  <si>
    <t>Set the CWM rotations for the latest inclusions</t>
  </si>
  <si>
    <t>Connect r2adjust_inc correctly for the fs optimisation  for LTW &amp; LWC-J</t>
  </si>
  <si>
    <t>Add GSM LTW optimum pattern to input tables</t>
  </si>
  <si>
    <t>Read in the optimum feeds upply adjustment for LWC-J</t>
  </si>
  <si>
    <t>Add CWM &amp; SWV LTW optimum patterns</t>
  </si>
  <si>
    <t>Fix LTW optimum profile pointer values for Age[6]. Had beena formula rather than calcuated in Exp9--3</t>
  </si>
  <si>
    <t>V.Late</t>
  </si>
  <si>
    <t>Fix error in the formula for the LTW &amp; LWC-J pointers in Experiment! (now that AgeJ has 6 slices)</t>
  </si>
  <si>
    <t>Re-Read in the optimum feeds supply adjustment for LWC-J</t>
  </si>
  <si>
    <t>Change Exp7000 to include Aboth AgeJ x LWJ and LWCJ x LWJ. Set model to GSM (so that the Moojepin scenario could be calculated).</t>
  </si>
  <si>
    <t>est_drys_retained_birth_o</t>
  </si>
  <si>
    <t>bnd_lo_dams_tog1</t>
  </si>
  <si>
    <t>confinement_n1</t>
  </si>
  <si>
    <t>confinement_n3</t>
  </si>
  <si>
    <t>user_fvp_date_offs_iu</t>
  </si>
  <si>
    <t>Update the SA variables sheet</t>
  </si>
  <si>
    <t>NLB genetics</t>
  </si>
  <si>
    <t>Equivalent Meat price for pkl_fs</t>
  </si>
  <si>
    <t>Which is close to $7/kg</t>
  </si>
  <si>
    <t>run_profit</t>
  </si>
  <si>
    <t>profit with qsz</t>
  </si>
  <si>
    <t>run_numbers_qsz</t>
  </si>
  <si>
    <t>sheep numbers with qsz</t>
  </si>
  <si>
    <t>run_croparea_qsz</t>
  </si>
  <si>
    <t>crop area with qsz</t>
  </si>
  <si>
    <t>Fix Exp8000 with inclusion of std meat price (level 0). Added extra trials &amp; altered formulas to step through the combinations</t>
  </si>
  <si>
    <t>Add 3 new reports to 'Run Report!'</t>
  </si>
  <si>
    <t>pgr_zp6</t>
  </si>
  <si>
    <t>:,1:2</t>
  </si>
  <si>
    <t>:,2:3</t>
  </si>
  <si>
    <t>:,3:4</t>
  </si>
  <si>
    <t>:,4:5</t>
  </si>
  <si>
    <t>:,5:6</t>
  </si>
  <si>
    <t>:,6:7</t>
  </si>
  <si>
    <t>Change pgr_f to pgr_zp6</t>
  </si>
  <si>
    <t>Change the feed supply adj options for the management SA in the experiments (changed to SAR &amp; then reverted to SAA)</t>
  </si>
  <si>
    <t>Change Exp8000 to scan 3 so that triplet animals are in the LP &amp; reported</t>
  </si>
  <si>
    <t>consumption of supplement</t>
  </si>
  <si>
    <t>run_cropcon</t>
  </si>
  <si>
    <t>crop consumed from early season crop grazing</t>
  </si>
  <si>
    <t>Add run_cropcon</t>
  </si>
  <si>
    <t>sat</t>
  </si>
  <si>
    <t>cb0_c2</t>
  </si>
  <si>
    <t>11:12,:,:</t>
  </si>
  <si>
    <t>Add sat[cb0] to SA variables!</t>
  </si>
  <si>
    <t>conception_og1</t>
  </si>
  <si>
    <t>littersize_og1</t>
  </si>
  <si>
    <t>Added saa[conception] &amp; saa[littersize]</t>
  </si>
  <si>
    <t>pi_adult</t>
  </si>
  <si>
    <t>pi_yatf</t>
  </si>
  <si>
    <t>kg_adult</t>
  </si>
  <si>
    <t>mr_adult</t>
  </si>
  <si>
    <t>evg_adult</t>
  </si>
  <si>
    <t>pi_post_adult</t>
  </si>
  <si>
    <t>kg_post_adult</t>
  </si>
  <si>
    <t>mr_post_adult</t>
  </si>
  <si>
    <t>kg_yatf</t>
  </si>
  <si>
    <t>mr_yatf</t>
  </si>
  <si>
    <t>pi_post_yatf</t>
  </si>
  <si>
    <t>kg_post_yatf</t>
  </si>
  <si>
    <t>mr_post_yatf</t>
  </si>
  <si>
    <t>9:10,3:,:</t>
  </si>
  <si>
    <t>9:10,1:,:</t>
  </si>
  <si>
    <t>Feed supply Optimisation</t>
  </si>
  <si>
    <t>inc_sup_selectivity</t>
  </si>
  <si>
    <t>mortalitye_ol0g1</t>
  </si>
  <si>
    <t>capital_limit</t>
  </si>
  <si>
    <t>cropgrazing</t>
  </si>
  <si>
    <t>poc_inc</t>
  </si>
  <si>
    <t>Update sa record from MRY PhD &amp; comparison with code</t>
  </si>
  <si>
    <t>Erosion limit</t>
  </si>
  <si>
    <t>Data name</t>
  </si>
  <si>
    <t>i.UserPeriod0</t>
  </si>
  <si>
    <t>i.end_joining</t>
  </si>
  <si>
    <t>i.LTWFeedLevels</t>
  </si>
  <si>
    <t>i.TOL</t>
  </si>
  <si>
    <t>i.FlkStrctr</t>
  </si>
  <si>
    <t>i.NLB</t>
  </si>
  <si>
    <t>i_dryman</t>
  </si>
  <si>
    <t>i.Value_rr</t>
  </si>
  <si>
    <t>i.conservation</t>
  </si>
  <si>
    <t>i.interest_rate</t>
  </si>
  <si>
    <t>i.opp_cost_capital</t>
  </si>
  <si>
    <t>i.WoolPrices</t>
  </si>
  <si>
    <t>i.MeatPrices</t>
  </si>
  <si>
    <t>i.GrainPrices</t>
  </si>
  <si>
    <t>i.mach_option</t>
  </si>
  <si>
    <t>i.casual_ub</t>
  </si>
  <si>
    <t>i.seedharv_casual_ub</t>
  </si>
  <si>
    <t>i.all_rot_yield</t>
  </si>
  <si>
    <t>i.overdraw</t>
  </si>
  <si>
    <t>i.pasture_prod</t>
  </si>
  <si>
    <t>Delete columns in Experiment and data tables in Data that are not required for the template</t>
  </si>
  <si>
    <t>i.minroe</t>
  </si>
  <si>
    <t>REVs</t>
  </si>
  <si>
    <t>Equations</t>
  </si>
  <si>
    <t>LP-Tw</t>
  </si>
  <si>
    <t>LP-Tr</t>
  </si>
  <si>
    <t>LP-ESM</t>
  </si>
  <si>
    <t>LP-E</t>
  </si>
  <si>
    <t>Finewool Merino</t>
  </si>
  <si>
    <t>Medium wool Merino</t>
  </si>
  <si>
    <t>Medium wool Merino + Termimal</t>
  </si>
  <si>
    <t>sale age of ewe hoggets</t>
  </si>
  <si>
    <t>Sale age of CFA</t>
  </si>
  <si>
    <t>Index region</t>
  </si>
  <si>
    <t>Index genotype</t>
  </si>
  <si>
    <t>Mat.</t>
  </si>
  <si>
    <t>Mer.</t>
  </si>
  <si>
    <t>Age joining EL</t>
  </si>
  <si>
    <t>Dry Man EL</t>
  </si>
  <si>
    <t>Descriptions</t>
  </si>
  <si>
    <t>Index TOL</t>
  </si>
  <si>
    <r>
      <t xml:space="preserve">Feed supply - Strategic adjustement for Ewe Lambs. </t>
    </r>
    <r>
      <rPr>
        <b/>
        <sz val="11"/>
        <color rgb="FF0000CC"/>
        <rFont val="Calibri"/>
        <family val="2"/>
      </rPr>
      <t>Indices vary with TOL &amp; AgeJ</t>
    </r>
  </si>
  <si>
    <t>Index EL AgeJ</t>
  </si>
  <si>
    <t>Index pointer 1</t>
  </si>
  <si>
    <t>Index pointer 2</t>
  </si>
  <si>
    <t>:,3:4,:</t>
  </si>
  <si>
    <t>preg_increment_ol0g1</t>
  </si>
  <si>
    <t>Create Master v20</t>
  </si>
  <si>
    <t>Tidy up formulas and links to the loopup columns</t>
  </si>
  <si>
    <t>Remove link to v19 (which was an error)</t>
  </si>
  <si>
    <t>i.model_structure</t>
  </si>
  <si>
    <t>Tidy up feed supply opt (mainly commenting &amp; FS numbers)</t>
  </si>
  <si>
    <t>RR genetics (for farm scenario)</t>
  </si>
  <si>
    <t>RR scenario</t>
  </si>
  <si>
    <t>BBT</t>
  </si>
  <si>
    <t>bnd_up_dams_tog1</t>
  </si>
  <si>
    <t>1:2,8:9,:</t>
  </si>
  <si>
    <t>1:2,11:12,:</t>
  </si>
  <si>
    <t>1:2,14:15,:</t>
  </si>
  <si>
    <t>pgr_l</t>
  </si>
  <si>
    <t>Note: For EL analysis used scalar =1 for all periods</t>
  </si>
  <si>
    <t>i.ProdnCal_Mer</t>
  </si>
  <si>
    <t>0:1,6:7,:</t>
  </si>
  <si>
    <t>0:1,9:10,:</t>
  </si>
  <si>
    <t>0:1,12:13,:</t>
  </si>
  <si>
    <t>0:1,15:16,:</t>
  </si>
  <si>
    <t>0:1,18:19,:</t>
  </si>
  <si>
    <t>Feedsupply optimisation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</si>
</sst>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mmm\ hh:mm"/>
    <numFmt numFmtId="165" formatCode="0.0%"/>
    <numFmt numFmtId="166" formatCode="&quot;v[&quot;0&quot;]&quot;"/>
    <numFmt numFmtId="167" formatCode="&quot;LMU[&quot;0&quot;]&quot;"/>
    <numFmt numFmtId="168" formatCode="&quot;[&quot;0&quot;]&quot;"/>
    <numFmt numFmtId="169" formatCode="&quot;Aut &quot;0"/>
    <numFmt numFmtId="170" formatCode="0.0"/>
    <numFmt numFmtId="171" formatCode="0.0000000000"/>
    <numFmt numFmtId="172" formatCode="0.0E+00"/>
  </numFmts>
  <fonts count="74">
    <font>
      <sz val="11"/>
      <color theme="1"/>
      <name val="Calibri"/>
      <family val="2"/>
      <scheme val="minor"/>
    </font>
    <font>
      <sz val="11"/>
      <color theme="1"/>
      <name val="Calibri"/>
      <family val="2"/>
    </font>
    <font>
      <sz val="11"/>
      <color theme="1"/>
      <name val="Calibri"/>
      <family val="2"/>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10"/>
      <color theme="1"/>
      <name val="Calibri"/>
      <family val="2"/>
      <scheme val="minor"/>
    </font>
    <font>
      <sz val="11"/>
      <color theme="0" tint="-0.24994659260841701"/>
      <name val="Calibri"/>
      <family val="2"/>
      <scheme val="minor"/>
    </font>
    <font>
      <sz val="8"/>
      <color rgb="FFFA7D00"/>
      <name val="Calibri"/>
      <family val="2"/>
      <scheme val="minor"/>
    </font>
    <font>
      <sz val="10"/>
      <color theme="0" tint="-0.34998626667073579"/>
      <name val="Calibri"/>
      <family val="2"/>
      <scheme val="minor"/>
    </font>
    <font>
      <sz val="10"/>
      <color theme="1"/>
      <name val="Calibri"/>
      <family val="2"/>
    </font>
    <font>
      <sz val="9"/>
      <color theme="0" tint="-0.34998626667073579"/>
      <name val="Calibri"/>
      <family val="2"/>
      <scheme val="minor"/>
    </font>
    <font>
      <sz val="8"/>
      <color theme="0" tint="-0.34998626667073579"/>
      <name val="Calibri"/>
      <family val="2"/>
      <scheme val="minor"/>
    </font>
    <font>
      <sz val="8"/>
      <color theme="1" tint="0.499984740745262"/>
      <name val="Calibri"/>
      <family val="2"/>
      <scheme val="minor"/>
    </font>
    <font>
      <u val="singleAccounting"/>
      <sz val="11"/>
      <color theme="0" tint="-0.34998626667073579"/>
      <name val="Calibri"/>
      <family val="2"/>
      <scheme val="minor"/>
    </font>
    <font>
      <sz val="10"/>
      <color theme="0" tint="-0.34998626667073579"/>
      <name val="Calibri"/>
      <family val="2"/>
    </font>
    <font>
      <sz val="10"/>
      <name val="Calibri"/>
      <family val="2"/>
      <scheme val="minor"/>
    </font>
    <font>
      <b/>
      <sz val="11"/>
      <color rgb="FF0000CC"/>
      <name val="Calibri"/>
      <family val="2"/>
      <scheme val="minor"/>
    </font>
    <font>
      <b/>
      <sz val="8"/>
      <color theme="1"/>
      <name val="Calibri"/>
      <family val="2"/>
      <scheme val="minor"/>
    </font>
    <font>
      <b/>
      <sz val="10"/>
      <color rgb="FFFA7D00"/>
      <name val="Calibri"/>
      <family val="2"/>
      <scheme val="minor"/>
    </font>
    <font>
      <b/>
      <sz val="8.5"/>
      <color rgb="FFFF0000"/>
      <name val="Consolas"/>
      <family val="3"/>
    </font>
    <font>
      <sz val="11"/>
      <color rgb="FF0000FF"/>
      <name val="Calibri"/>
      <family val="2"/>
      <scheme val="minor"/>
    </font>
    <font>
      <u val="singleAccounting"/>
      <sz val="9"/>
      <color theme="1"/>
      <name val="Calibri"/>
      <family val="2"/>
      <scheme val="minor"/>
    </font>
    <font>
      <sz val="10"/>
      <color theme="1" tint="0.499984740745262"/>
      <name val="Calibri"/>
      <family val="2"/>
      <scheme val="minor"/>
    </font>
    <font>
      <b/>
      <sz val="8.8000000000000007"/>
      <color rgb="FF8C8C8C"/>
      <name val="JetBrains Mono"/>
    </font>
    <font>
      <sz val="11"/>
      <color rgb="FF006100"/>
      <name val="Calibri"/>
      <family val="2"/>
    </font>
    <font>
      <sz val="8.8000000000000007"/>
      <color theme="1"/>
      <name val="Calibri"/>
      <family val="2"/>
    </font>
    <font>
      <b/>
      <sz val="10"/>
      <name val="Calibri"/>
      <family val="2"/>
      <scheme val="minor"/>
    </font>
    <font>
      <i/>
      <sz val="11"/>
      <color rgb="FF7F7F7F"/>
      <name val="Calibri"/>
      <family val="2"/>
      <scheme val="minor"/>
    </font>
    <font>
      <sz val="10"/>
      <color rgb="FF0000CC"/>
      <name val="Times New Roman"/>
      <family val="1"/>
    </font>
  </fonts>
  <fills count="33">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5" tint="0.59999389629810485"/>
        <bgColor indexed="64"/>
      </patternFill>
    </fill>
    <fill>
      <patternFill patternType="solid">
        <fgColor theme="9" tint="-0.499984740745262"/>
        <bgColor indexed="64"/>
      </patternFill>
    </fill>
    <fill>
      <patternFill patternType="solid">
        <fgColor rgb="FF99FF66"/>
        <bgColor indexed="64"/>
      </patternFill>
    </fill>
    <fill>
      <patternFill patternType="solid">
        <fgColor rgb="FFEAEAEA"/>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FFF00"/>
        <bgColor indexed="64"/>
      </patternFill>
    </fill>
    <fill>
      <patternFill patternType="solid">
        <fgColor rgb="FFC6EFCE"/>
      </patternFill>
    </fill>
    <fill>
      <patternFill patternType="solid">
        <fgColor rgb="FFCCFFFF"/>
        <bgColor indexed="64"/>
      </patternFill>
    </fill>
  </fills>
  <borders count="79">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right/>
      <top/>
      <bottom style="hair">
        <color theme="1" tint="0.34998626667073579"/>
      </bottom>
      <diagonal/>
    </border>
    <border>
      <left style="thin">
        <color indexed="64"/>
      </left>
      <right style="hair">
        <color theme="0" tint="-0.24994659260841701"/>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1" tint="0.34998626667073579"/>
      </left>
      <right/>
      <top/>
      <bottom/>
      <diagonal/>
    </border>
    <border>
      <left/>
      <right style="hair">
        <color theme="1" tint="0.34998626667073579"/>
      </right>
      <top/>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0" tint="-0.24994659260841701"/>
      </left>
      <right/>
      <top style="hair">
        <color theme="0" tint="-0.24994659260841701"/>
      </top>
      <bottom style="thin">
        <color indexed="64"/>
      </bottom>
      <diagonal/>
    </border>
    <border>
      <left style="thin">
        <color indexed="64"/>
      </left>
      <right/>
      <top style="thin">
        <color indexed="64"/>
      </top>
      <bottom style="hair">
        <color theme="0" tint="-0.24994659260841701"/>
      </bottom>
      <diagonal/>
    </border>
    <border>
      <left style="thin">
        <color indexed="64"/>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diagonal/>
    </border>
    <border>
      <left style="hair">
        <color theme="0" tint="-0.24994659260841701"/>
      </left>
      <right style="thin">
        <color indexed="64"/>
      </right>
      <top style="hair">
        <color theme="0" tint="-0.24994659260841701"/>
      </top>
      <bottom/>
      <diagonal/>
    </border>
    <border>
      <left style="thin">
        <color indexed="64"/>
      </left>
      <right/>
      <top style="hair">
        <color theme="0" tint="-0.24994659260841701"/>
      </top>
      <bottom/>
      <diagonal/>
    </border>
    <border>
      <left style="hair">
        <color theme="0" tint="-0.499984740745262"/>
      </left>
      <right style="hair">
        <color theme="0" tint="-0.499984740745262"/>
      </right>
      <top style="thin">
        <color indexed="64"/>
      </top>
      <bottom style="hair">
        <color theme="0" tint="-0.499984740745262"/>
      </bottom>
      <diagonal/>
    </border>
    <border>
      <left style="hair">
        <color theme="0" tint="-0.499984740745262"/>
      </left>
      <right style="hair">
        <color theme="0" tint="-0.499984740745262"/>
      </right>
      <top style="hair">
        <color theme="0" tint="-0.499984740745262"/>
      </top>
      <bottom style="thin">
        <color indexed="64"/>
      </bottom>
      <diagonal/>
    </border>
    <border>
      <left/>
      <right/>
      <top/>
      <bottom style="hair">
        <color theme="0" tint="-0.24994659260841701"/>
      </bottom>
      <diagonal/>
    </border>
    <border>
      <left style="hair">
        <color theme="0" tint="-0.34998626667073579"/>
      </left>
      <right style="hair">
        <color theme="0" tint="-0.34998626667073579"/>
      </right>
      <top/>
      <bottom style="hair">
        <color theme="0" tint="-0.34998626667073579"/>
      </bottom>
      <diagonal/>
    </border>
    <border>
      <left style="hair">
        <color theme="0" tint="-0.499984740745262"/>
      </left>
      <right style="hair">
        <color theme="0" tint="-0.499984740745262"/>
      </right>
      <top style="hair">
        <color theme="0" tint="-0.499984740745262"/>
      </top>
      <bottom/>
      <diagonal/>
    </border>
    <border>
      <left style="thin">
        <color rgb="FF7F7F7F"/>
      </left>
      <right style="thin">
        <color rgb="FF7F7F7F"/>
      </right>
      <top style="thin">
        <color indexed="64"/>
      </top>
      <bottom/>
      <diagonal/>
    </border>
    <border>
      <left style="hair">
        <color indexed="64"/>
      </left>
      <right style="hair">
        <color indexed="64"/>
      </right>
      <top style="hair">
        <color indexed="64"/>
      </top>
      <bottom/>
      <diagonal/>
    </border>
  </borders>
  <cellStyleXfs count="30">
    <xf numFmtId="0" fontId="0" fillId="0" borderId="0"/>
    <xf numFmtId="0" fontId="5" fillId="15" borderId="1" applyNumberFormat="0" applyAlignment="0" applyProtection="0"/>
    <xf numFmtId="0" fontId="7" fillId="4" borderId="2" applyNumberFormat="0" applyAlignment="0">
      <protection locked="0"/>
    </xf>
    <xf numFmtId="0" fontId="7" fillId="5" borderId="2" applyNumberFormat="0" applyFont="0" applyBorder="0" applyAlignment="0"/>
    <xf numFmtId="0" fontId="7" fillId="6" borderId="2" applyNumberFormat="0" applyFont="0" applyBorder="0" applyAlignment="0"/>
    <xf numFmtId="0" fontId="7" fillId="7" borderId="2" applyNumberFormat="0" applyFont="0" applyBorder="0" applyAlignment="0"/>
    <xf numFmtId="0" fontId="11" fillId="0" borderId="2" applyNumberFormat="0" applyAlignment="0"/>
    <xf numFmtId="0" fontId="8" fillId="8" borderId="3" applyNumberFormat="0" applyFont="0" applyAlignment="0"/>
    <xf numFmtId="0" fontId="12" fillId="9" borderId="2" applyNumberFormat="0" applyAlignment="0"/>
    <xf numFmtId="0" fontId="13" fillId="10" borderId="2" applyNumberFormat="0" applyAlignment="0"/>
    <xf numFmtId="0" fontId="11" fillId="13" borderId="2" applyNumberFormat="0" applyAlignment="0"/>
    <xf numFmtId="0" fontId="7" fillId="14" borderId="8" applyAlignment="0">
      <protection locked="0"/>
    </xf>
    <xf numFmtId="0" fontId="13" fillId="16" borderId="2" applyNumberFormat="0" applyAlignment="0"/>
    <xf numFmtId="0" fontId="7" fillId="18" borderId="2" applyFont="0" applyBorder="0" applyAlignment="0"/>
    <xf numFmtId="0" fontId="7" fillId="17" borderId="2" applyFont="0" applyBorder="0" applyAlignment="0"/>
    <xf numFmtId="9" fontId="8" fillId="0" borderId="0" applyFont="0" applyFill="0" applyBorder="0" applyAlignment="0" applyProtection="0"/>
    <xf numFmtId="0" fontId="13" fillId="19" borderId="2" applyAlignment="0"/>
    <xf numFmtId="0" fontId="13" fillId="20" borderId="2" applyAlignment="0"/>
    <xf numFmtId="0" fontId="7" fillId="21" borderId="2" applyFont="0" applyBorder="0" applyAlignment="0"/>
    <xf numFmtId="0" fontId="8" fillId="22" borderId="0" applyNumberFormat="0" applyBorder="0" applyAlignment="0" applyProtection="0"/>
    <xf numFmtId="0" fontId="8" fillId="23" borderId="0" applyNumberFormat="0" applyBorder="0" applyAlignment="0" applyProtection="0"/>
    <xf numFmtId="0" fontId="51" fillId="25" borderId="0" applyNumberFormat="0" applyBorder="0" applyAlignment="0" applyProtection="0">
      <alignment horizontal="center"/>
    </xf>
    <xf numFmtId="0" fontId="2" fillId="28" borderId="0" applyNumberFormat="0" applyBorder="0" applyAlignment="0" applyProtection="0"/>
    <xf numFmtId="0" fontId="2" fillId="29" borderId="0" applyNumberFormat="0" applyBorder="0" applyAlignment="0" applyProtection="0"/>
    <xf numFmtId="0" fontId="69" fillId="31" borderId="0" applyNumberFormat="0" applyBorder="0" applyAlignment="0" applyProtection="0"/>
    <xf numFmtId="0" fontId="72" fillId="0" borderId="0" applyNumberFormat="0" applyFill="0" applyBorder="0" applyAlignment="0" applyProtection="0"/>
    <xf numFmtId="0" fontId="73" fillId="32" borderId="78" applyNumberFormat="0" applyBorder="0" applyAlignment="0">
      <protection locked="0"/>
    </xf>
    <xf numFmtId="0" fontId="8" fillId="23"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cellStyleXfs>
  <cellXfs count="559">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5" fillId="15" borderId="1" xfId="1"/>
    <xf numFmtId="0" fontId="0" fillId="0" borderId="0" xfId="0" applyAlignment="1">
      <alignment wrapText="1"/>
    </xf>
    <xf numFmtId="22" fontId="0" fillId="0" borderId="0" xfId="0" applyNumberFormat="1" applyAlignment="1">
      <alignment horizontal="center" textRotation="90"/>
    </xf>
    <xf numFmtId="0" fontId="0" fillId="3" borderId="3" xfId="7" applyFont="1" applyFill="1"/>
    <xf numFmtId="0" fontId="9" fillId="0" borderId="0" xfId="0" applyFont="1" applyAlignment="1">
      <alignment horizontal="center"/>
    </xf>
    <xf numFmtId="0" fontId="9" fillId="3" borderId="3" xfId="7" applyFont="1" applyFill="1"/>
    <xf numFmtId="0" fontId="0" fillId="8" borderId="3" xfId="7" applyFont="1" applyProtection="1">
      <protection locked="0"/>
    </xf>
    <xf numFmtId="0" fontId="7" fillId="4" borderId="2" xfId="2">
      <protection locked="0"/>
    </xf>
    <xf numFmtId="0" fontId="11" fillId="0" borderId="2" xfId="6"/>
    <xf numFmtId="0" fontId="0" fillId="11" borderId="4" xfId="0" applyFill="1" applyBorder="1" applyProtection="1">
      <protection locked="0"/>
    </xf>
    <xf numFmtId="0" fontId="14" fillId="0" borderId="0" xfId="0" applyFont="1" applyAlignment="1">
      <alignment vertical="center"/>
    </xf>
    <xf numFmtId="0" fontId="9" fillId="0" borderId="0" xfId="0" applyFont="1"/>
    <xf numFmtId="0" fontId="15" fillId="0" borderId="0" xfId="0" applyFont="1" applyAlignment="1">
      <alignment vertical="center"/>
    </xf>
    <xf numFmtId="0" fontId="15" fillId="12" borderId="0" xfId="0" applyFont="1" applyFill="1" applyAlignment="1">
      <alignment vertical="center"/>
    </xf>
    <xf numFmtId="0" fontId="11"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6" fillId="0" borderId="0" xfId="0" applyFont="1"/>
    <xf numFmtId="0" fontId="0" fillId="3" borderId="0" xfId="0" applyFill="1"/>
    <xf numFmtId="0" fontId="17" fillId="0" borderId="0" xfId="0" applyFont="1"/>
    <xf numFmtId="0" fontId="9" fillId="0" borderId="0" xfId="0" applyFont="1" applyAlignment="1">
      <alignment wrapText="1"/>
    </xf>
    <xf numFmtId="0" fontId="15" fillId="12" borderId="5" xfId="0" applyFont="1" applyFill="1" applyBorder="1" applyAlignment="1">
      <alignment vertical="center"/>
    </xf>
    <xf numFmtId="0" fontId="7" fillId="4" borderId="7" xfId="2" applyBorder="1">
      <protection locked="0"/>
    </xf>
    <xf numFmtId="0" fontId="7" fillId="4" borderId="2" xfId="2" applyAlignment="1">
      <alignment horizontal="center"/>
      <protection locked="0"/>
    </xf>
    <xf numFmtId="0" fontId="19" fillId="0" borderId="0" xfId="0" applyFont="1" applyAlignment="1">
      <alignment horizontal="center" textRotation="90"/>
    </xf>
    <xf numFmtId="0" fontId="18" fillId="0" borderId="0" xfId="0" applyFont="1" applyAlignment="1">
      <alignment horizontal="center" textRotation="90"/>
    </xf>
    <xf numFmtId="0" fontId="0" fillId="0" borderId="0" xfId="0" applyAlignment="1">
      <alignment horizontal="right"/>
    </xf>
    <xf numFmtId="0" fontId="10" fillId="0" borderId="0" xfId="0" applyFont="1"/>
    <xf numFmtId="0" fontId="18" fillId="0" borderId="0" xfId="0" applyFont="1"/>
    <xf numFmtId="0" fontId="22" fillId="4" borderId="2" xfId="2" applyFont="1">
      <protection locked="0"/>
    </xf>
    <xf numFmtId="0" fontId="19" fillId="0" borderId="0" xfId="0" applyFont="1" applyAlignment="1">
      <alignment wrapText="1"/>
    </xf>
    <xf numFmtId="165" fontId="22" fillId="4" borderId="2" xfId="15" quotePrefix="1" applyNumberFormat="1" applyFont="1" applyFill="1" applyBorder="1" applyAlignment="1" applyProtection="1">
      <alignment horizontal="center"/>
      <protection locked="0"/>
    </xf>
    <xf numFmtId="0" fontId="22" fillId="4" borderId="2" xfId="2" quotePrefix="1" applyFont="1" applyAlignment="1">
      <alignment horizontal="center"/>
      <protection locked="0"/>
    </xf>
    <xf numFmtId="0" fontId="22" fillId="4" borderId="13" xfId="2" quotePrefix="1" applyFont="1" applyBorder="1" applyAlignment="1">
      <alignment horizontal="center"/>
      <protection locked="0"/>
    </xf>
    <xf numFmtId="0" fontId="22" fillId="4" borderId="15" xfId="2" quotePrefix="1" applyFont="1" applyBorder="1" applyAlignment="1">
      <alignment horizontal="center"/>
      <protection locked="0"/>
    </xf>
    <xf numFmtId="9" fontId="22" fillId="4" borderId="13" xfId="15" quotePrefix="1" applyFont="1" applyFill="1" applyBorder="1" applyAlignment="1" applyProtection="1">
      <alignment horizontal="center"/>
      <protection locked="0"/>
    </xf>
    <xf numFmtId="9" fontId="18" fillId="0" borderId="16" xfId="15" quotePrefix="1" applyFont="1" applyBorder="1" applyAlignment="1">
      <alignment horizontal="center"/>
    </xf>
    <xf numFmtId="9" fontId="18" fillId="0" borderId="17" xfId="15" quotePrefix="1" applyFont="1" applyBorder="1" applyAlignment="1">
      <alignment horizontal="center"/>
    </xf>
    <xf numFmtId="0" fontId="18" fillId="0" borderId="12" xfId="0" quotePrefix="1" applyFont="1" applyBorder="1" applyAlignment="1">
      <alignment horizontal="center"/>
    </xf>
    <xf numFmtId="0" fontId="18" fillId="0" borderId="18" xfId="0" quotePrefix="1" applyFont="1" applyBorder="1" applyAlignment="1">
      <alignment horizontal="center"/>
    </xf>
    <xf numFmtId="0" fontId="18" fillId="0" borderId="0" xfId="0" quotePrefix="1" applyFont="1" applyAlignment="1">
      <alignment horizontal="center"/>
    </xf>
    <xf numFmtId="0" fontId="18" fillId="0" borderId="19" xfId="0" quotePrefix="1" applyFont="1" applyBorder="1" applyAlignment="1">
      <alignment horizontal="center"/>
    </xf>
    <xf numFmtId="0" fontId="0" fillId="0" borderId="12" xfId="0" applyBorder="1" applyAlignment="1">
      <alignment horizontal="left"/>
    </xf>
    <xf numFmtId="0" fontId="0" fillId="0" borderId="0" xfId="0" applyAlignment="1">
      <alignment horizontal="left"/>
    </xf>
    <xf numFmtId="0" fontId="0" fillId="0" borderId="14" xfId="0" applyBorder="1" applyAlignment="1">
      <alignment horizontal="left"/>
    </xf>
    <xf numFmtId="0" fontId="20" fillId="0" borderId="0" xfId="0" applyFont="1" applyAlignment="1">
      <alignment horizontal="center" wrapText="1"/>
    </xf>
    <xf numFmtId="0" fontId="22" fillId="4" borderId="2" xfId="2" applyFont="1" applyAlignment="1">
      <alignment horizontal="center" vertical="center"/>
      <protection locked="0"/>
    </xf>
    <xf numFmtId="0" fontId="19" fillId="0" borderId="11" xfId="0" applyFont="1" applyBorder="1" applyAlignment="1">
      <alignment horizontal="right" wrapText="1"/>
    </xf>
    <xf numFmtId="0" fontId="19" fillId="0" borderId="0" xfId="0" applyFont="1" applyAlignment="1">
      <alignment horizontal="right" wrapText="1"/>
    </xf>
    <xf numFmtId="0" fontId="19" fillId="0" borderId="9" xfId="0" applyFont="1" applyBorder="1" applyAlignment="1">
      <alignment horizontal="right" wrapText="1"/>
    </xf>
    <xf numFmtId="0" fontId="7" fillId="4" borderId="10"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8" fillId="5" borderId="0" xfId="3" applyNumberFormat="1" applyFont="1" applyBorder="1" applyAlignment="1">
      <alignment horizontal="center"/>
    </xf>
    <xf numFmtId="165" fontId="18" fillId="6" borderId="0" xfId="4" applyNumberFormat="1" applyFont="1" applyBorder="1" applyAlignment="1">
      <alignment horizontal="center"/>
    </xf>
    <xf numFmtId="0" fontId="22" fillId="5" borderId="7" xfId="3" applyFont="1" applyBorder="1" applyAlignment="1">
      <alignment horizontal="center"/>
    </xf>
    <xf numFmtId="0" fontId="22" fillId="5" borderId="6" xfId="3" applyFont="1" applyBorder="1" applyAlignment="1">
      <alignment horizontal="center"/>
    </xf>
    <xf numFmtId="164" fontId="0" fillId="0" borderId="0" xfId="0" applyNumberFormat="1" applyAlignment="1">
      <alignment horizontal="center" vertical="top"/>
    </xf>
    <xf numFmtId="0" fontId="19"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9" fillId="0" borderId="0" xfId="0" applyFont="1" applyAlignment="1">
      <alignment horizontal="center" vertical="top" wrapText="1"/>
    </xf>
    <xf numFmtId="0" fontId="22" fillId="4" borderId="7" xfId="2" applyFont="1" applyBorder="1">
      <protection locked="0"/>
    </xf>
    <xf numFmtId="0" fontId="22" fillId="4" borderId="25" xfId="2" applyFont="1" applyBorder="1">
      <protection locked="0"/>
    </xf>
    <xf numFmtId="0" fontId="22" fillId="4" borderId="6" xfId="2" applyFont="1" applyBorder="1">
      <protection locked="0"/>
    </xf>
    <xf numFmtId="0" fontId="22" fillId="4" borderId="26" xfId="2" applyFont="1" applyBorder="1">
      <protection locked="0"/>
    </xf>
    <xf numFmtId="0" fontId="7" fillId="4" borderId="27" xfId="2" applyBorder="1">
      <protection locked="0"/>
    </xf>
    <xf numFmtId="0" fontId="18" fillId="0" borderId="0" xfId="0" applyFont="1" applyAlignment="1">
      <alignment horizontal="center" vertical="center"/>
    </xf>
    <xf numFmtId="0" fontId="22" fillId="4" borderId="2" xfId="2" applyNumberFormat="1" applyFont="1" applyAlignment="1">
      <alignment horizontal="center" vertical="center"/>
      <protection locked="0"/>
    </xf>
    <xf numFmtId="0" fontId="14" fillId="0" borderId="28" xfId="0" applyFont="1" applyBorder="1" applyAlignment="1">
      <alignment vertical="center"/>
    </xf>
    <xf numFmtId="0" fontId="7" fillId="4" borderId="22" xfId="2" applyBorder="1">
      <protection locked="0"/>
    </xf>
    <xf numFmtId="0" fontId="14" fillId="0" borderId="29" xfId="0" applyFont="1" applyBorder="1" applyAlignment="1">
      <alignment vertical="center"/>
    </xf>
    <xf numFmtId="0" fontId="0" fillId="0" borderId="2" xfId="0" applyBorder="1"/>
    <xf numFmtId="0" fontId="7" fillId="4" borderId="23" xfId="2" applyBorder="1">
      <protection locked="0"/>
    </xf>
    <xf numFmtId="0" fontId="14" fillId="0" borderId="30" xfId="0" applyFont="1" applyBorder="1" applyAlignment="1">
      <alignment vertical="center"/>
    </xf>
    <xf numFmtId="0" fontId="0" fillId="0" borderId="6" xfId="0" applyBorder="1"/>
    <xf numFmtId="0" fontId="7" fillId="4" borderId="24" xfId="2" applyBorder="1">
      <protection locked="0"/>
    </xf>
    <xf numFmtId="0" fontId="0" fillId="0" borderId="23" xfId="0" applyBorder="1"/>
    <xf numFmtId="0" fontId="0" fillId="0" borderId="24" xfId="0" applyBorder="1"/>
    <xf numFmtId="0" fontId="22" fillId="5" borderId="31" xfId="3" applyFont="1" applyBorder="1" applyAlignment="1">
      <alignment horizontal="center"/>
    </xf>
    <xf numFmtId="0" fontId="22" fillId="4" borderId="31" xfId="2" applyFont="1" applyBorder="1">
      <protection locked="0"/>
    </xf>
    <xf numFmtId="0" fontId="22" fillId="4" borderId="32" xfId="2" applyFont="1" applyBorder="1">
      <protection locked="0"/>
    </xf>
    <xf numFmtId="0" fontId="22" fillId="5" borderId="33" xfId="3" applyFont="1" applyBorder="1" applyAlignment="1">
      <alignment horizontal="center"/>
    </xf>
    <xf numFmtId="0" fontId="22" fillId="4" borderId="33" xfId="2" applyFont="1" applyBorder="1">
      <protection locked="0"/>
    </xf>
    <xf numFmtId="0" fontId="22" fillId="4" borderId="34" xfId="2" applyFont="1" applyBorder="1">
      <protection locked="0"/>
    </xf>
    <xf numFmtId="0" fontId="22" fillId="5" borderId="35" xfId="3" applyFont="1" applyBorder="1" applyAlignment="1">
      <alignment horizontal="center"/>
    </xf>
    <xf numFmtId="0" fontId="22" fillId="4" borderId="35" xfId="2" applyFont="1" applyBorder="1">
      <protection locked="0"/>
    </xf>
    <xf numFmtId="0" fontId="22" fillId="4" borderId="36" xfId="2" applyFont="1" applyBorder="1">
      <protection locked="0"/>
    </xf>
    <xf numFmtId="49" fontId="18" fillId="0" borderId="0" xfId="0" applyNumberFormat="1" applyFont="1"/>
    <xf numFmtId="49" fontId="28" fillId="0" borderId="0" xfId="0" quotePrefix="1" applyNumberFormat="1" applyFont="1"/>
    <xf numFmtId="49" fontId="18" fillId="3" borderId="0" xfId="0" applyNumberFormat="1" applyFont="1" applyFill="1"/>
    <xf numFmtId="49" fontId="18" fillId="0" borderId="0" xfId="0" applyNumberFormat="1" applyFont="1" applyAlignment="1">
      <alignment horizontal="center" textRotation="90"/>
    </xf>
    <xf numFmtId="22" fontId="29" fillId="0" borderId="0" xfId="0" applyNumberFormat="1" applyFont="1" applyAlignment="1">
      <alignment horizontal="left" textRotation="90"/>
    </xf>
    <xf numFmtId="49" fontId="18" fillId="0" borderId="0" xfId="0" quotePrefix="1" applyNumberFormat="1" applyFont="1" applyAlignment="1">
      <alignment horizontal="left" textRotation="90"/>
    </xf>
    <xf numFmtId="49" fontId="18" fillId="3" borderId="0" xfId="0" applyNumberFormat="1" applyFont="1" applyFill="1" applyAlignment="1">
      <alignment horizontal="left"/>
    </xf>
    <xf numFmtId="0" fontId="18" fillId="0" borderId="0" xfId="0" applyFont="1" applyAlignment="1">
      <alignment horizontal="center" vertical="center" wrapText="1"/>
    </xf>
    <xf numFmtId="22" fontId="18" fillId="0" borderId="0" xfId="0" applyNumberFormat="1" applyFont="1" applyAlignment="1">
      <alignment horizontal="center" vertical="center" wrapText="1"/>
    </xf>
    <xf numFmtId="0" fontId="5" fillId="15" borderId="1" xfId="1" applyAlignment="1" applyProtection="1">
      <alignment horizontal="center"/>
      <protection locked="0"/>
    </xf>
    <xf numFmtId="0" fontId="18" fillId="0" borderId="0" xfId="0" applyFont="1" applyAlignment="1">
      <alignment horizontal="centerContinuous" vertical="center" wrapText="1"/>
    </xf>
    <xf numFmtId="0" fontId="22" fillId="4" borderId="37" xfId="2" applyFont="1" applyBorder="1">
      <protection locked="0"/>
    </xf>
    <xf numFmtId="0" fontId="22"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2" fillId="4" borderId="11" xfId="2" applyFont="1" applyBorder="1">
      <protection locked="0"/>
    </xf>
    <xf numFmtId="0" fontId="22" fillId="4" borderId="39" xfId="2" applyFont="1" applyBorder="1">
      <protection locked="0"/>
    </xf>
    <xf numFmtId="0" fontId="22" fillId="4" borderId="0" xfId="2" applyFont="1" applyBorder="1">
      <protection locked="0"/>
    </xf>
    <xf numFmtId="0" fontId="22" fillId="4" borderId="9" xfId="2" applyFont="1" applyBorder="1">
      <protection locked="0"/>
    </xf>
    <xf numFmtId="2" fontId="22" fillId="4" borderId="2" xfId="2" applyNumberFormat="1" applyFont="1">
      <protection locked="0"/>
    </xf>
    <xf numFmtId="2" fontId="0" fillId="0" borderId="0" xfId="0" applyNumberFormat="1"/>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9" fontId="7" fillId="4" borderId="2" xfId="15" applyFont="1" applyFill="1" applyBorder="1" applyProtection="1">
      <protection locked="0"/>
    </xf>
    <xf numFmtId="0" fontId="0" fillId="5" borderId="0" xfId="3" applyFont="1" applyBorder="1"/>
    <xf numFmtId="0" fontId="0" fillId="7" borderId="0" xfId="5" applyFont="1" applyBorder="1"/>
    <xf numFmtId="0" fontId="0" fillId="0" borderId="0" xfId="0" applyAlignment="1">
      <alignment horizontal="centerContinuous"/>
    </xf>
    <xf numFmtId="0" fontId="20" fillId="0" borderId="0" xfId="0" applyFont="1" applyAlignment="1">
      <alignment horizontal="center" textRotation="90"/>
    </xf>
    <xf numFmtId="49" fontId="20" fillId="3" borderId="0" xfId="0" applyNumberFormat="1" applyFont="1" applyFill="1"/>
    <xf numFmtId="0" fontId="20"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8" fillId="2" borderId="0" xfId="0" applyNumberFormat="1" applyFont="1" applyFill="1" applyAlignment="1">
      <alignment horizontal="right"/>
    </xf>
    <xf numFmtId="22" fontId="0" fillId="0" borderId="0" xfId="0" applyNumberFormat="1" applyAlignment="1">
      <alignment horizontal="center"/>
    </xf>
    <xf numFmtId="0" fontId="18" fillId="0" borderId="0" xfId="0" applyFont="1" applyAlignment="1">
      <alignment horizontal="center"/>
    </xf>
    <xf numFmtId="0" fontId="20" fillId="0" borderId="0" xfId="0" applyFont="1" applyAlignment="1">
      <alignment horizontal="center"/>
    </xf>
    <xf numFmtId="49" fontId="18" fillId="0" borderId="0" xfId="0" applyNumberFormat="1" applyFont="1" applyAlignment="1">
      <alignment horizontal="center"/>
    </xf>
    <xf numFmtId="0" fontId="19" fillId="0" borderId="0" xfId="0" applyFont="1" applyAlignment="1">
      <alignment horizontal="center"/>
    </xf>
    <xf numFmtId="20" fontId="19" fillId="0" borderId="0" xfId="0" quotePrefix="1" applyNumberFormat="1" applyFont="1" applyAlignment="1">
      <alignment horizontal="center"/>
    </xf>
    <xf numFmtId="20" fontId="19" fillId="0" borderId="0" xfId="0" applyNumberFormat="1" applyFont="1" applyAlignment="1">
      <alignment horizontal="center"/>
    </xf>
    <xf numFmtId="0" fontId="18" fillId="0" borderId="0" xfId="0" quotePrefix="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5" fillId="15" borderId="1" xfId="1" applyProtection="1">
      <protection locked="0"/>
    </xf>
    <xf numFmtId="167" fontId="19" fillId="0" borderId="0" xfId="0" applyNumberFormat="1" applyFont="1" applyAlignment="1">
      <alignment horizontal="center" textRotation="90"/>
    </xf>
    <xf numFmtId="0" fontId="32" fillId="0" borderId="0" xfId="0" applyFont="1" applyAlignment="1">
      <alignment horizontal="centerContinuous"/>
    </xf>
    <xf numFmtId="0" fontId="21" fillId="0" borderId="0" xfId="0" applyFont="1" applyAlignment="1">
      <alignment horizontal="centerContinuous"/>
    </xf>
    <xf numFmtId="0" fontId="0" fillId="21" borderId="0" xfId="18" applyFont="1" applyBorder="1"/>
    <xf numFmtId="9" fontId="18"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0" fontId="5" fillId="6" borderId="1" xfId="4" applyFont="1" applyBorder="1"/>
    <xf numFmtId="0" fontId="5" fillId="5" borderId="1" xfId="3" applyFont="1" applyBorder="1"/>
    <xf numFmtId="169" fontId="19" fillId="11" borderId="4" xfId="0" applyNumberFormat="1" applyFont="1" applyFill="1" applyBorder="1" applyProtection="1">
      <protection locked="0"/>
    </xf>
    <xf numFmtId="168" fontId="20" fillId="0" borderId="0" xfId="0" applyNumberFormat="1" applyFont="1" applyAlignment="1">
      <alignment horizontal="center" wrapText="1"/>
    </xf>
    <xf numFmtId="0" fontId="35" fillId="0" borderId="0" xfId="0" applyFont="1" applyAlignment="1">
      <alignment horizontal="center" wrapText="1"/>
    </xf>
    <xf numFmtId="0" fontId="18" fillId="0" borderId="0" xfId="0" applyFont="1" applyAlignment="1">
      <alignment horizontal="centerContinuous"/>
    </xf>
    <xf numFmtId="0" fontId="18" fillId="21" borderId="0" xfId="18" applyFont="1" applyBorder="1"/>
    <xf numFmtId="0" fontId="18" fillId="5" borderId="0" xfId="3" applyFont="1" applyBorder="1"/>
    <xf numFmtId="0" fontId="19" fillId="0" borderId="5" xfId="0" applyFont="1" applyBorder="1" applyAlignment="1">
      <alignment horizontal="center" textRotation="90"/>
    </xf>
    <xf numFmtId="0" fontId="20" fillId="0" borderId="5" xfId="0" applyFont="1" applyBorder="1" applyAlignment="1">
      <alignment horizontal="centerContinuous" vertical="center" wrapText="1"/>
    </xf>
    <xf numFmtId="166" fontId="18" fillId="0" borderId="5" xfId="0" applyNumberFormat="1" applyFont="1" applyBorder="1" applyAlignment="1">
      <alignment horizontal="center"/>
    </xf>
    <xf numFmtId="166" fontId="18" fillId="0" borderId="0" xfId="0" applyNumberFormat="1" applyFont="1" applyAlignment="1">
      <alignment horizontal="center"/>
    </xf>
    <xf numFmtId="0" fontId="19" fillId="0" borderId="40" xfId="0" applyFont="1" applyBorder="1" applyAlignment="1">
      <alignment horizontal="center" textRotation="90"/>
    </xf>
    <xf numFmtId="0" fontId="0" fillId="0" borderId="40" xfId="0" applyBorder="1" applyAlignment="1">
      <alignment horizontal="centerContinuous" vertical="center"/>
    </xf>
    <xf numFmtId="166" fontId="18" fillId="0" borderId="40" xfId="0" applyNumberFormat="1" applyFont="1" applyBorder="1" applyAlignment="1">
      <alignment horizontal="center"/>
    </xf>
    <xf numFmtId="0" fontId="0" fillId="0" borderId="47" xfId="0" applyBorder="1"/>
    <xf numFmtId="0" fontId="19" fillId="0" borderId="47" xfId="0" applyFont="1" applyBorder="1" applyAlignment="1">
      <alignment horizontal="center" textRotation="90"/>
    </xf>
    <xf numFmtId="0" fontId="0" fillId="0" borderId="47" xfId="0" applyBorder="1" applyAlignment="1">
      <alignment horizontal="centerContinuous" vertical="center"/>
    </xf>
    <xf numFmtId="166" fontId="18" fillId="0" borderId="47" xfId="0" applyNumberFormat="1" applyFont="1" applyBorder="1" applyAlignment="1">
      <alignment horizontal="center"/>
    </xf>
    <xf numFmtId="0" fontId="32" fillId="0" borderId="5" xfId="0" applyFont="1" applyBorder="1" applyAlignment="1">
      <alignment horizontal="centerContinuous"/>
    </xf>
    <xf numFmtId="0" fontId="21" fillId="0" borderId="47" xfId="0" applyFont="1" applyBorder="1" applyAlignment="1">
      <alignment horizontal="centerContinuous"/>
    </xf>
    <xf numFmtId="0" fontId="32" fillId="0" borderId="48" xfId="0" applyFont="1" applyBorder="1" applyAlignment="1">
      <alignment horizontal="centerContinuous"/>
    </xf>
    <xf numFmtId="0" fontId="21" fillId="0" borderId="40" xfId="0" applyFont="1" applyBorder="1" applyAlignment="1">
      <alignment horizontal="centerContinuous"/>
    </xf>
    <xf numFmtId="0" fontId="37" fillId="0" borderId="0" xfId="0" applyFont="1"/>
    <xf numFmtId="0" fontId="38" fillId="0" borderId="0" xfId="0" applyFont="1" applyAlignment="1">
      <alignment horizontal="center" textRotation="90"/>
    </xf>
    <xf numFmtId="0" fontId="38" fillId="0" borderId="0" xfId="0" applyFont="1" applyAlignment="1">
      <alignment horizontal="center" vertical="center" wrapText="1"/>
    </xf>
    <xf numFmtId="0" fontId="38" fillId="0" borderId="0" xfId="0" applyFont="1" applyAlignment="1">
      <alignment horizontal="center" vertical="center"/>
    </xf>
    <xf numFmtId="0" fontId="37" fillId="0" borderId="0" xfId="0" applyFont="1" applyAlignment="1">
      <alignment horizontal="center" vertical="center"/>
    </xf>
    <xf numFmtId="0" fontId="37" fillId="0" borderId="0" xfId="0" applyFont="1" applyAlignment="1">
      <alignment horizontal="centerContinuous"/>
    </xf>
    <xf numFmtId="0" fontId="37" fillId="4" borderId="2" xfId="2" applyFont="1">
      <protection locked="0"/>
    </xf>
    <xf numFmtId="0" fontId="37" fillId="4" borderId="2" xfId="2" applyFont="1" applyAlignment="1">
      <alignment horizontal="center"/>
      <protection locked="0"/>
    </xf>
    <xf numFmtId="0" fontId="37" fillId="0" borderId="0" xfId="0" applyFont="1" applyAlignment="1">
      <alignment horizontal="center"/>
    </xf>
    <xf numFmtId="9" fontId="37" fillId="4" borderId="2" xfId="15" applyFont="1" applyFill="1" applyBorder="1" applyProtection="1">
      <protection locked="0"/>
    </xf>
    <xf numFmtId="0" fontId="38" fillId="0" borderId="0" xfId="0" applyFont="1"/>
    <xf numFmtId="166" fontId="38" fillId="4" borderId="2" xfId="2" applyNumberFormat="1" applyFont="1" applyAlignment="1">
      <alignment horizontal="center"/>
      <protection locked="0"/>
    </xf>
    <xf numFmtId="0" fontId="38" fillId="0" borderId="0" xfId="0" applyFont="1" applyAlignment="1">
      <alignment horizontal="center"/>
    </xf>
    <xf numFmtId="20" fontId="38" fillId="4" borderId="2" xfId="2" quotePrefix="1" applyNumberFormat="1" applyFont="1" applyAlignment="1">
      <alignment horizontal="center"/>
      <protection locked="0"/>
    </xf>
    <xf numFmtId="20" fontId="38" fillId="0" borderId="0" xfId="0" applyNumberFormat="1" applyFont="1" applyAlignment="1">
      <alignment horizontal="center"/>
    </xf>
    <xf numFmtId="20" fontId="38" fillId="0" borderId="0" xfId="0" quotePrefix="1" applyNumberFormat="1" applyFont="1" applyAlignment="1">
      <alignment horizontal="center"/>
    </xf>
    <xf numFmtId="0" fontId="38" fillId="4" borderId="2" xfId="2" quotePrefix="1" applyFont="1" applyAlignment="1">
      <alignment horizontal="center"/>
      <protection locked="0"/>
    </xf>
    <xf numFmtId="0" fontId="39" fillId="0" borderId="0" xfId="0" applyFont="1"/>
    <xf numFmtId="0" fontId="37" fillId="21" borderId="0" xfId="18" applyFont="1" applyBorder="1"/>
    <xf numFmtId="0" fontId="37" fillId="0" borderId="0" xfId="0" applyFont="1" applyAlignment="1">
      <alignment horizontal="left"/>
    </xf>
    <xf numFmtId="0" fontId="40" fillId="0" borderId="12" xfId="0" quotePrefix="1" applyFont="1" applyBorder="1" applyAlignment="1">
      <alignment horizontal="center"/>
    </xf>
    <xf numFmtId="0" fontId="40" fillId="0" borderId="18" xfId="0" quotePrefix="1" applyFont="1" applyBorder="1" applyAlignment="1">
      <alignment horizontal="center"/>
    </xf>
    <xf numFmtId="9" fontId="40" fillId="4" borderId="13" xfId="15" quotePrefix="1" applyFont="1" applyFill="1" applyBorder="1" applyAlignment="1" applyProtection="1">
      <alignment horizontal="center"/>
      <protection locked="0"/>
    </xf>
    <xf numFmtId="165" fontId="38" fillId="9" borderId="2" xfId="15" applyNumberFormat="1" applyFont="1" applyFill="1" applyBorder="1" applyAlignment="1">
      <alignment horizontal="center"/>
    </xf>
    <xf numFmtId="0" fontId="40" fillId="0" borderId="0" xfId="0" quotePrefix="1" applyFont="1" applyAlignment="1">
      <alignment horizontal="center"/>
    </xf>
    <xf numFmtId="0" fontId="40" fillId="0" borderId="19" xfId="0" quotePrefix="1" applyFont="1" applyBorder="1" applyAlignment="1">
      <alignment horizontal="center"/>
    </xf>
    <xf numFmtId="9" fontId="40" fillId="0" borderId="16" xfId="15" quotePrefix="1" applyFont="1" applyBorder="1" applyAlignment="1">
      <alignment horizontal="center"/>
    </xf>
    <xf numFmtId="0" fontId="37" fillId="0" borderId="14" xfId="0" applyFont="1" applyBorder="1" applyAlignment="1">
      <alignment horizontal="left"/>
    </xf>
    <xf numFmtId="0" fontId="40" fillId="0" borderId="14" xfId="0" quotePrefix="1" applyFont="1" applyBorder="1" applyAlignment="1">
      <alignment horizontal="center"/>
    </xf>
    <xf numFmtId="0" fontId="40" fillId="0" borderId="20" xfId="0" quotePrefix="1" applyFont="1" applyBorder="1" applyAlignment="1">
      <alignment horizontal="center"/>
    </xf>
    <xf numFmtId="9" fontId="40" fillId="0" borderId="17" xfId="15" quotePrefix="1" applyFont="1" applyBorder="1" applyAlignment="1">
      <alignment horizontal="center"/>
    </xf>
    <xf numFmtId="165" fontId="40" fillId="4" borderId="2" xfId="15" quotePrefix="1" applyNumberFormat="1" applyFont="1" applyFill="1" applyBorder="1" applyAlignment="1" applyProtection="1">
      <alignment horizontal="center"/>
      <protection locked="0"/>
    </xf>
    <xf numFmtId="0" fontId="37" fillId="0" borderId="0" xfId="0" applyFont="1" applyAlignment="1">
      <alignment horizontal="right"/>
    </xf>
    <xf numFmtId="165" fontId="40" fillId="5" borderId="0" xfId="3" applyNumberFormat="1" applyFont="1" applyBorder="1" applyAlignment="1">
      <alignment horizontal="center"/>
    </xf>
    <xf numFmtId="165" fontId="40" fillId="6" borderId="0" xfId="4" applyNumberFormat="1" applyFont="1" applyBorder="1" applyAlignment="1">
      <alignment horizontal="center"/>
    </xf>
    <xf numFmtId="0" fontId="42" fillId="0" borderId="0" xfId="0" applyFont="1" applyAlignment="1">
      <alignment horizontal="center" textRotation="90"/>
    </xf>
    <xf numFmtId="0" fontId="43" fillId="0" borderId="0" xfId="0" applyFont="1" applyAlignment="1">
      <alignment horizontal="center" wrapText="1"/>
    </xf>
    <xf numFmtId="0" fontId="42" fillId="0" borderId="0" xfId="0" applyFont="1" applyAlignment="1">
      <alignment horizontal="center" wrapText="1"/>
    </xf>
    <xf numFmtId="165" fontId="42" fillId="20" borderId="2" xfId="15" applyNumberFormat="1" applyFont="1" applyFill="1" applyBorder="1" applyAlignment="1">
      <alignment horizontal="center"/>
    </xf>
    <xf numFmtId="165" fontId="40" fillId="4" borderId="2" xfId="2" applyNumberFormat="1" applyFont="1" applyAlignment="1">
      <alignment horizontal="center"/>
      <protection locked="0"/>
    </xf>
    <xf numFmtId="170" fontId="0" fillId="0" borderId="0" xfId="0" applyNumberFormat="1"/>
    <xf numFmtId="0" fontId="7" fillId="4" borderId="6" xfId="2" applyBorder="1">
      <protection locked="0"/>
    </xf>
    <xf numFmtId="0" fontId="44" fillId="0" borderId="0" xfId="0" applyFont="1" applyAlignment="1">
      <alignment vertical="center"/>
    </xf>
    <xf numFmtId="0" fontId="19" fillId="0" borderId="0" xfId="0" applyFont="1" applyAlignment="1">
      <alignment horizontal="center" textRotation="90" wrapText="1"/>
    </xf>
    <xf numFmtId="0" fontId="20" fillId="0" borderId="0" xfId="0" applyFont="1"/>
    <xf numFmtId="0" fontId="0" fillId="5" borderId="0" xfId="3" applyFont="1" applyBorder="1" applyAlignment="1">
      <alignment horizontal="center"/>
    </xf>
    <xf numFmtId="0" fontId="40" fillId="4" borderId="2" xfId="2" applyFont="1" applyAlignment="1">
      <alignment horizontal="center" vertical="center"/>
      <protection locked="0"/>
    </xf>
    <xf numFmtId="9" fontId="22" fillId="4" borderId="2" xfId="2" quotePrefix="1" applyNumberFormat="1" applyFont="1" applyAlignment="1">
      <alignment horizontal="center"/>
      <protection locked="0"/>
    </xf>
    <xf numFmtId="0" fontId="12" fillId="9" borderId="2" xfId="8" applyAlignment="1">
      <alignment horizontal="center"/>
    </xf>
    <xf numFmtId="0" fontId="15" fillId="12" borderId="16" xfId="0" applyFont="1" applyFill="1" applyBorder="1" applyAlignment="1">
      <alignment vertical="center"/>
    </xf>
    <xf numFmtId="0" fontId="18" fillId="22" borderId="0" xfId="19" applyFont="1" applyAlignment="1">
      <alignment horizontal="center" textRotation="90"/>
    </xf>
    <xf numFmtId="0" fontId="18" fillId="23" borderId="0" xfId="20" applyFont="1" applyAlignment="1">
      <alignment horizontal="center" textRotation="90"/>
    </xf>
    <xf numFmtId="0" fontId="45" fillId="0" borderId="0" xfId="0" applyFont="1"/>
    <xf numFmtId="0" fontId="40" fillId="0" borderId="0" xfId="0" applyFont="1"/>
    <xf numFmtId="2" fontId="40" fillId="4" borderId="2" xfId="2" applyNumberFormat="1" applyFont="1">
      <protection locked="0"/>
    </xf>
    <xf numFmtId="0" fontId="46" fillId="2" borderId="0" xfId="0" applyFont="1" applyFill="1" applyAlignment="1">
      <alignment horizontal="right" indent="2"/>
    </xf>
    <xf numFmtId="49" fontId="46" fillId="2" borderId="0" xfId="0" applyNumberFormat="1" applyFont="1" applyFill="1" applyAlignment="1">
      <alignment horizontal="right" indent="2"/>
    </xf>
    <xf numFmtId="0" fontId="46" fillId="2" borderId="0" xfId="0" applyFont="1" applyFill="1"/>
    <xf numFmtId="0" fontId="47" fillId="2" borderId="0" xfId="0" applyFont="1" applyFill="1"/>
    <xf numFmtId="0" fontId="47" fillId="2" borderId="0" xfId="0" applyFont="1" applyFill="1" applyAlignment="1">
      <alignment horizontal="right"/>
    </xf>
    <xf numFmtId="0" fontId="47" fillId="2" borderId="0" xfId="0" applyFont="1" applyFill="1" applyAlignment="1">
      <alignment horizontal="left"/>
    </xf>
    <xf numFmtId="171" fontId="46" fillId="2" borderId="0" xfId="0" applyNumberFormat="1" applyFont="1" applyFill="1" applyAlignment="1">
      <alignment horizontal="center"/>
    </xf>
    <xf numFmtId="0" fontId="48" fillId="4" borderId="2" xfId="2" applyFont="1">
      <protection locked="0"/>
    </xf>
    <xf numFmtId="0" fontId="46" fillId="3" borderId="0" xfId="0" applyFont="1" applyFill="1"/>
    <xf numFmtId="0" fontId="12" fillId="9" borderId="2" xfId="8"/>
    <xf numFmtId="0" fontId="0" fillId="18" borderId="0" xfId="13" applyFont="1" applyBorder="1"/>
    <xf numFmtId="0" fontId="7" fillId="14" borderId="8" xfId="11" applyAlignment="1">
      <alignment horizontal="center" vertical="center"/>
      <protection locked="0"/>
    </xf>
    <xf numFmtId="0" fontId="0" fillId="0" borderId="0" xfId="0" applyAlignment="1">
      <alignment horizontal="centerContinuous" vertical="center" wrapText="1"/>
    </xf>
    <xf numFmtId="20" fontId="0" fillId="0" borderId="0" xfId="0" applyNumberFormat="1"/>
    <xf numFmtId="20" fontId="7" fillId="6" borderId="2" xfId="4" quotePrefix="1" applyNumberFormat="1"/>
    <xf numFmtId="20" fontId="7" fillId="5" borderId="2" xfId="3" quotePrefix="1" applyNumberFormat="1"/>
    <xf numFmtId="0" fontId="7" fillId="4" borderId="2" xfId="2" quotePrefix="1">
      <protection locked="0"/>
    </xf>
    <xf numFmtId="20" fontId="7" fillId="4" borderId="2" xfId="2" quotePrefix="1" applyNumberFormat="1">
      <protection locked="0"/>
    </xf>
    <xf numFmtId="0" fontId="7" fillId="4" borderId="2" xfId="2" applyAlignment="1">
      <alignment horizontal="center" vertical="center"/>
      <protection locked="0"/>
    </xf>
    <xf numFmtId="0" fontId="22" fillId="4" borderId="6" xfId="2" applyFont="1" applyBorder="1" applyAlignment="1">
      <alignment horizontal="center"/>
      <protection locked="0"/>
    </xf>
    <xf numFmtId="0" fontId="22" fillId="4" borderId="2" xfId="2" applyFont="1" applyAlignment="1">
      <alignment horizontal="center"/>
      <protection locked="0"/>
    </xf>
    <xf numFmtId="0" fontId="22" fillId="5" borderId="2" xfId="3" applyFont="1" applyBorder="1" applyAlignment="1">
      <alignment horizontal="center"/>
    </xf>
    <xf numFmtId="0" fontId="22" fillId="4" borderId="7" xfId="2" applyFont="1" applyBorder="1" applyAlignment="1">
      <alignment horizontal="center"/>
      <protection locked="0"/>
    </xf>
    <xf numFmtId="0" fontId="13" fillId="19" borderId="2" xfId="16"/>
    <xf numFmtId="0" fontId="13" fillId="24" borderId="2" xfId="16" applyFill="1"/>
    <xf numFmtId="0" fontId="50" fillId="0" borderId="0" xfId="0" applyFont="1"/>
    <xf numFmtId="0" fontId="9" fillId="0" borderId="0" xfId="0" applyFont="1" applyAlignment="1">
      <alignment horizontal="left"/>
    </xf>
    <xf numFmtId="0" fontId="19" fillId="0" borderId="0" xfId="0" applyFont="1" applyAlignment="1">
      <alignment vertical="top" wrapText="1"/>
    </xf>
    <xf numFmtId="0" fontId="53" fillId="5" borderId="7" xfId="3" applyFont="1" applyBorder="1" applyAlignment="1">
      <alignment horizontal="center"/>
    </xf>
    <xf numFmtId="0" fontId="53" fillId="4" borderId="7" xfId="2" applyFont="1" applyBorder="1" applyAlignment="1">
      <alignment horizontal="center"/>
      <protection locked="0"/>
    </xf>
    <xf numFmtId="0" fontId="53" fillId="0" borderId="0" xfId="0" applyFont="1"/>
    <xf numFmtId="0" fontId="53" fillId="5" borderId="2" xfId="3" applyFont="1" applyBorder="1" applyAlignment="1">
      <alignment horizontal="center"/>
    </xf>
    <xf numFmtId="0" fontId="11" fillId="0" borderId="0" xfId="0" applyFont="1"/>
    <xf numFmtId="0" fontId="53" fillId="5" borderId="6" xfId="3" applyFont="1" applyBorder="1" applyAlignment="1">
      <alignment horizontal="center"/>
    </xf>
    <xf numFmtId="0" fontId="53" fillId="4" borderId="6" xfId="2" applyFont="1" applyBorder="1" applyAlignment="1">
      <alignment horizontal="center"/>
      <protection locked="0"/>
    </xf>
    <xf numFmtId="0" fontId="0" fillId="0" borderId="0" xfId="0" quotePrefix="1"/>
    <xf numFmtId="0" fontId="18" fillId="6" borderId="0" xfId="4" applyFont="1" applyBorder="1" applyAlignment="1">
      <alignment horizontal="center" textRotation="90"/>
    </xf>
    <xf numFmtId="0" fontId="54" fillId="6" borderId="0" xfId="4" applyFont="1" applyBorder="1" applyAlignment="1">
      <alignment horizontal="center" textRotation="90"/>
    </xf>
    <xf numFmtId="0" fontId="49" fillId="21" borderId="2" xfId="18" quotePrefix="1" applyFont="1"/>
    <xf numFmtId="0" fontId="0" fillId="6" borderId="0" xfId="4" applyFont="1" applyBorder="1" applyAlignment="1">
      <alignment horizontal="center"/>
    </xf>
    <xf numFmtId="0" fontId="0" fillId="7" borderId="0" xfId="5" applyFont="1" applyBorder="1" applyAlignment="1">
      <alignment horizontal="center"/>
    </xf>
    <xf numFmtId="0" fontId="13" fillId="20" borderId="2" xfId="17" applyAlignment="1">
      <alignment horizontal="center"/>
    </xf>
    <xf numFmtId="16" fontId="22" fillId="4" borderId="2" xfId="2" applyNumberFormat="1" applyFont="1">
      <protection locked="0"/>
    </xf>
    <xf numFmtId="0" fontId="22" fillId="14" borderId="50" xfId="11" applyFont="1" applyBorder="1">
      <protection locked="0"/>
    </xf>
    <xf numFmtId="0" fontId="22" fillId="14" borderId="49" xfId="11" applyFont="1" applyBorder="1">
      <protection locked="0"/>
    </xf>
    <xf numFmtId="16" fontId="49" fillId="4" borderId="2" xfId="2" applyNumberFormat="1" applyFont="1" applyAlignment="1">
      <alignment horizontal="center"/>
      <protection locked="0"/>
    </xf>
    <xf numFmtId="16" fontId="20" fillId="0" borderId="0" xfId="0" applyNumberFormat="1" applyFont="1"/>
    <xf numFmtId="0" fontId="57" fillId="9" borderId="2" xfId="8" applyFont="1"/>
    <xf numFmtId="0" fontId="49" fillId="4" borderId="2" xfId="2" applyFont="1">
      <protection locked="0"/>
    </xf>
    <xf numFmtId="0" fontId="24" fillId="10" borderId="2" xfId="9" applyFont="1"/>
    <xf numFmtId="0" fontId="20" fillId="3" borderId="0" xfId="0" applyFont="1" applyFill="1" applyAlignment="1">
      <alignment horizontal="center"/>
    </xf>
    <xf numFmtId="0" fontId="37" fillId="18" borderId="0" xfId="13" applyFont="1" applyBorder="1"/>
    <xf numFmtId="16" fontId="56" fillId="4" borderId="2" xfId="2" applyNumberFormat="1" applyFont="1" applyAlignment="1">
      <alignment horizontal="center"/>
      <protection locked="0"/>
    </xf>
    <xf numFmtId="0" fontId="11" fillId="4" borderId="2" xfId="2" applyFont="1" applyAlignment="1">
      <alignment horizontal="center"/>
      <protection locked="0"/>
    </xf>
    <xf numFmtId="0" fontId="11" fillId="0" borderId="0" xfId="0" applyFont="1" applyAlignment="1">
      <alignment horizontal="right"/>
    </xf>
    <xf numFmtId="0" fontId="53" fillId="21" borderId="0" xfId="18" applyFont="1" applyBorder="1"/>
    <xf numFmtId="0" fontId="53" fillId="5" borderId="0" xfId="3" applyFont="1" applyBorder="1"/>
    <xf numFmtId="0" fontId="11" fillId="0" borderId="0" xfId="0" applyFont="1" applyAlignment="1">
      <alignment horizontal="centerContinuous"/>
    </xf>
    <xf numFmtId="0" fontId="58" fillId="0" borderId="0" xfId="0" applyFont="1" applyAlignment="1">
      <alignment horizontal="centerContinuous"/>
    </xf>
    <xf numFmtId="0" fontId="11" fillId="0" borderId="0" xfId="0" applyFont="1" applyAlignment="1">
      <alignment horizontal="center"/>
    </xf>
    <xf numFmtId="20" fontId="49" fillId="7" borderId="2" xfId="5" quotePrefix="1" applyNumberFormat="1" applyFont="1"/>
    <xf numFmtId="0" fontId="0" fillId="0" borderId="0" xfId="0" applyAlignment="1">
      <alignment horizontal="centerContinuous" vertical="top"/>
    </xf>
    <xf numFmtId="0" fontId="19" fillId="0" borderId="0" xfId="0" applyFont="1" applyAlignment="1">
      <alignment horizontal="centerContinuous" vertical="top"/>
    </xf>
    <xf numFmtId="0" fontId="0" fillId="0" borderId="0" xfId="0" applyAlignment="1">
      <alignment vertical="top"/>
    </xf>
    <xf numFmtId="0" fontId="55" fillId="0" borderId="0" xfId="0" applyFont="1" applyAlignment="1">
      <alignment vertical="top" wrapText="1"/>
    </xf>
    <xf numFmtId="0" fontId="11" fillId="0" borderId="0" xfId="0" applyFont="1" applyAlignment="1">
      <alignment horizontal="centerContinuous" vertical="top"/>
    </xf>
    <xf numFmtId="0" fontId="55" fillId="0" borderId="0" xfId="0" applyFont="1" applyAlignment="1">
      <alignment horizontal="centerContinuous" vertical="top"/>
    </xf>
    <xf numFmtId="0" fontId="11" fillId="0" borderId="0" xfId="0" applyFont="1" applyAlignment="1">
      <alignment vertical="top"/>
    </xf>
    <xf numFmtId="0" fontId="11" fillId="0" borderId="0" xfId="0" applyFont="1" applyAlignment="1">
      <alignment horizontal="centerContinuous" vertical="center" wrapText="1"/>
    </xf>
    <xf numFmtId="0" fontId="11" fillId="4" borderId="2" xfId="2" applyFont="1" applyAlignment="1">
      <alignment horizontal="center" vertical="center"/>
      <protection locked="0"/>
    </xf>
    <xf numFmtId="0" fontId="11" fillId="14" borderId="8" xfId="11" applyFont="1" applyAlignment="1">
      <alignment horizontal="center" vertical="center"/>
      <protection locked="0"/>
    </xf>
    <xf numFmtId="0" fontId="55" fillId="0" borderId="0" xfId="0" applyFont="1" applyAlignment="1">
      <alignment horizontal="center" textRotation="90"/>
    </xf>
    <xf numFmtId="0" fontId="11" fillId="5" borderId="0" xfId="3" applyFont="1" applyBorder="1" applyAlignment="1">
      <alignment horizontal="center"/>
    </xf>
    <xf numFmtId="0" fontId="11" fillId="6" borderId="0" xfId="4" applyFont="1" applyBorder="1" applyAlignment="1">
      <alignment horizontal="center"/>
    </xf>
    <xf numFmtId="0" fontId="11" fillId="7" borderId="0" xfId="5" applyFont="1" applyBorder="1" applyAlignment="1">
      <alignment horizontal="center"/>
    </xf>
    <xf numFmtId="0" fontId="56" fillId="0" borderId="0" xfId="0" applyFont="1" applyAlignment="1">
      <alignment horizontal="center"/>
    </xf>
    <xf numFmtId="0" fontId="11" fillId="20" borderId="2" xfId="17" applyFont="1" applyAlignment="1">
      <alignment horizontal="center"/>
    </xf>
    <xf numFmtId="20" fontId="11" fillId="4" borderId="2" xfId="2" quotePrefix="1" applyNumberFormat="1" applyFont="1">
      <protection locked="0"/>
    </xf>
    <xf numFmtId="0" fontId="11" fillId="4" borderId="2" xfId="2" quotePrefix="1" applyFont="1">
      <protection locked="0"/>
    </xf>
    <xf numFmtId="20" fontId="11" fillId="0" borderId="0" xfId="0" applyNumberFormat="1" applyFont="1"/>
    <xf numFmtId="20" fontId="11" fillId="5" borderId="2" xfId="3" quotePrefix="1" applyNumberFormat="1" applyFont="1"/>
    <xf numFmtId="20" fontId="11" fillId="6" borderId="2" xfId="4" quotePrefix="1" applyNumberFormat="1" applyFont="1"/>
    <xf numFmtId="0" fontId="56" fillId="21" borderId="2" xfId="18" quotePrefix="1" applyFont="1"/>
    <xf numFmtId="0" fontId="59" fillId="6" borderId="0" xfId="4" applyFont="1" applyBorder="1" applyAlignment="1">
      <alignment horizontal="center" textRotation="90"/>
    </xf>
    <xf numFmtId="0" fontId="11" fillId="0" borderId="0" xfId="0" quotePrefix="1" applyFont="1"/>
    <xf numFmtId="20" fontId="56" fillId="7" borderId="2" xfId="5" quotePrefix="1" applyNumberFormat="1" applyFont="1"/>
    <xf numFmtId="0" fontId="53" fillId="6" borderId="0" xfId="4" applyFont="1" applyBorder="1" applyAlignment="1">
      <alignment horizontal="center" textRotation="90"/>
    </xf>
    <xf numFmtId="0" fontId="0" fillId="0" borderId="0" xfId="0" applyAlignment="1">
      <alignment horizontal="right" wrapText="1"/>
    </xf>
    <xf numFmtId="0" fontId="18" fillId="0" borderId="0" xfId="0" applyFont="1" applyAlignment="1">
      <alignment horizontal="left"/>
    </xf>
    <xf numFmtId="0" fontId="26" fillId="0" borderId="0" xfId="0" applyFont="1" applyAlignment="1">
      <alignment horizontal="right"/>
    </xf>
    <xf numFmtId="0" fontId="60" fillId="0" borderId="0" xfId="0" applyFont="1" applyAlignment="1">
      <alignment horizontal="centerContinuous"/>
    </xf>
    <xf numFmtId="0" fontId="26" fillId="0" borderId="0" xfId="0" quotePrefix="1" applyFont="1"/>
    <xf numFmtId="0" fontId="7" fillId="5" borderId="8" xfId="3" applyBorder="1"/>
    <xf numFmtId="0" fontId="60" fillId="0" borderId="0" xfId="0" applyFont="1" applyAlignment="1">
      <alignment horizontal="center"/>
    </xf>
    <xf numFmtId="0" fontId="7" fillId="6" borderId="8" xfId="4" applyBorder="1"/>
    <xf numFmtId="0" fontId="0" fillId="11" borderId="4" xfId="0" applyFill="1" applyBorder="1" applyAlignment="1" applyProtection="1">
      <alignment horizontal="right"/>
      <protection locked="0"/>
    </xf>
    <xf numFmtId="0" fontId="52" fillId="5" borderId="1" xfId="3" applyFont="1" applyBorder="1"/>
    <xf numFmtId="0" fontId="60" fillId="4" borderId="7" xfId="2" applyFont="1" applyBorder="1" applyAlignment="1">
      <alignment horizontal="center"/>
      <protection locked="0"/>
    </xf>
    <xf numFmtId="0" fontId="7" fillId="4" borderId="52" xfId="2" applyBorder="1" applyAlignment="1">
      <alignment horizontal="center"/>
      <protection locked="0"/>
    </xf>
    <xf numFmtId="0" fontId="0" fillId="26" borderId="0" xfId="0" applyFill="1"/>
    <xf numFmtId="0" fontId="14" fillId="0" borderId="53" xfId="0" applyFont="1" applyBorder="1" applyAlignment="1">
      <alignment vertical="center"/>
    </xf>
    <xf numFmtId="0" fontId="7" fillId="4" borderId="54" xfId="2" applyBorder="1">
      <protection locked="0"/>
    </xf>
    <xf numFmtId="0" fontId="7" fillId="4" borderId="55" xfId="2" applyBorder="1">
      <protection locked="0"/>
    </xf>
    <xf numFmtId="22" fontId="29" fillId="0" borderId="0" xfId="0" applyNumberFormat="1" applyFont="1" applyAlignment="1">
      <alignment horizontal="center"/>
    </xf>
    <xf numFmtId="49" fontId="18" fillId="0" borderId="0" xfId="0" quotePrefix="1" applyNumberFormat="1" applyFont="1" applyAlignment="1">
      <alignment horizontal="center"/>
    </xf>
    <xf numFmtId="0" fontId="22" fillId="14" borderId="8" xfId="11" quotePrefix="1" applyFont="1" applyAlignment="1">
      <alignment horizontal="center"/>
      <protection locked="0"/>
    </xf>
    <xf numFmtId="0" fontId="31" fillId="5" borderId="8" xfId="3" quotePrefix="1" applyFont="1" applyBorder="1" applyAlignment="1">
      <alignment horizontal="center"/>
    </xf>
    <xf numFmtId="0" fontId="31" fillId="6" borderId="8" xfId="4" quotePrefix="1" applyFont="1" applyBorder="1" applyAlignment="1">
      <alignment horizontal="center"/>
    </xf>
    <xf numFmtId="0" fontId="31" fillId="7" borderId="8" xfId="5" quotePrefix="1" applyFont="1" applyBorder="1" applyAlignment="1">
      <alignment horizontal="center"/>
    </xf>
    <xf numFmtId="0" fontId="31" fillId="14" borderId="8" xfId="11" quotePrefix="1" applyFont="1" applyAlignment="1">
      <alignment horizontal="center"/>
      <protection locked="0"/>
    </xf>
    <xf numFmtId="0" fontId="62" fillId="0" borderId="0" xfId="0" applyFont="1" applyAlignment="1">
      <alignment horizontal="left"/>
    </xf>
    <xf numFmtId="0" fontId="62" fillId="0" borderId="0" xfId="0" applyFont="1" applyAlignment="1">
      <alignment horizontal="center" textRotation="90"/>
    </xf>
    <xf numFmtId="0" fontId="37" fillId="4" borderId="2" xfId="2" applyFont="1" applyAlignment="1">
      <alignment horizontal="centerContinuous" wrapText="1"/>
      <protection locked="0"/>
    </xf>
    <xf numFmtId="0" fontId="37" fillId="0" borderId="0" xfId="0" applyFont="1" applyAlignment="1">
      <alignment horizontal="centerContinuous" wrapText="1"/>
    </xf>
    <xf numFmtId="0" fontId="20" fillId="0" borderId="0" xfId="0" applyFont="1" applyAlignment="1">
      <alignment horizontal="center" vertical="center" wrapText="1"/>
    </xf>
    <xf numFmtId="0" fontId="20" fillId="4" borderId="2" xfId="2" applyFont="1">
      <protection locked="0"/>
    </xf>
    <xf numFmtId="0" fontId="40" fillId="4" borderId="10" xfId="2" applyFont="1" applyBorder="1">
      <protection locked="0"/>
    </xf>
    <xf numFmtId="0" fontId="40" fillId="4" borderId="37" xfId="2" applyFont="1" applyBorder="1">
      <protection locked="0"/>
    </xf>
    <xf numFmtId="0" fontId="37" fillId="0" borderId="38" xfId="0" applyFont="1" applyBorder="1"/>
    <xf numFmtId="0" fontId="37" fillId="0" borderId="11" xfId="0" applyFont="1" applyBorder="1"/>
    <xf numFmtId="0" fontId="37" fillId="0" borderId="39" xfId="0" applyFont="1" applyBorder="1"/>
    <xf numFmtId="0" fontId="37" fillId="0" borderId="5" xfId="0" applyFont="1" applyBorder="1"/>
    <xf numFmtId="0" fontId="37" fillId="0" borderId="40" xfId="0" applyFont="1" applyBorder="1"/>
    <xf numFmtId="0" fontId="37" fillId="0" borderId="41" xfId="0" applyFont="1" applyBorder="1"/>
    <xf numFmtId="0" fontId="37" fillId="0" borderId="9" xfId="0" applyFont="1" applyBorder="1"/>
    <xf numFmtId="0" fontId="37" fillId="0" borderId="42" xfId="0" applyFont="1" applyBorder="1"/>
    <xf numFmtId="1" fontId="0" fillId="0" borderId="43" xfId="0" applyNumberFormat="1" applyBorder="1"/>
    <xf numFmtId="1" fontId="0" fillId="0" borderId="44" xfId="0" applyNumberFormat="1" applyBorder="1"/>
    <xf numFmtId="1" fontId="0" fillId="0" borderId="45" xfId="0" applyNumberFormat="1" applyBorder="1"/>
    <xf numFmtId="0" fontId="7" fillId="4" borderId="52" xfId="2" applyBorder="1">
      <protection locked="0"/>
    </xf>
    <xf numFmtId="0" fontId="0" fillId="0" borderId="43" xfId="0" applyBorder="1"/>
    <xf numFmtId="0" fontId="0" fillId="0" borderId="44" xfId="0" applyBorder="1"/>
    <xf numFmtId="0" fontId="0" fillId="0" borderId="45" xfId="0" applyBorder="1"/>
    <xf numFmtId="0" fontId="0" fillId="27" borderId="51" xfId="0" applyFill="1" applyBorder="1"/>
    <xf numFmtId="0" fontId="0" fillId="27" borderId="0" xfId="0" applyFill="1"/>
    <xf numFmtId="0" fontId="63" fillId="15" borderId="1" xfId="1" applyFont="1" applyAlignment="1" applyProtection="1">
      <alignment horizontal="center"/>
      <protection locked="0"/>
    </xf>
    <xf numFmtId="0" fontId="29" fillId="4" borderId="2" xfId="2" applyFont="1" applyAlignment="1">
      <alignment horizontal="center" vertical="center"/>
      <protection locked="0"/>
    </xf>
    <xf numFmtId="0" fontId="0" fillId="30" borderId="0" xfId="3" applyFont="1" applyFill="1" applyBorder="1"/>
    <xf numFmtId="0" fontId="48" fillId="4" borderId="2" xfId="2" applyFont="1" applyAlignment="1">
      <alignment horizontal="left"/>
      <protection locked="0"/>
    </xf>
    <xf numFmtId="0" fontId="46" fillId="2" borderId="0" xfId="0" applyFont="1" applyFill="1" applyAlignment="1">
      <alignment horizontal="left"/>
    </xf>
    <xf numFmtId="0" fontId="65" fillId="0" borderId="0" xfId="0" applyFont="1"/>
    <xf numFmtId="0" fontId="0" fillId="0" borderId="0" xfId="0" quotePrefix="1" applyAlignment="1">
      <alignment horizontal="centerContinuous"/>
    </xf>
    <xf numFmtId="0" fontId="11" fillId="0" borderId="14" xfId="0" applyFont="1" applyBorder="1" applyAlignment="1">
      <alignment horizontal="left"/>
    </xf>
    <xf numFmtId="0" fontId="53" fillId="4" borderId="15" xfId="2" quotePrefix="1" applyFont="1" applyBorder="1" applyAlignment="1">
      <alignment horizontal="center"/>
      <protection locked="0"/>
    </xf>
    <xf numFmtId="0" fontId="53" fillId="4" borderId="2" xfId="2" quotePrefix="1" applyFont="1" applyAlignment="1">
      <alignment horizontal="center"/>
      <protection locked="0"/>
    </xf>
    <xf numFmtId="9" fontId="53" fillId="0" borderId="17" xfId="15" quotePrefix="1" applyFont="1" applyBorder="1" applyAlignment="1">
      <alignment horizontal="center"/>
    </xf>
    <xf numFmtId="9" fontId="53" fillId="4" borderId="2" xfId="2" quotePrefix="1" applyNumberFormat="1" applyFont="1" applyAlignment="1">
      <alignment horizontal="center"/>
      <protection locked="0"/>
    </xf>
    <xf numFmtId="0" fontId="53" fillId="0" borderId="14" xfId="0" quotePrefix="1" applyFont="1" applyBorder="1" applyAlignment="1">
      <alignment horizontal="center"/>
    </xf>
    <xf numFmtId="0" fontId="53" fillId="0" borderId="20" xfId="0" quotePrefix="1" applyFont="1" applyBorder="1" applyAlignment="1">
      <alignment horizontal="center"/>
    </xf>
    <xf numFmtId="9" fontId="25" fillId="9" borderId="2" xfId="15" applyFont="1" applyFill="1" applyBorder="1" applyAlignment="1">
      <alignment horizontal="center"/>
    </xf>
    <xf numFmtId="0" fontId="22" fillId="5" borderId="8" xfId="3" quotePrefix="1" applyFont="1" applyBorder="1" applyAlignment="1">
      <alignment horizontal="center"/>
    </xf>
    <xf numFmtId="0" fontId="22" fillId="6" borderId="8" xfId="4" quotePrefix="1" applyFont="1" applyBorder="1" applyAlignment="1">
      <alignment horizontal="center"/>
    </xf>
    <xf numFmtId="9" fontId="53" fillId="4" borderId="10" xfId="2" quotePrefix="1" applyNumberFormat="1" applyFont="1" applyBorder="1" applyAlignment="1">
      <alignment horizontal="center"/>
      <protection locked="0"/>
    </xf>
    <xf numFmtId="165" fontId="22" fillId="4" borderId="56" xfId="2" applyNumberFormat="1" applyFont="1" applyBorder="1" applyAlignment="1">
      <alignment horizontal="center"/>
      <protection locked="0"/>
    </xf>
    <xf numFmtId="9" fontId="25" fillId="9" borderId="56" xfId="15" applyFont="1" applyFill="1" applyBorder="1" applyAlignment="1">
      <alignment horizontal="center"/>
    </xf>
    <xf numFmtId="165" fontId="22" fillId="4" borderId="2" xfId="2" applyNumberFormat="1" applyFont="1" applyAlignment="1">
      <alignment horizontal="center"/>
      <protection locked="0"/>
    </xf>
    <xf numFmtId="165" fontId="22" fillId="4" borderId="57" xfId="2" applyNumberFormat="1" applyFont="1" applyBorder="1" applyAlignment="1">
      <alignment horizontal="center"/>
      <protection locked="0"/>
    </xf>
    <xf numFmtId="9" fontId="25" fillId="9" borderId="57" xfId="15" applyFont="1" applyFill="1" applyBorder="1" applyAlignment="1">
      <alignment horizontal="center"/>
    </xf>
    <xf numFmtId="165" fontId="22" fillId="4" borderId="56" xfId="15" quotePrefix="1" applyNumberFormat="1" applyFont="1" applyFill="1" applyBorder="1" applyAlignment="1" applyProtection="1">
      <alignment horizontal="center"/>
      <protection locked="0"/>
    </xf>
    <xf numFmtId="165" fontId="24" fillId="20" borderId="56" xfId="15" applyNumberFormat="1" applyFont="1" applyFill="1" applyBorder="1" applyAlignment="1">
      <alignment horizontal="center"/>
    </xf>
    <xf numFmtId="165" fontId="22" fillId="4" borderId="57" xfId="15" quotePrefix="1" applyNumberFormat="1" applyFont="1" applyFill="1" applyBorder="1" applyAlignment="1" applyProtection="1">
      <alignment horizontal="center"/>
      <protection locked="0"/>
    </xf>
    <xf numFmtId="165" fontId="22" fillId="4" borderId="10" xfId="15" quotePrefix="1" applyNumberFormat="1" applyFont="1" applyFill="1" applyBorder="1" applyAlignment="1" applyProtection="1">
      <alignment horizontal="center"/>
      <protection locked="0"/>
    </xf>
    <xf numFmtId="165" fontId="25" fillId="9" borderId="10" xfId="15" applyNumberFormat="1" applyFont="1" applyFill="1" applyBorder="1" applyAlignment="1">
      <alignment horizontal="center"/>
    </xf>
    <xf numFmtId="165" fontId="22" fillId="4" borderId="10" xfId="2" applyNumberFormat="1" applyFont="1" applyBorder="1" applyAlignment="1">
      <alignment horizontal="center"/>
      <protection locked="0"/>
    </xf>
    <xf numFmtId="9" fontId="25" fillId="9" borderId="10" xfId="15" applyFont="1" applyFill="1" applyBorder="1" applyAlignment="1">
      <alignment horizontal="center"/>
    </xf>
    <xf numFmtId="165" fontId="25" fillId="9" borderId="56" xfId="15" applyNumberFormat="1" applyFont="1" applyFill="1" applyBorder="1" applyAlignment="1">
      <alignment horizontal="center"/>
    </xf>
    <xf numFmtId="9" fontId="22" fillId="4" borderId="56" xfId="15" quotePrefix="1" applyFont="1" applyFill="1" applyBorder="1" applyAlignment="1" applyProtection="1">
      <alignment horizontal="center"/>
      <protection locked="0"/>
    </xf>
    <xf numFmtId="165" fontId="24" fillId="20" borderId="57" xfId="15" applyNumberFormat="1" applyFont="1" applyFill="1" applyBorder="1" applyAlignment="1">
      <alignment horizontal="center"/>
    </xf>
    <xf numFmtId="9" fontId="53" fillId="4" borderId="57" xfId="2" quotePrefix="1" applyNumberFormat="1" applyFont="1" applyBorder="1" applyAlignment="1">
      <alignment horizontal="center"/>
      <protection locked="0"/>
    </xf>
    <xf numFmtId="165" fontId="53" fillId="4" borderId="57" xfId="15" quotePrefix="1" applyNumberFormat="1" applyFont="1" applyFill="1" applyBorder="1" applyAlignment="1" applyProtection="1">
      <alignment horizontal="center"/>
      <protection locked="0"/>
    </xf>
    <xf numFmtId="0" fontId="11" fillId="0" borderId="58" xfId="0" applyFont="1" applyBorder="1"/>
    <xf numFmtId="165" fontId="56" fillId="20" borderId="57" xfId="15" applyNumberFormat="1" applyFont="1" applyFill="1" applyBorder="1" applyAlignment="1">
      <alignment horizontal="center"/>
    </xf>
    <xf numFmtId="0" fontId="66" fillId="0" borderId="0" xfId="0" applyFont="1" applyAlignment="1">
      <alignment horizontal="centerContinuous"/>
    </xf>
    <xf numFmtId="0" fontId="18" fillId="0" borderId="0" xfId="0" applyFont="1" applyAlignment="1">
      <alignment horizontal="centerContinuous" wrapText="1"/>
    </xf>
    <xf numFmtId="165" fontId="18" fillId="0" borderId="0" xfId="15" applyNumberFormat="1" applyFont="1"/>
    <xf numFmtId="9" fontId="22" fillId="4" borderId="2" xfId="2" applyNumberFormat="1" applyFont="1">
      <protection locked="0"/>
    </xf>
    <xf numFmtId="0" fontId="22" fillId="4" borderId="2" xfId="2" applyNumberFormat="1" applyFont="1">
      <protection locked="0"/>
    </xf>
    <xf numFmtId="165" fontId="22" fillId="5" borderId="59" xfId="3" applyNumberFormat="1" applyFont="1" applyBorder="1"/>
    <xf numFmtId="165" fontId="22" fillId="5" borderId="22" xfId="3" applyNumberFormat="1" applyFont="1" applyBorder="1"/>
    <xf numFmtId="9" fontId="18" fillId="0" borderId="0" xfId="15" applyFont="1" applyAlignment="1">
      <alignment horizontal="center"/>
    </xf>
    <xf numFmtId="1" fontId="18" fillId="0" borderId="0" xfId="15" applyNumberFormat="1" applyFont="1" applyAlignment="1">
      <alignment horizontal="center"/>
    </xf>
    <xf numFmtId="165" fontId="18" fillId="0" borderId="0" xfId="15" applyNumberFormat="1" applyFont="1" applyAlignment="1">
      <alignment horizontal="center"/>
    </xf>
    <xf numFmtId="165" fontId="22" fillId="4" borderId="10" xfId="15" applyNumberFormat="1" applyFont="1" applyFill="1" applyBorder="1" applyProtection="1">
      <protection locked="0"/>
    </xf>
    <xf numFmtId="165" fontId="22" fillId="6" borderId="10" xfId="4" applyNumberFormat="1" applyFont="1" applyBorder="1"/>
    <xf numFmtId="9" fontId="67" fillId="9" borderId="2" xfId="8" applyNumberFormat="1" applyFont="1"/>
    <xf numFmtId="0" fontId="67" fillId="9" borderId="2" xfId="8" applyNumberFormat="1" applyFont="1"/>
    <xf numFmtId="165" fontId="22" fillId="5" borderId="46" xfId="3" applyNumberFormat="1" applyFont="1" applyBorder="1"/>
    <xf numFmtId="165" fontId="22" fillId="5" borderId="23" xfId="3" applyNumberFormat="1" applyFont="1" applyBorder="1"/>
    <xf numFmtId="0" fontId="18" fillId="0" borderId="0" xfId="0" applyFont="1" applyAlignment="1">
      <alignment horizontal="right"/>
    </xf>
    <xf numFmtId="165" fontId="22" fillId="4" borderId="59" xfId="15" applyNumberFormat="1" applyFont="1" applyFill="1" applyBorder="1" applyProtection="1">
      <protection locked="0"/>
    </xf>
    <xf numFmtId="165" fontId="22" fillId="4" borderId="22" xfId="15" applyNumberFormat="1" applyFont="1" applyFill="1" applyBorder="1" applyProtection="1">
      <protection locked="0"/>
    </xf>
    <xf numFmtId="165" fontId="22" fillId="4" borderId="46" xfId="15" applyNumberFormat="1" applyFont="1" applyFill="1" applyBorder="1" applyProtection="1">
      <protection locked="0"/>
    </xf>
    <xf numFmtId="165" fontId="22" fillId="4" borderId="23" xfId="15" applyNumberFormat="1" applyFont="1" applyFill="1" applyBorder="1" applyProtection="1">
      <protection locked="0"/>
    </xf>
    <xf numFmtId="165" fontId="22" fillId="5" borderId="60" xfId="3" applyNumberFormat="1" applyFont="1" applyBorder="1"/>
    <xf numFmtId="165" fontId="22" fillId="5" borderId="24" xfId="3" applyNumberFormat="1" applyFont="1" applyBorder="1"/>
    <xf numFmtId="165" fontId="22" fillId="4" borderId="60" xfId="15" applyNumberFormat="1" applyFont="1" applyFill="1" applyBorder="1" applyProtection="1">
      <protection locked="0"/>
    </xf>
    <xf numFmtId="165" fontId="22" fillId="4" borderId="24" xfId="15" applyNumberFormat="1" applyFont="1" applyFill="1" applyBorder="1" applyProtection="1">
      <protection locked="0"/>
    </xf>
    <xf numFmtId="0" fontId="19" fillId="0" borderId="0" xfId="0" applyFont="1" applyAlignment="1">
      <alignment horizontal="centerContinuous" wrapText="1"/>
    </xf>
    <xf numFmtId="0" fontId="0" fillId="0" borderId="0" xfId="0" applyAlignment="1">
      <alignment horizontal="centerContinuous" wrapText="1"/>
    </xf>
    <xf numFmtId="0" fontId="11" fillId="7" borderId="0" xfId="5" applyFont="1" applyBorder="1"/>
    <xf numFmtId="0" fontId="18" fillId="0" borderId="0" xfId="0" applyFont="1" applyAlignment="1">
      <alignment wrapText="1"/>
    </xf>
    <xf numFmtId="0" fontId="60" fillId="5" borderId="7" xfId="3" applyFont="1" applyBorder="1" applyAlignment="1">
      <alignment horizontal="center"/>
    </xf>
    <xf numFmtId="0" fontId="60" fillId="0" borderId="0" xfId="0" applyFont="1"/>
    <xf numFmtId="0" fontId="60" fillId="5" borderId="2" xfId="3" applyFont="1" applyBorder="1" applyAlignment="1">
      <alignment horizontal="center"/>
    </xf>
    <xf numFmtId="0" fontId="60" fillId="5" borderId="6" xfId="3" applyFont="1" applyBorder="1" applyAlignment="1">
      <alignment horizontal="center"/>
    </xf>
    <xf numFmtId="2" fontId="40" fillId="4" borderId="52" xfId="2" applyNumberFormat="1" applyFont="1" applyBorder="1">
      <protection locked="0"/>
    </xf>
    <xf numFmtId="0" fontId="7" fillId="4" borderId="2" xfId="2" applyAlignment="1">
      <protection locked="0"/>
    </xf>
    <xf numFmtId="1" fontId="37" fillId="0" borderId="0" xfId="0" applyNumberFormat="1" applyFont="1"/>
    <xf numFmtId="0" fontId="37" fillId="4" borderId="2" xfId="2" applyFont="1" applyAlignment="1">
      <protection locked="0"/>
    </xf>
    <xf numFmtId="0" fontId="7" fillId="4" borderId="37" xfId="2" applyBorder="1" applyAlignment="1">
      <protection locked="0"/>
    </xf>
    <xf numFmtId="0" fontId="0" fillId="0" borderId="61" xfId="0" applyBorder="1" applyAlignment="1">
      <alignment horizontal="centerContinuous"/>
    </xf>
    <xf numFmtId="0" fontId="0" fillId="0" borderId="62" xfId="0" applyBorder="1" applyAlignment="1">
      <alignment horizontal="centerContinuous"/>
    </xf>
    <xf numFmtId="0" fontId="0" fillId="0" borderId="61" xfId="0" applyBorder="1" applyAlignment="1">
      <alignment horizontal="center"/>
    </xf>
    <xf numFmtId="0" fontId="0" fillId="0" borderId="62" xfId="0" applyBorder="1" applyAlignment="1">
      <alignment horizontal="center"/>
    </xf>
    <xf numFmtId="1" fontId="22" fillId="4" borderId="63" xfId="2" applyNumberFormat="1" applyFont="1" applyBorder="1">
      <protection locked="0"/>
    </xf>
    <xf numFmtId="1" fontId="22" fillId="4" borderId="2" xfId="2" applyNumberFormat="1" applyFont="1">
      <protection locked="0"/>
    </xf>
    <xf numFmtId="1" fontId="22" fillId="4" borderId="64" xfId="2" applyNumberFormat="1" applyFont="1" applyBorder="1">
      <protection locked="0"/>
    </xf>
    <xf numFmtId="0" fontId="5" fillId="21" borderId="1" xfId="18" applyFont="1" applyBorder="1"/>
    <xf numFmtId="0" fontId="60" fillId="5" borderId="65" xfId="3" applyFont="1" applyBorder="1" applyAlignment="1">
      <alignment horizontal="center"/>
    </xf>
    <xf numFmtId="0" fontId="60" fillId="5" borderId="37" xfId="3" applyFont="1" applyBorder="1" applyAlignment="1">
      <alignment horizontal="center"/>
    </xf>
    <xf numFmtId="0" fontId="60" fillId="5" borderId="66" xfId="3" applyFont="1" applyBorder="1" applyAlignment="1">
      <alignment horizontal="center"/>
    </xf>
    <xf numFmtId="0" fontId="22" fillId="5" borderId="65" xfId="3" applyFont="1" applyBorder="1" applyAlignment="1">
      <alignment horizontal="center"/>
    </xf>
    <xf numFmtId="0" fontId="22" fillId="5" borderId="37" xfId="3" applyFont="1" applyBorder="1" applyAlignment="1">
      <alignment horizontal="center"/>
    </xf>
    <xf numFmtId="0" fontId="22" fillId="5" borderId="66" xfId="3" applyFont="1" applyBorder="1" applyAlignment="1">
      <alignment horizontal="center"/>
    </xf>
    <xf numFmtId="0" fontId="53" fillId="5" borderId="65" xfId="3" applyFont="1" applyBorder="1" applyAlignment="1">
      <alignment horizontal="center"/>
    </xf>
    <xf numFmtId="0" fontId="53" fillId="5" borderId="37" xfId="3" applyFont="1" applyBorder="1" applyAlignment="1">
      <alignment horizontal="center"/>
    </xf>
    <xf numFmtId="0" fontId="53" fillId="5" borderId="66" xfId="3" applyFont="1" applyBorder="1" applyAlignment="1">
      <alignment horizontal="center"/>
    </xf>
    <xf numFmtId="0" fontId="0" fillId="0" borderId="5" xfId="0" applyBorder="1" applyAlignment="1">
      <alignment horizontal="centerContinuous"/>
    </xf>
    <xf numFmtId="0" fontId="60" fillId="4" borderId="59" xfId="2" applyFont="1" applyBorder="1" applyAlignment="1">
      <alignment horizontal="center"/>
      <protection locked="0"/>
    </xf>
    <xf numFmtId="0" fontId="60" fillId="4" borderId="46" xfId="2" applyFont="1" applyBorder="1" applyAlignment="1">
      <alignment horizontal="center"/>
      <protection locked="0"/>
    </xf>
    <xf numFmtId="0" fontId="60" fillId="4" borderId="2" xfId="2" applyFont="1" applyAlignment="1">
      <alignment horizontal="center"/>
      <protection locked="0"/>
    </xf>
    <xf numFmtId="0" fontId="0" fillId="0" borderId="5" xfId="0" applyBorder="1" applyAlignment="1">
      <alignment horizontal="center"/>
    </xf>
    <xf numFmtId="0" fontId="22" fillId="4" borderId="59" xfId="2" applyFont="1" applyBorder="1" applyAlignment="1">
      <alignment horizontal="center"/>
      <protection locked="0"/>
    </xf>
    <xf numFmtId="0" fontId="22" fillId="4" borderId="46" xfId="2" applyFont="1" applyBorder="1" applyAlignment="1">
      <alignment horizontal="center"/>
      <protection locked="0"/>
    </xf>
    <xf numFmtId="0" fontId="22" fillId="4" borderId="60" xfId="2" applyFont="1" applyBorder="1" applyAlignment="1">
      <alignment horizontal="center"/>
      <protection locked="0"/>
    </xf>
    <xf numFmtId="0" fontId="60" fillId="4" borderId="67" xfId="2" applyFont="1" applyBorder="1" applyAlignment="1">
      <alignment horizontal="center"/>
      <protection locked="0"/>
    </xf>
    <xf numFmtId="0" fontId="60" fillId="4" borderId="68" xfId="2" applyFont="1" applyBorder="1" applyAlignment="1">
      <alignment horizontal="center"/>
      <protection locked="0"/>
    </xf>
    <xf numFmtId="0" fontId="53" fillId="4" borderId="59" xfId="2" applyFont="1" applyBorder="1" applyAlignment="1">
      <alignment horizontal="center"/>
      <protection locked="0"/>
    </xf>
    <xf numFmtId="0" fontId="53" fillId="4" borderId="46" xfId="2" applyFont="1" applyBorder="1" applyAlignment="1">
      <alignment horizontal="center"/>
      <protection locked="0"/>
    </xf>
    <xf numFmtId="0" fontId="53" fillId="4" borderId="2" xfId="2" applyFont="1" applyAlignment="1">
      <alignment horizontal="center"/>
      <protection locked="0"/>
    </xf>
    <xf numFmtId="0" fontId="53" fillId="4" borderId="60" xfId="2" applyFont="1" applyBorder="1" applyAlignment="1">
      <alignment horizontal="center"/>
      <protection locked="0"/>
    </xf>
    <xf numFmtId="0" fontId="0" fillId="0" borderId="40" xfId="0" applyBorder="1" applyAlignment="1">
      <alignment horizontal="centerContinuous"/>
    </xf>
    <xf numFmtId="0" fontId="60" fillId="4" borderId="22" xfId="2" applyFont="1" applyBorder="1" applyAlignment="1">
      <alignment horizontal="center"/>
      <protection locked="0"/>
    </xf>
    <xf numFmtId="0" fontId="60" fillId="4" borderId="23" xfId="2" applyFont="1" applyBorder="1" applyAlignment="1">
      <alignment horizontal="center"/>
      <protection locked="0"/>
    </xf>
    <xf numFmtId="0" fontId="0" fillId="0" borderId="40" xfId="0" applyBorder="1" applyAlignment="1">
      <alignment horizontal="center"/>
    </xf>
    <xf numFmtId="0" fontId="22" fillId="4" borderId="22" xfId="2" applyFont="1" applyBorder="1" applyAlignment="1">
      <alignment horizontal="center"/>
      <protection locked="0"/>
    </xf>
    <xf numFmtId="0" fontId="22" fillId="4" borderId="23" xfId="2" applyFont="1" applyBorder="1" applyAlignment="1">
      <alignment horizontal="center"/>
      <protection locked="0"/>
    </xf>
    <xf numFmtId="0" fontId="22" fillId="4" borderId="24" xfId="2" applyFont="1" applyBorder="1" applyAlignment="1">
      <alignment horizontal="center"/>
      <protection locked="0"/>
    </xf>
    <xf numFmtId="0" fontId="53" fillId="4" borderId="22" xfId="2" applyFont="1" applyBorder="1" applyAlignment="1">
      <alignment horizontal="center"/>
      <protection locked="0"/>
    </xf>
    <xf numFmtId="0" fontId="53" fillId="4" borderId="23" xfId="2" applyFont="1" applyBorder="1" applyAlignment="1">
      <alignment horizontal="center"/>
      <protection locked="0"/>
    </xf>
    <xf numFmtId="0" fontId="53" fillId="4" borderId="24" xfId="2" applyFont="1" applyBorder="1" applyAlignment="1">
      <alignment horizontal="center"/>
      <protection locked="0"/>
    </xf>
    <xf numFmtId="0" fontId="60" fillId="30" borderId="7" xfId="2" applyFont="1" applyFill="1" applyBorder="1" applyAlignment="1">
      <alignment horizontal="center"/>
      <protection locked="0"/>
    </xf>
    <xf numFmtId="0" fontId="60" fillId="30" borderId="2" xfId="2" applyFont="1" applyFill="1" applyAlignment="1">
      <alignment horizontal="center"/>
      <protection locked="0"/>
    </xf>
    <xf numFmtId="0" fontId="69" fillId="31" borderId="2" xfId="24" applyBorder="1" applyAlignment="1" applyProtection="1">
      <alignment horizontal="center"/>
      <protection locked="0"/>
    </xf>
    <xf numFmtId="0" fontId="18" fillId="0" borderId="0" xfId="0" applyFont="1" applyAlignment="1">
      <alignment textRotation="90"/>
    </xf>
    <xf numFmtId="0" fontId="7" fillId="14" borderId="8" xfId="11">
      <protection locked="0"/>
    </xf>
    <xf numFmtId="10" fontId="22" fillId="4" borderId="2" xfId="15" applyNumberFormat="1" applyFont="1" applyFill="1" applyBorder="1" applyProtection="1">
      <protection locked="0"/>
    </xf>
    <xf numFmtId="172" fontId="22" fillId="4" borderId="2" xfId="2" applyNumberFormat="1" applyFont="1">
      <protection locked="0"/>
    </xf>
    <xf numFmtId="49" fontId="20" fillId="0" borderId="0" xfId="0" applyNumberFormat="1" applyFont="1" applyAlignment="1">
      <alignment horizontal="center"/>
    </xf>
    <xf numFmtId="0" fontId="18" fillId="0" borderId="0" xfId="0" quotePrefix="1" applyFont="1"/>
    <xf numFmtId="1" fontId="5" fillId="15" borderId="1" xfId="1" applyNumberFormat="1" applyProtection="1">
      <protection locked="0"/>
    </xf>
    <xf numFmtId="2" fontId="5" fillId="15" borderId="1" xfId="1" applyNumberFormat="1" applyProtection="1">
      <protection locked="0"/>
    </xf>
    <xf numFmtId="0" fontId="53" fillId="4" borderId="69" xfId="2" applyFont="1" applyBorder="1" applyAlignment="1">
      <alignment horizontal="center"/>
      <protection locked="0"/>
    </xf>
    <xf numFmtId="0" fontId="53" fillId="4" borderId="10" xfId="2" applyFont="1" applyBorder="1" applyAlignment="1">
      <alignment horizontal="center"/>
      <protection locked="0"/>
    </xf>
    <xf numFmtId="0" fontId="53" fillId="4" borderId="70" xfId="2" applyFont="1" applyBorder="1" applyAlignment="1">
      <alignment horizontal="center"/>
      <protection locked="0"/>
    </xf>
    <xf numFmtId="0" fontId="60" fillId="4" borderId="69" xfId="2" applyFont="1" applyBorder="1" applyAlignment="1">
      <alignment horizontal="center"/>
      <protection locked="0"/>
    </xf>
    <xf numFmtId="0" fontId="60" fillId="4" borderId="10" xfId="2" applyFont="1" applyBorder="1" applyAlignment="1">
      <alignment horizontal="center"/>
      <protection locked="0"/>
    </xf>
    <xf numFmtId="0" fontId="60" fillId="4" borderId="70" xfId="2" applyFont="1" applyBorder="1" applyAlignment="1">
      <alignment horizontal="center"/>
      <protection locked="0"/>
    </xf>
    <xf numFmtId="0" fontId="60" fillId="4" borderId="71" xfId="2" applyFont="1" applyBorder="1" applyAlignment="1">
      <alignment horizontal="center"/>
      <protection locked="0"/>
    </xf>
    <xf numFmtId="0" fontId="69" fillId="31" borderId="10" xfId="24" applyBorder="1" applyAlignment="1" applyProtection="1">
      <alignment horizontal="center"/>
      <protection locked="0"/>
    </xf>
    <xf numFmtId="0" fontId="22" fillId="4" borderId="0" xfId="2" applyFont="1" applyBorder="1" applyAlignment="1">
      <alignment horizontal="center"/>
      <protection locked="0"/>
    </xf>
    <xf numFmtId="0" fontId="22" fillId="4" borderId="39" xfId="2" quotePrefix="1" applyFont="1" applyBorder="1" applyAlignment="1">
      <alignment horizontal="center"/>
      <protection locked="0"/>
    </xf>
    <xf numFmtId="0" fontId="22" fillId="4" borderId="40" xfId="2" quotePrefix="1" applyFont="1" applyBorder="1" applyAlignment="1">
      <alignment horizontal="center"/>
      <protection locked="0"/>
    </xf>
    <xf numFmtId="0" fontId="22" fillId="4" borderId="42" xfId="2" quotePrefix="1" applyFont="1" applyBorder="1" applyAlignment="1">
      <alignment horizontal="center"/>
      <protection locked="0"/>
    </xf>
    <xf numFmtId="0" fontId="22" fillId="4" borderId="38" xfId="2" applyFont="1" applyBorder="1" applyAlignment="1">
      <alignment horizontal="center"/>
      <protection locked="0"/>
    </xf>
    <xf numFmtId="0" fontId="22" fillId="4" borderId="5" xfId="2" applyFont="1" applyBorder="1" applyAlignment="1">
      <alignment horizontal="center"/>
      <protection locked="0"/>
    </xf>
    <xf numFmtId="0" fontId="22" fillId="4" borderId="41" xfId="2" applyFont="1" applyBorder="1" applyAlignment="1">
      <alignment horizontal="center"/>
      <protection locked="0"/>
    </xf>
    <xf numFmtId="0" fontId="22" fillId="4" borderId="11" xfId="2" applyFont="1" applyBorder="1" applyAlignment="1">
      <alignment horizontal="center"/>
      <protection locked="0"/>
    </xf>
    <xf numFmtId="0" fontId="22" fillId="4" borderId="9" xfId="2" applyFont="1" applyBorder="1" applyAlignment="1">
      <alignment horizontal="center"/>
      <protection locked="0"/>
    </xf>
    <xf numFmtId="0" fontId="36" fillId="0" borderId="0" xfId="0" applyFont="1" applyAlignment="1">
      <alignment textRotation="90"/>
    </xf>
    <xf numFmtId="0" fontId="18" fillId="0" borderId="38" xfId="0" applyFont="1" applyBorder="1" applyAlignment="1">
      <alignment horizontal="center"/>
    </xf>
    <xf numFmtId="0" fontId="18" fillId="0" borderId="11" xfId="0" applyFont="1" applyBorder="1" applyAlignment="1">
      <alignment horizontal="center"/>
    </xf>
    <xf numFmtId="0" fontId="18" fillId="0" borderId="5" xfId="0" applyFont="1" applyBorder="1" applyAlignment="1">
      <alignment horizontal="center"/>
    </xf>
    <xf numFmtId="0" fontId="18" fillId="0" borderId="41" xfId="0" applyFont="1" applyBorder="1" applyAlignment="1">
      <alignment horizontal="center"/>
    </xf>
    <xf numFmtId="0" fontId="18" fillId="0" borderId="9" xfId="0" applyFont="1" applyBorder="1" applyAlignment="1">
      <alignment horizontal="center"/>
    </xf>
    <xf numFmtId="0" fontId="71" fillId="0" borderId="0" xfId="0" applyFont="1"/>
    <xf numFmtId="0" fontId="7" fillId="6" borderId="2" xfId="4" applyAlignment="1">
      <alignment horizontal="center"/>
    </xf>
    <xf numFmtId="0" fontId="7" fillId="7" borderId="2" xfId="5" applyAlignment="1">
      <alignment horizontal="center"/>
    </xf>
    <xf numFmtId="0" fontId="60" fillId="4" borderId="60" xfId="2" applyFont="1" applyBorder="1" applyAlignment="1">
      <alignment horizontal="center"/>
      <protection locked="0"/>
    </xf>
    <xf numFmtId="0" fontId="60" fillId="4" borderId="6" xfId="2" applyFont="1" applyBorder="1" applyAlignment="1">
      <alignment horizontal="center"/>
      <protection locked="0"/>
    </xf>
    <xf numFmtId="0" fontId="60" fillId="4" borderId="24" xfId="2" applyFont="1" applyBorder="1" applyAlignment="1">
      <alignment horizontal="center"/>
      <protection locked="0"/>
    </xf>
    <xf numFmtId="0" fontId="7" fillId="14" borderId="72" xfId="11" applyBorder="1">
      <protection locked="0"/>
    </xf>
    <xf numFmtId="0" fontId="7" fillId="14" borderId="73" xfId="11" applyBorder="1">
      <protection locked="0"/>
    </xf>
    <xf numFmtId="0" fontId="62" fillId="0" borderId="0" xfId="0" applyFont="1" applyAlignment="1">
      <alignment horizontal="center"/>
    </xf>
    <xf numFmtId="0" fontId="46" fillId="2" borderId="0" xfId="0" applyFont="1" applyFill="1" applyAlignment="1">
      <alignment horizontal="right"/>
    </xf>
    <xf numFmtId="0" fontId="0" fillId="11" borderId="74" xfId="0" applyFill="1" applyBorder="1" applyProtection="1">
      <protection locked="0"/>
    </xf>
    <xf numFmtId="0" fontId="0" fillId="11" borderId="74" xfId="0" applyFill="1" applyBorder="1" applyAlignment="1" applyProtection="1">
      <alignment horizontal="right"/>
      <protection locked="0"/>
    </xf>
    <xf numFmtId="0" fontId="0" fillId="0" borderId="11" xfId="0" applyBorder="1" applyAlignment="1">
      <alignment horizontal="center"/>
    </xf>
    <xf numFmtId="0" fontId="0" fillId="0" borderId="11" xfId="0" applyBorder="1" applyAlignment="1">
      <alignment horizontal="right"/>
    </xf>
    <xf numFmtId="0" fontId="47" fillId="2" borderId="11" xfId="0" applyFont="1" applyFill="1" applyBorder="1" applyAlignment="1">
      <alignment horizontal="right"/>
    </xf>
    <xf numFmtId="0" fontId="9" fillId="0" borderId="11" xfId="0" applyFont="1" applyBorder="1" applyAlignment="1">
      <alignment horizontal="center"/>
    </xf>
    <xf numFmtId="0" fontId="0" fillId="3" borderId="11" xfId="0" applyFill="1" applyBorder="1"/>
    <xf numFmtId="0" fontId="0" fillId="0" borderId="9" xfId="0" applyBorder="1" applyAlignment="1">
      <alignment horizontal="center"/>
    </xf>
    <xf numFmtId="0" fontId="0" fillId="11" borderId="21" xfId="0" applyFill="1" applyBorder="1" applyProtection="1">
      <protection locked="0"/>
    </xf>
    <xf numFmtId="0" fontId="0" fillId="0" borderId="9" xfId="0" applyBorder="1" applyAlignment="1">
      <alignment horizontal="right"/>
    </xf>
    <xf numFmtId="0" fontId="47" fillId="2" borderId="9" xfId="0" applyFont="1" applyFill="1" applyBorder="1" applyAlignment="1">
      <alignment horizontal="right"/>
    </xf>
    <xf numFmtId="0" fontId="9" fillId="0" borderId="9" xfId="0" applyFont="1" applyBorder="1" applyAlignment="1">
      <alignment horizontal="center"/>
    </xf>
    <xf numFmtId="169" fontId="19" fillId="11" borderId="21" xfId="0" applyNumberFormat="1" applyFont="1" applyFill="1" applyBorder="1" applyProtection="1">
      <protection locked="0"/>
    </xf>
    <xf numFmtId="0" fontId="0" fillId="3" borderId="9" xfId="0" applyFill="1" applyBorder="1"/>
    <xf numFmtId="0" fontId="20" fillId="11" borderId="4" xfId="0" applyFont="1" applyFill="1" applyBorder="1" applyProtection="1">
      <protection locked="0"/>
    </xf>
    <xf numFmtId="0" fontId="0" fillId="8" borderId="75" xfId="7" applyFont="1" applyBorder="1" applyProtection="1">
      <protection locked="0"/>
    </xf>
    <xf numFmtId="0" fontId="0" fillId="11" borderId="11" xfId="0" applyFill="1" applyBorder="1" applyProtection="1">
      <protection locked="0"/>
    </xf>
    <xf numFmtId="0" fontId="20" fillId="0" borderId="11" xfId="0" applyFont="1" applyBorder="1"/>
    <xf numFmtId="0" fontId="0" fillId="11" borderId="11" xfId="0" applyFill="1" applyBorder="1" applyAlignment="1" applyProtection="1">
      <alignment horizontal="centerContinuous"/>
      <protection locked="0"/>
    </xf>
    <xf numFmtId="0" fontId="21" fillId="11" borderId="11" xfId="0" applyFont="1" applyFill="1" applyBorder="1" applyAlignment="1" applyProtection="1">
      <alignment horizontal="centerContinuous"/>
      <protection locked="0"/>
    </xf>
    <xf numFmtId="0" fontId="21" fillId="11" borderId="11" xfId="0" applyFont="1" applyFill="1" applyBorder="1" applyProtection="1">
      <protection locked="0"/>
    </xf>
    <xf numFmtId="0" fontId="0" fillId="11" borderId="11" xfId="0" applyFill="1" applyBorder="1" applyAlignment="1" applyProtection="1">
      <alignment horizontal="center"/>
      <protection locked="0"/>
    </xf>
    <xf numFmtId="0" fontId="21" fillId="11" borderId="11" xfId="0" applyFont="1" applyFill="1" applyBorder="1" applyAlignment="1" applyProtection="1">
      <alignment horizontal="left"/>
      <protection locked="0"/>
    </xf>
    <xf numFmtId="0" fontId="0" fillId="11" borderId="11" xfId="0" applyFill="1" applyBorder="1" applyAlignment="1" applyProtection="1">
      <alignment horizontal="left"/>
      <protection locked="0"/>
    </xf>
    <xf numFmtId="0" fontId="7" fillId="4" borderId="27" xfId="2" applyBorder="1" applyAlignment="1">
      <alignment horizontal="center"/>
      <protection locked="0"/>
    </xf>
    <xf numFmtId="169" fontId="19" fillId="11" borderId="74" xfId="0" applyNumberFormat="1" applyFont="1" applyFill="1" applyBorder="1" applyProtection="1">
      <protection locked="0"/>
    </xf>
    <xf numFmtId="0" fontId="22" fillId="14" borderId="76" xfId="11" quotePrefix="1" applyFont="1" applyBorder="1" applyAlignment="1">
      <alignment horizontal="left" textRotation="90"/>
      <protection locked="0"/>
    </xf>
    <xf numFmtId="0" fontId="31" fillId="5" borderId="76" xfId="3" quotePrefix="1" applyFont="1" applyBorder="1" applyAlignment="1">
      <alignment horizontal="left" textRotation="90"/>
    </xf>
    <xf numFmtId="0" fontId="5" fillId="15" borderId="77" xfId="1" applyBorder="1" applyProtection="1">
      <protection locked="0"/>
    </xf>
    <xf numFmtId="0" fontId="7" fillId="4" borderId="35" xfId="2" applyBorder="1">
      <protection locked="0"/>
    </xf>
    <xf numFmtId="0" fontId="46" fillId="2" borderId="11" xfId="0" applyFont="1" applyFill="1" applyBorder="1"/>
    <xf numFmtId="0" fontId="5" fillId="15" borderId="77" xfId="1" applyBorder="1"/>
    <xf numFmtId="0" fontId="20" fillId="0" borderId="0" xfId="0" applyFont="1" applyAlignment="1">
      <alignment horizontal="right"/>
    </xf>
  </cellXfs>
  <cellStyles count="30">
    <cellStyle name="20% - Accent2 2" xfId="22" xr:uid="{F58890A1-FAE1-4958-9561-2CA33C7A532F}"/>
    <cellStyle name="20% - Accent2 2 2" xfId="28" xr:uid="{2051BD4E-7B66-417B-B321-95456CE2A515}"/>
    <cellStyle name="20% - Accent3" xfId="19" builtinId="38"/>
    <cellStyle name="40% - Accent2 2" xfId="23" xr:uid="{9361947F-4AC2-40A6-8CB2-74DDDA592DEF}"/>
    <cellStyle name="40% - Accent2 2 2" xfId="29" xr:uid="{814B2CA2-42A5-4B76-AC84-B022C7267BC6}"/>
    <cellStyle name="40% - Accent3" xfId="20" builtinId="39"/>
    <cellStyle name="40% - Accent3 2" xfId="27" xr:uid="{2B9A5124-0331-4A2A-B489-E69E017A24DD}"/>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1" xr:uid="{6A10CA4B-7388-455C-8769-2ADC9E427F9F}"/>
    <cellStyle name="Calculation" xfId="1" builtinId="22" customBuiltin="1"/>
    <cellStyle name="Default" xfId="7" xr:uid="{3B722F22-6F66-4DE8-A397-5DA5F343F529}"/>
    <cellStyle name="Explanatory Text 2" xfId="25" xr:uid="{0ABAC9BA-7862-4CDE-8373-8C26A2075062}"/>
    <cellStyle name="Good" xfId="24" builtinId="26"/>
    <cellStyle name="InpPy" xfId="26" xr:uid="{2271834E-67C2-4036-92BB-A67C9A7332C5}"/>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8">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rgb="FFFF0000"/>
      </font>
    </dxf>
    <dxf>
      <fill>
        <patternFill>
          <bgColor rgb="FFFFFF00"/>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FF0000"/>
      </font>
    </dxf>
    <dxf>
      <fill>
        <patternFill>
          <bgColor rgb="FFFFC7C8"/>
        </patternFill>
      </fill>
    </dxf>
  </dxfs>
  <tableStyles count="0" defaultTableStyle="TableStyleMedium2" defaultPivotStyle="PivotStyleLight16"/>
  <colors>
    <mruColors>
      <color rgb="FFFFC081"/>
      <color rgb="FFFFB265"/>
      <color rgb="FF3399FF"/>
      <color rgb="FF9B9BFF"/>
      <color rgb="FF5D5DFF"/>
      <color rgb="FFF8F8F8"/>
      <color rgb="FF0000FF"/>
      <color rgb="FFF86446"/>
      <color rgb="FFFFFDF7"/>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O101"/>
  <sheetViews>
    <sheetView tabSelected="1" zoomScale="80" zoomScaleNormal="80" workbookViewId="0">
      <pane xSplit="33" ySplit="25" topLeftCell="AH91" activePane="bottomRight" state="frozen"/>
      <selection pane="topRight" activeCell="BF1" sqref="BF1"/>
      <selection pane="bottomLeft" activeCell="A21" sqref="A21"/>
      <selection pane="bottomRight" activeCell="HA4" sqref="HA4"/>
    </sheetView>
    <sheetView zoomScale="86" zoomScaleNormal="86" workbookViewId="1">
      <pane xSplit="7" ySplit="5" topLeftCell="EN6" activePane="bottomRight" state="frozen"/>
      <selection pane="topRight" activeCell="H1" sqref="H1"/>
      <selection pane="bottomLeft" activeCell="A6" sqref="A6"/>
      <selection pane="bottomRight" activeCell="FP10" sqref="FP10"/>
    </sheetView>
  </sheetViews>
  <sheetFormatPr defaultRowHeight="15" outlineLevelRow="2" outlineLevelCol="2"/>
  <cols>
    <col min="1" max="1" width="8.140625" customWidth="1"/>
    <col min="2" max="2" width="8" customWidth="1"/>
    <col min="5" max="5" width="10.5703125" customWidth="1"/>
    <col min="8" max="8" width="3.85546875" customWidth="1" collapsed="1"/>
    <col min="9" max="9" width="3.85546875" hidden="1" customWidth="1" outlineLevel="1"/>
    <col min="10" max="12" width="3.85546875" hidden="1" customWidth="1" outlineLevel="2"/>
    <col min="13" max="20" width="3.85546875" hidden="1" customWidth="1" outlineLevel="1"/>
    <col min="21" max="22" width="3.85546875" hidden="1" customWidth="1" outlineLevel="2"/>
    <col min="23" max="25" width="4.5703125" hidden="1" customWidth="1" outlineLevel="2"/>
    <col min="26" max="29" width="3.85546875" hidden="1" customWidth="1" outlineLevel="2"/>
    <col min="30" max="30" width="4.140625" hidden="1" customWidth="1" outlineLevel="2"/>
    <col min="31" max="31" width="3.85546875" hidden="1" customWidth="1" outlineLevel="1"/>
    <col min="32" max="32" width="130.28515625" style="3" customWidth="1" collapsed="1"/>
    <col min="33" max="33" width="6.140625" customWidth="1"/>
    <col min="34" max="34" width="6.140625" customWidth="1" collapsed="1"/>
    <col min="35" max="40" width="6.28515625" hidden="1" customWidth="1" outlineLevel="1"/>
    <col min="41" max="41" width="6.140625" customWidth="1" collapsed="1"/>
    <col min="42" max="48" width="6.28515625" hidden="1" customWidth="1" outlineLevel="1"/>
    <col min="49" max="49" width="6.140625" customWidth="1" collapsed="1"/>
    <col min="50" max="60" width="6.28515625" hidden="1" customWidth="1" outlineLevel="1"/>
    <col min="61" max="61" width="6.140625" customWidth="1" collapsed="1"/>
    <col min="62" max="71" width="6.28515625" hidden="1" customWidth="1" outlineLevel="1"/>
    <col min="72" max="72" width="6.140625" customWidth="1" collapsed="1"/>
    <col min="73" max="75" width="6.28515625" hidden="1" customWidth="1" outlineLevel="1"/>
    <col min="76" max="76" width="10.7109375" hidden="1" customWidth="1" outlineLevel="1"/>
    <col min="77" max="79" width="6.28515625" hidden="1" customWidth="1" outlineLevel="1"/>
    <col min="80" max="80" width="10.28515625" hidden="1" customWidth="1" outlineLevel="1"/>
    <col min="81" max="81" width="6.85546875" hidden="1" customWidth="1" outlineLevel="1"/>
    <col min="82" max="83" width="6.28515625" hidden="1" customWidth="1" outlineLevel="1"/>
    <col min="84" max="84" width="6.140625" customWidth="1" collapsed="1"/>
    <col min="85" max="122" width="6.28515625" hidden="1" customWidth="1" outlineLevel="1"/>
    <col min="123" max="123" width="6.140625" customWidth="1" collapsed="1"/>
    <col min="124" max="147" width="6.28515625" hidden="1" customWidth="1" outlineLevel="1"/>
    <col min="148" max="148" width="6.140625" customWidth="1" collapsed="1"/>
    <col min="149" max="161" width="6.28515625" hidden="1" customWidth="1" outlineLevel="1"/>
    <col min="162" max="162" width="5.7109375" hidden="1" customWidth="1" outlineLevel="1"/>
    <col min="163" max="201" width="6.28515625" hidden="1" customWidth="1" outlineLevel="1"/>
    <col min="202" max="202" width="6.140625" customWidth="1"/>
    <col min="203" max="209" width="6.28515625" customWidth="1" outlineLevel="1"/>
    <col min="210" max="210" width="6.140625" customWidth="1"/>
    <col min="211" max="221" width="6.28515625" customWidth="1" outlineLevel="1"/>
    <col min="222" max="222" width="6.28515625" customWidth="1"/>
    <col min="223" max="223" width="2.85546875" customWidth="1"/>
  </cols>
  <sheetData>
    <row r="1" spans="1:223" s="1" customFormat="1" ht="27.75">
      <c r="A1" s="4" t="s">
        <v>18</v>
      </c>
      <c r="B1" s="4" t="s">
        <v>18</v>
      </c>
      <c r="C1" s="4" t="s">
        <v>18</v>
      </c>
      <c r="D1" s="4" t="s">
        <v>18</v>
      </c>
      <c r="E1" s="431" t="s">
        <v>12</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231" t="s">
        <v>1</v>
      </c>
      <c r="AG1" s="7" t="s">
        <v>18</v>
      </c>
      <c r="AH1" s="7" t="s">
        <v>18</v>
      </c>
      <c r="AI1" s="4" t="s">
        <v>10</v>
      </c>
      <c r="AJ1" s="4" t="s">
        <v>10</v>
      </c>
      <c r="AK1" s="4" t="s">
        <v>10</v>
      </c>
      <c r="AL1" s="4" t="s">
        <v>10</v>
      </c>
      <c r="AM1" s="4" t="s">
        <v>10</v>
      </c>
      <c r="AN1" s="4" t="s">
        <v>10</v>
      </c>
      <c r="AO1" s="7" t="s">
        <v>18</v>
      </c>
      <c r="AP1" s="4" t="s">
        <v>10</v>
      </c>
      <c r="AQ1" s="4" t="s">
        <v>10</v>
      </c>
      <c r="AR1" s="4" t="s">
        <v>10</v>
      </c>
      <c r="AS1" s="4" t="s">
        <v>10</v>
      </c>
      <c r="AT1" s="4" t="s">
        <v>10</v>
      </c>
      <c r="AU1" s="4" t="s">
        <v>10</v>
      </c>
      <c r="AV1" s="4" t="s">
        <v>10</v>
      </c>
      <c r="AW1" s="7" t="s">
        <v>18</v>
      </c>
      <c r="AX1" s="4" t="s">
        <v>10</v>
      </c>
      <c r="AY1" s="4" t="s">
        <v>10</v>
      </c>
      <c r="AZ1" s="4" t="s">
        <v>10</v>
      </c>
      <c r="BA1" s="4" t="s">
        <v>10</v>
      </c>
      <c r="BB1" s="4" t="s">
        <v>10</v>
      </c>
      <c r="BC1" s="4" t="s">
        <v>10</v>
      </c>
      <c r="BD1" s="4" t="s">
        <v>10</v>
      </c>
      <c r="BE1" s="4" t="s">
        <v>10</v>
      </c>
      <c r="BF1" s="4" t="s">
        <v>10</v>
      </c>
      <c r="BG1" s="4" t="s">
        <v>10</v>
      </c>
      <c r="BH1" s="4" t="s">
        <v>10</v>
      </c>
      <c r="BI1" s="7" t="s">
        <v>18</v>
      </c>
      <c r="BJ1" s="4" t="s">
        <v>10</v>
      </c>
      <c r="BK1" s="4" t="s">
        <v>10</v>
      </c>
      <c r="BL1" s="4" t="s">
        <v>10</v>
      </c>
      <c r="BM1" s="4" t="s">
        <v>10</v>
      </c>
      <c r="BN1" s="4" t="s">
        <v>10</v>
      </c>
      <c r="BO1" s="4" t="s">
        <v>10</v>
      </c>
      <c r="BP1" s="4" t="s">
        <v>10</v>
      </c>
      <c r="BQ1" s="4" t="s">
        <v>10</v>
      </c>
      <c r="BR1" s="4" t="s">
        <v>10</v>
      </c>
      <c r="BS1" s="4" t="s">
        <v>10</v>
      </c>
      <c r="BT1" s="7" t="s">
        <v>18</v>
      </c>
      <c r="BU1" s="4" t="s">
        <v>10</v>
      </c>
      <c r="BV1" s="4" t="s">
        <v>10</v>
      </c>
      <c r="BW1" s="4" t="s">
        <v>10</v>
      </c>
      <c r="BX1" s="4" t="s">
        <v>10</v>
      </c>
      <c r="BY1" s="4" t="s">
        <v>10</v>
      </c>
      <c r="BZ1" s="4" t="s">
        <v>10</v>
      </c>
      <c r="CA1" s="4" t="s">
        <v>10</v>
      </c>
      <c r="CB1" s="4" t="s">
        <v>10</v>
      </c>
      <c r="CC1" s="4" t="s">
        <v>10</v>
      </c>
      <c r="CD1" s="1" t="s">
        <v>0</v>
      </c>
      <c r="CE1" s="1" t="s">
        <v>0</v>
      </c>
      <c r="CF1" s="7" t="s">
        <v>18</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9</v>
      </c>
      <c r="DP1" s="4" t="s">
        <v>9</v>
      </c>
      <c r="DQ1" s="4" t="s">
        <v>9</v>
      </c>
      <c r="DR1" s="4" t="s">
        <v>10</v>
      </c>
      <c r="DS1" s="7" t="s">
        <v>18</v>
      </c>
      <c r="DT1" s="4" t="s">
        <v>10</v>
      </c>
      <c r="DU1" s="4" t="s">
        <v>10</v>
      </c>
      <c r="DV1" s="1" t="s">
        <v>9</v>
      </c>
      <c r="DW1" s="4" t="s">
        <v>10</v>
      </c>
      <c r="DX1" s="4" t="s">
        <v>9</v>
      </c>
      <c r="DY1" s="4" t="s">
        <v>9</v>
      </c>
      <c r="DZ1" s="4" t="s">
        <v>9</v>
      </c>
      <c r="EA1" s="1" t="s">
        <v>9</v>
      </c>
      <c r="EB1" s="1" t="s">
        <v>9</v>
      </c>
      <c r="EC1" s="1" t="s">
        <v>9</v>
      </c>
      <c r="ED1" s="1" t="s">
        <v>9</v>
      </c>
      <c r="EE1" s="1" t="s">
        <v>9</v>
      </c>
      <c r="EF1" s="1" t="s">
        <v>9</v>
      </c>
      <c r="EG1" s="1" t="s">
        <v>9</v>
      </c>
      <c r="EH1" s="1" t="s">
        <v>9</v>
      </c>
      <c r="EI1" s="1" t="s">
        <v>9</v>
      </c>
      <c r="EJ1" s="1" t="s">
        <v>9</v>
      </c>
      <c r="EK1" s="1" t="s">
        <v>9</v>
      </c>
      <c r="EL1" s="1" t="s">
        <v>9</v>
      </c>
      <c r="EM1" s="1" t="s">
        <v>9</v>
      </c>
      <c r="EN1" s="1" t="s">
        <v>9</v>
      </c>
      <c r="EO1" s="1" t="s">
        <v>9</v>
      </c>
      <c r="EP1" s="1" t="s">
        <v>9</v>
      </c>
      <c r="EQ1" s="1" t="s">
        <v>9</v>
      </c>
      <c r="ER1" s="7" t="s">
        <v>18</v>
      </c>
      <c r="ES1" s="4" t="s">
        <v>10</v>
      </c>
      <c r="ET1" s="4" t="s">
        <v>10</v>
      </c>
      <c r="EU1" s="4" t="s">
        <v>10</v>
      </c>
      <c r="EV1" s="4" t="s">
        <v>10</v>
      </c>
      <c r="EW1" s="4" t="s">
        <v>10</v>
      </c>
      <c r="EX1" s="4" t="s">
        <v>10</v>
      </c>
      <c r="EY1" s="4" t="s">
        <v>10</v>
      </c>
      <c r="EZ1" s="4" t="s">
        <v>10</v>
      </c>
      <c r="FA1" s="4" t="s">
        <v>10</v>
      </c>
      <c r="FB1" s="4" t="s">
        <v>10</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0</v>
      </c>
      <c r="GT1" s="7" t="s">
        <v>18</v>
      </c>
      <c r="GU1" s="4" t="s">
        <v>10</v>
      </c>
      <c r="GV1" s="4" t="s">
        <v>10</v>
      </c>
      <c r="GW1" s="4" t="s">
        <v>10</v>
      </c>
      <c r="GX1" s="4" t="s">
        <v>10</v>
      </c>
      <c r="GY1" s="4" t="s">
        <v>0</v>
      </c>
      <c r="GZ1" s="4" t="s">
        <v>0</v>
      </c>
      <c r="HA1" s="4" t="s">
        <v>0</v>
      </c>
      <c r="HB1" s="7" t="s">
        <v>18</v>
      </c>
      <c r="HC1" s="4" t="s">
        <v>10</v>
      </c>
      <c r="HD1" s="4" t="s">
        <v>10</v>
      </c>
      <c r="HE1" s="1" t="s">
        <v>0</v>
      </c>
      <c r="HF1" s="1" t="s">
        <v>0</v>
      </c>
      <c r="HG1" s="1" t="s">
        <v>0</v>
      </c>
      <c r="HH1" s="1" t="s">
        <v>0</v>
      </c>
      <c r="HI1" s="1" t="s">
        <v>0</v>
      </c>
      <c r="HJ1" s="1" t="s">
        <v>0</v>
      </c>
      <c r="HK1" s="1" t="s">
        <v>0</v>
      </c>
      <c r="HL1" s="1" t="s">
        <v>0</v>
      </c>
      <c r="HM1" s="4" t="s">
        <v>0</v>
      </c>
      <c r="HN1" s="4" t="s">
        <v>0</v>
      </c>
      <c r="HO1" s="7" t="s">
        <v>18</v>
      </c>
    </row>
    <row r="2" spans="1:223" s="2" customFormat="1" ht="130.5" customHeight="1">
      <c r="A2" s="94"/>
      <c r="B2" s="94"/>
      <c r="C2" s="95" t="s">
        <v>68</v>
      </c>
      <c r="D2" s="95" t="s">
        <v>68</v>
      </c>
      <c r="E2" s="94"/>
      <c r="F2" s="94"/>
      <c r="G2" s="94"/>
      <c r="H2" s="226" t="s">
        <v>1462</v>
      </c>
      <c r="I2" s="226" t="s">
        <v>1463</v>
      </c>
      <c r="J2" s="226" t="s">
        <v>1464</v>
      </c>
      <c r="K2" s="226" t="s">
        <v>1510</v>
      </c>
      <c r="L2" s="226" t="s">
        <v>1466</v>
      </c>
      <c r="M2" s="226" t="s">
        <v>855</v>
      </c>
      <c r="N2" s="226" t="s">
        <v>579</v>
      </c>
      <c r="O2" s="226" t="s">
        <v>1465</v>
      </c>
      <c r="P2" s="226" t="s">
        <v>1606</v>
      </c>
      <c r="Q2" s="226" t="s">
        <v>1660</v>
      </c>
      <c r="R2" s="226" t="s">
        <v>870</v>
      </c>
      <c r="S2" s="226" t="s">
        <v>871</v>
      </c>
      <c r="T2" s="226" t="s">
        <v>872</v>
      </c>
      <c r="U2" s="31" t="s">
        <v>1571</v>
      </c>
      <c r="V2" s="31" t="s">
        <v>1524</v>
      </c>
      <c r="W2" s="227" t="s">
        <v>1131</v>
      </c>
      <c r="X2" s="227" t="s">
        <v>1459</v>
      </c>
      <c r="Y2" s="227" t="s">
        <v>1132</v>
      </c>
      <c r="Z2" s="227" t="s">
        <v>989</v>
      </c>
      <c r="AA2" s="227" t="s">
        <v>847</v>
      </c>
      <c r="AB2" s="227" t="s">
        <v>848</v>
      </c>
      <c r="AC2" s="227" t="s">
        <v>1699</v>
      </c>
      <c r="AD2" s="31" t="s">
        <v>1506</v>
      </c>
      <c r="AE2" s="31" t="s">
        <v>1505</v>
      </c>
      <c r="AF2" s="232" t="s">
        <v>2</v>
      </c>
      <c r="AG2" s="34"/>
      <c r="AH2" s="342" t="s">
        <v>1221</v>
      </c>
      <c r="AI2" s="128" t="s">
        <v>668</v>
      </c>
      <c r="AJ2" s="128" t="s">
        <v>24</v>
      </c>
      <c r="AK2" s="128" t="s">
        <v>25</v>
      </c>
      <c r="AL2" s="128" t="s">
        <v>492</v>
      </c>
      <c r="AM2" s="128" t="s">
        <v>195</v>
      </c>
      <c r="AN2" s="128" t="s">
        <v>1209</v>
      </c>
      <c r="AO2" s="342" t="s">
        <v>1222</v>
      </c>
      <c r="AP2" s="128" t="s">
        <v>23</v>
      </c>
      <c r="AQ2" s="128" t="s">
        <v>1219</v>
      </c>
      <c r="AR2" s="128" t="s">
        <v>1212</v>
      </c>
      <c r="AS2" s="128" t="s">
        <v>1212</v>
      </c>
      <c r="AT2" s="128" t="s">
        <v>705</v>
      </c>
      <c r="AU2" s="128" t="s">
        <v>815</v>
      </c>
      <c r="AV2" s="128" t="s">
        <v>1235</v>
      </c>
      <c r="AW2" s="342" t="s">
        <v>1685</v>
      </c>
      <c r="AX2" s="128" t="s">
        <v>766</v>
      </c>
      <c r="AY2" s="128" t="s">
        <v>22</v>
      </c>
      <c r="AZ2" s="128" t="s">
        <v>22</v>
      </c>
      <c r="BA2" s="128" t="s">
        <v>22</v>
      </c>
      <c r="BB2" s="128" t="s">
        <v>22</v>
      </c>
      <c r="BC2" s="128" t="s">
        <v>21</v>
      </c>
      <c r="BD2" s="128" t="s">
        <v>21</v>
      </c>
      <c r="BE2" s="128" t="s">
        <v>21</v>
      </c>
      <c r="BF2" s="128" t="s">
        <v>21</v>
      </c>
      <c r="BG2" s="128" t="s">
        <v>20</v>
      </c>
      <c r="BH2" s="128" t="s">
        <v>20</v>
      </c>
      <c r="BI2" s="342" t="s">
        <v>1684</v>
      </c>
      <c r="BJ2" s="128" t="s">
        <v>236</v>
      </c>
      <c r="BK2" s="128" t="s">
        <v>237</v>
      </c>
      <c r="BL2" s="128" t="s">
        <v>238</v>
      </c>
      <c r="BM2" s="128" t="s">
        <v>238</v>
      </c>
      <c r="BN2" s="128" t="s">
        <v>238</v>
      </c>
      <c r="BO2" s="128" t="s">
        <v>238</v>
      </c>
      <c r="BP2" s="128" t="s">
        <v>238</v>
      </c>
      <c r="BQ2" s="128" t="s">
        <v>238</v>
      </c>
      <c r="BR2" s="128" t="s">
        <v>238</v>
      </c>
      <c r="BS2" s="128" t="s">
        <v>238</v>
      </c>
      <c r="BT2" s="342" t="s">
        <v>1229</v>
      </c>
      <c r="BU2" s="128" t="s">
        <v>834</v>
      </c>
      <c r="BV2" s="128" t="s">
        <v>1498</v>
      </c>
      <c r="BW2" s="128" t="s">
        <v>833</v>
      </c>
      <c r="BX2" s="128" t="s">
        <v>1085</v>
      </c>
      <c r="BY2" s="128" t="s">
        <v>1102</v>
      </c>
      <c r="BZ2" s="128" t="s">
        <v>543</v>
      </c>
      <c r="CA2" s="128" t="s">
        <v>1087</v>
      </c>
      <c r="CB2" s="128" t="s">
        <v>1086</v>
      </c>
      <c r="CC2" s="128" t="s">
        <v>1216</v>
      </c>
      <c r="CD2" s="128" t="s">
        <v>372</v>
      </c>
      <c r="CE2" s="128" t="s">
        <v>373</v>
      </c>
      <c r="CF2" s="342" t="s">
        <v>1224</v>
      </c>
      <c r="CG2" s="128" t="s">
        <v>1377</v>
      </c>
      <c r="CH2" s="128" t="s">
        <v>1377</v>
      </c>
      <c r="CI2" s="128" t="s">
        <v>1377</v>
      </c>
      <c r="CJ2" s="128" t="s">
        <v>1377</v>
      </c>
      <c r="CK2" s="128" t="s">
        <v>1377</v>
      </c>
      <c r="CL2" s="128" t="s">
        <v>1377</v>
      </c>
      <c r="CM2" s="128" t="s">
        <v>1378</v>
      </c>
      <c r="CN2" s="128" t="s">
        <v>239</v>
      </c>
      <c r="CO2" s="128" t="s">
        <v>239</v>
      </c>
      <c r="CP2" s="128" t="s">
        <v>239</v>
      </c>
      <c r="CQ2" s="128" t="s">
        <v>239</v>
      </c>
      <c r="CR2" s="128" t="s">
        <v>1325</v>
      </c>
      <c r="CS2" s="128" t="s">
        <v>1325</v>
      </c>
      <c r="CT2" s="128" t="s">
        <v>1325</v>
      </c>
      <c r="CU2" s="128" t="s">
        <v>1326</v>
      </c>
      <c r="CV2" s="128" t="s">
        <v>1326</v>
      </c>
      <c r="CW2" s="128" t="s">
        <v>1326</v>
      </c>
      <c r="CX2" s="128" t="s">
        <v>1327</v>
      </c>
      <c r="CY2" s="128" t="s">
        <v>1327</v>
      </c>
      <c r="CZ2" s="128" t="s">
        <v>1327</v>
      </c>
      <c r="DA2" s="128" t="s">
        <v>1328</v>
      </c>
      <c r="DB2" s="128" t="s">
        <v>1328</v>
      </c>
      <c r="DC2" s="128" t="s">
        <v>1328</v>
      </c>
      <c r="DD2" s="128" t="s">
        <v>234</v>
      </c>
      <c r="DE2" s="128" t="s">
        <v>235</v>
      </c>
      <c r="DF2" s="128" t="s">
        <v>34</v>
      </c>
      <c r="DG2" s="128" t="s">
        <v>34</v>
      </c>
      <c r="DH2" s="128" t="s">
        <v>34</v>
      </c>
      <c r="DI2" s="128" t="s">
        <v>34</v>
      </c>
      <c r="DJ2" s="128" t="s">
        <v>34</v>
      </c>
      <c r="DK2" s="128" t="s">
        <v>34</v>
      </c>
      <c r="DL2" s="128" t="s">
        <v>36</v>
      </c>
      <c r="DM2" s="128" t="s">
        <v>36</v>
      </c>
      <c r="DN2" s="128" t="s">
        <v>36</v>
      </c>
      <c r="DO2" s="128" t="s">
        <v>544</v>
      </c>
      <c r="DP2" s="128" t="s">
        <v>543</v>
      </c>
      <c r="DQ2" s="128" t="s">
        <v>543</v>
      </c>
      <c r="DR2" s="128" t="s">
        <v>883</v>
      </c>
      <c r="DS2" s="342" t="s">
        <v>1225</v>
      </c>
      <c r="DT2" s="128" t="s">
        <v>33</v>
      </c>
      <c r="DU2" s="128" t="s">
        <v>15</v>
      </c>
      <c r="DV2" s="128" t="s">
        <v>210</v>
      </c>
      <c r="DW2" s="128" t="s">
        <v>27</v>
      </c>
      <c r="DX2" s="128" t="s">
        <v>1524</v>
      </c>
      <c r="DY2" s="128" t="s">
        <v>1524</v>
      </c>
      <c r="DZ2" s="128" t="s">
        <v>1524</v>
      </c>
      <c r="EA2" s="128" t="s">
        <v>1524</v>
      </c>
      <c r="EB2" s="128" t="s">
        <v>1524</v>
      </c>
      <c r="EC2" s="128" t="s">
        <v>1524</v>
      </c>
      <c r="ED2" s="128" t="s">
        <v>1524</v>
      </c>
      <c r="EE2" s="128" t="s">
        <v>1524</v>
      </c>
      <c r="EF2" s="128" t="s">
        <v>1524</v>
      </c>
      <c r="EG2" s="128" t="s">
        <v>410</v>
      </c>
      <c r="EH2" s="128" t="s">
        <v>410</v>
      </c>
      <c r="EI2" s="128" t="s">
        <v>410</v>
      </c>
      <c r="EJ2" s="128" t="s">
        <v>410</v>
      </c>
      <c r="EK2" s="128" t="s">
        <v>410</v>
      </c>
      <c r="EL2" s="128" t="s">
        <v>410</v>
      </c>
      <c r="EM2" s="128" t="s">
        <v>410</v>
      </c>
      <c r="EN2" s="128" t="s">
        <v>410</v>
      </c>
      <c r="EO2" s="128" t="s">
        <v>1635</v>
      </c>
      <c r="EP2" s="128" t="s">
        <v>1636</v>
      </c>
      <c r="EQ2" s="128" t="s">
        <v>1708</v>
      </c>
      <c r="ER2" s="342" t="s">
        <v>1242</v>
      </c>
      <c r="ES2" s="128" t="s">
        <v>1254</v>
      </c>
      <c r="ET2" s="128" t="s">
        <v>14</v>
      </c>
      <c r="EU2" s="128" t="s">
        <v>14</v>
      </c>
      <c r="EV2" s="128" t="s">
        <v>14</v>
      </c>
      <c r="EW2" s="128" t="s">
        <v>19</v>
      </c>
      <c r="EX2" s="128" t="s">
        <v>19</v>
      </c>
      <c r="EY2" s="128" t="s">
        <v>723</v>
      </c>
      <c r="EZ2" s="128" t="s">
        <v>837</v>
      </c>
      <c r="FA2" s="128" t="s">
        <v>723</v>
      </c>
      <c r="FB2" s="128" t="s">
        <v>837</v>
      </c>
      <c r="FC2" s="128" t="s">
        <v>958</v>
      </c>
      <c r="FD2" s="128" t="s">
        <v>958</v>
      </c>
      <c r="FE2" s="128" t="s">
        <v>364</v>
      </c>
      <c r="FF2" s="128" t="s">
        <v>835</v>
      </c>
      <c r="FG2" s="128" t="s">
        <v>894</v>
      </c>
      <c r="FH2" s="128" t="s">
        <v>894</v>
      </c>
      <c r="FI2" s="128" t="s">
        <v>894</v>
      </c>
      <c r="FJ2" s="128" t="s">
        <v>894</v>
      </c>
      <c r="FK2" s="128" t="s">
        <v>894</v>
      </c>
      <c r="FL2" s="128" t="s">
        <v>894</v>
      </c>
      <c r="FM2" s="128" t="s">
        <v>894</v>
      </c>
      <c r="FN2" s="128" t="s">
        <v>894</v>
      </c>
      <c r="FO2" s="128" t="s">
        <v>836</v>
      </c>
      <c r="FP2" s="128" t="s">
        <v>895</v>
      </c>
      <c r="FQ2" s="128" t="s">
        <v>895</v>
      </c>
      <c r="FR2" s="128" t="s">
        <v>895</v>
      </c>
      <c r="FS2" s="128" t="s">
        <v>895</v>
      </c>
      <c r="FT2" s="128" t="s">
        <v>895</v>
      </c>
      <c r="FU2" s="128" t="s">
        <v>895</v>
      </c>
      <c r="FV2" s="128" t="s">
        <v>895</v>
      </c>
      <c r="FW2" s="128" t="s">
        <v>838</v>
      </c>
      <c r="FX2" s="128" t="s">
        <v>842</v>
      </c>
      <c r="FY2" s="128" t="s">
        <v>842</v>
      </c>
      <c r="FZ2" s="128" t="s">
        <v>839</v>
      </c>
      <c r="GA2" s="128" t="s">
        <v>841</v>
      </c>
      <c r="GB2" s="128" t="s">
        <v>841</v>
      </c>
      <c r="GC2" s="128" t="s">
        <v>841</v>
      </c>
      <c r="GD2" s="128" t="s">
        <v>841</v>
      </c>
      <c r="GE2" s="128" t="s">
        <v>841</v>
      </c>
      <c r="GF2" s="128" t="s">
        <v>1371</v>
      </c>
      <c r="GG2" s="128" t="s">
        <v>1331</v>
      </c>
      <c r="GH2" s="128" t="s">
        <v>1331</v>
      </c>
      <c r="GI2" s="128" t="s">
        <v>1533</v>
      </c>
      <c r="GJ2" s="128" t="s">
        <v>313</v>
      </c>
      <c r="GK2" s="128" t="s">
        <v>957</v>
      </c>
      <c r="GL2" s="128" t="s">
        <v>313</v>
      </c>
      <c r="GM2" s="128" t="s">
        <v>398</v>
      </c>
      <c r="GN2" s="128" t="s">
        <v>355</v>
      </c>
      <c r="GO2" s="128" t="s">
        <v>844</v>
      </c>
      <c r="GP2" s="128" t="s">
        <v>1079</v>
      </c>
      <c r="GQ2" s="128" t="s">
        <v>290</v>
      </c>
      <c r="GR2" s="128" t="s">
        <v>291</v>
      </c>
      <c r="GS2" s="128" t="s">
        <v>1264</v>
      </c>
      <c r="GT2" s="342" t="s">
        <v>1227</v>
      </c>
      <c r="GU2" s="128" t="s">
        <v>77</v>
      </c>
      <c r="GV2" s="128" t="s">
        <v>116</v>
      </c>
      <c r="GW2" s="128" t="s">
        <v>78</v>
      </c>
      <c r="GX2" s="128" t="s">
        <v>369</v>
      </c>
      <c r="GY2" s="128" t="s">
        <v>852</v>
      </c>
      <c r="GZ2" s="128" t="s">
        <v>853</v>
      </c>
      <c r="HA2" s="128" t="s">
        <v>1500</v>
      </c>
      <c r="HB2" s="342" t="s">
        <v>1228</v>
      </c>
      <c r="HC2" s="128" t="s">
        <v>1330</v>
      </c>
      <c r="HD2" s="128" t="s">
        <v>1321</v>
      </c>
      <c r="HE2" s="128" t="s">
        <v>1503</v>
      </c>
      <c r="HF2" s="128" t="s">
        <v>1617</v>
      </c>
      <c r="HG2" s="128" t="s">
        <v>1617</v>
      </c>
      <c r="HH2" s="128" t="s">
        <v>1617</v>
      </c>
      <c r="HI2" s="128" t="s">
        <v>1617</v>
      </c>
      <c r="HJ2" s="128" t="s">
        <v>1617</v>
      </c>
      <c r="HK2" s="128" t="s">
        <v>1617</v>
      </c>
      <c r="HL2" s="128" t="s">
        <v>1617</v>
      </c>
      <c r="HM2" s="128" t="s">
        <v>801</v>
      </c>
      <c r="HN2" s="128" t="s">
        <v>501</v>
      </c>
      <c r="HO2" s="129" t="s">
        <v>191</v>
      </c>
    </row>
    <row r="3" spans="1:223" s="2" customFormat="1" ht="42" customHeight="1">
      <c r="A3" s="74">
        <v>9115</v>
      </c>
      <c r="B3" s="73">
        <f ca="1">COUNTIFS($C$4:$C$100,$A$3,$E$4:$E$100,TRUE)</f>
        <v>0</v>
      </c>
      <c r="C3" s="95" t="s">
        <v>68</v>
      </c>
      <c r="D3" s="95" t="s">
        <v>68</v>
      </c>
      <c r="E3" s="94"/>
      <c r="F3" s="94"/>
      <c r="G3" s="94"/>
      <c r="H3" s="485"/>
      <c r="I3" s="485"/>
      <c r="J3" s="485"/>
      <c r="K3" s="485"/>
      <c r="L3" s="485"/>
      <c r="M3" s="34"/>
      <c r="N3" s="34"/>
      <c r="O3" s="485"/>
      <c r="P3" s="34"/>
      <c r="Q3" s="34"/>
      <c r="R3" s="34"/>
      <c r="S3" s="34"/>
      <c r="T3" s="34"/>
      <c r="U3" s="34"/>
      <c r="V3" s="34"/>
      <c r="W3" s="34"/>
      <c r="X3" s="34"/>
      <c r="Y3" s="34"/>
      <c r="Z3" s="34"/>
      <c r="AA3" s="34"/>
      <c r="AB3" s="34"/>
      <c r="AC3" s="34"/>
      <c r="AD3" s="34"/>
      <c r="AE3" s="34"/>
      <c r="AF3" s="232" t="s">
        <v>3</v>
      </c>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97"/>
      <c r="CA3" s="31"/>
      <c r="CB3" s="31"/>
      <c r="CC3" s="31"/>
      <c r="CD3" s="97"/>
      <c r="CE3" s="97"/>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97"/>
      <c r="DP3" s="97"/>
      <c r="DQ3" s="97"/>
      <c r="DR3" s="97"/>
      <c r="DS3" s="31"/>
      <c r="DT3" s="31"/>
      <c r="DU3" s="31"/>
      <c r="DV3" s="97"/>
      <c r="DW3" s="31"/>
      <c r="DX3" s="31"/>
      <c r="DY3" s="31"/>
      <c r="DZ3" s="31"/>
      <c r="EA3" s="97"/>
      <c r="EB3" s="97"/>
      <c r="EC3" s="31"/>
      <c r="ED3" s="31"/>
      <c r="EE3" s="97"/>
      <c r="EF3" s="97"/>
      <c r="EG3" s="97"/>
      <c r="EH3" s="97"/>
      <c r="EI3" s="97"/>
      <c r="EJ3" s="97"/>
      <c r="EK3" s="97"/>
      <c r="EL3" s="97"/>
      <c r="EM3" s="97"/>
      <c r="EN3" s="97"/>
      <c r="EO3" s="97"/>
      <c r="EP3" s="97"/>
      <c r="EQ3" s="97"/>
      <c r="ER3" s="31"/>
      <c r="ES3" s="97"/>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97"/>
      <c r="GN3" s="97"/>
      <c r="GO3" s="97"/>
      <c r="GP3" s="97"/>
      <c r="GQ3" s="97"/>
      <c r="GR3" s="97"/>
      <c r="GS3" s="97" t="s">
        <v>268</v>
      </c>
      <c r="GT3" s="31"/>
      <c r="GU3" s="31"/>
      <c r="GV3" s="31"/>
      <c r="GW3" s="31"/>
      <c r="GX3" s="31"/>
      <c r="GY3" s="31"/>
      <c r="GZ3" s="97"/>
      <c r="HA3" s="97"/>
      <c r="HB3" s="31"/>
      <c r="HC3" s="31"/>
      <c r="HD3" s="31"/>
      <c r="HE3" s="97" t="s">
        <v>268</v>
      </c>
      <c r="HF3" s="97" t="s">
        <v>268</v>
      </c>
      <c r="HG3" s="97" t="s">
        <v>268</v>
      </c>
      <c r="HH3" s="97" t="s">
        <v>268</v>
      </c>
      <c r="HI3" s="97" t="s">
        <v>268</v>
      </c>
      <c r="HJ3" s="97" t="s">
        <v>268</v>
      </c>
      <c r="HK3" s="97" t="s">
        <v>268</v>
      </c>
      <c r="HL3" s="97" t="s">
        <v>268</v>
      </c>
      <c r="HM3" s="97" t="s">
        <v>268</v>
      </c>
      <c r="HN3" s="97"/>
      <c r="HO3" s="96" t="s">
        <v>191</v>
      </c>
    </row>
    <row r="4" spans="1:223" s="2" customFormat="1" ht="65.25" customHeight="1">
      <c r="A4" s="101" t="str">
        <f>"Trial Number
("&amp;COUNT(A$5:A$100)-1&amp;")"</f>
        <v>Trial Number
(87)</v>
      </c>
      <c r="B4" s="101" t="s">
        <v>71</v>
      </c>
      <c r="C4" s="101" t="s">
        <v>67</v>
      </c>
      <c r="D4" s="101" t="s">
        <v>1387</v>
      </c>
      <c r="E4" s="101" t="str">
        <f ca="1">"Run Trials
("&amp;COUNTIFS(E$5:E$100,TRUE)&amp;")
("&amp;TEXT(COUNTIFS(E$5:E$100,TRUE)/(COUNTA($A$5:$A$100)-1),"0.0%)")</f>
        <v>Run Trials
(70)
(80.5%)</v>
      </c>
      <c r="F4" s="102" t="str">
        <f ca="1">"Full output
("&amp;TEXT(COUNTIFS($E$5:$E$100,TRUE,F$5:F$100,TRUE)/COUNTIFS($E$5:$E$100,TRUE),"0%)")</f>
        <v>Full output
(4%)</v>
      </c>
      <c r="G4" s="101" t="str">
        <f ca="1">"Report
("&amp;TEXT(COUNTIFS(G$5:G$100,TRUE)/(COUNTA(G$5:G$100)-1),"0.0%)")&amp;"
("&amp;TEXT(COUNTIFS(G$5:G$100,TRUE,$E$5:$E$100,TRUE)/COUNTIFS($E$5:$E$100,TRUE),"0%)")</f>
        <v>Report
(70.9%)
(87%)</v>
      </c>
      <c r="H4" s="104"/>
      <c r="I4" s="104"/>
      <c r="J4" s="104"/>
      <c r="K4" s="104"/>
      <c r="L4" s="104"/>
      <c r="M4" s="104"/>
      <c r="N4" s="104" t="s">
        <v>850</v>
      </c>
      <c r="O4" s="104"/>
      <c r="P4" s="104"/>
      <c r="Q4" s="104"/>
      <c r="R4" s="104"/>
      <c r="S4" s="104"/>
      <c r="T4" s="104"/>
      <c r="U4" s="104"/>
      <c r="V4" s="104"/>
      <c r="W4" s="104"/>
      <c r="X4" s="104"/>
      <c r="Y4" s="104"/>
      <c r="Z4" s="104"/>
      <c r="AA4" s="104"/>
      <c r="AB4" s="104"/>
      <c r="AC4" s="104"/>
      <c r="AD4" s="104"/>
      <c r="AE4" s="104"/>
      <c r="AF4" s="232" t="s">
        <v>4</v>
      </c>
      <c r="AG4" s="98" t="str">
        <f ca="1">IF(COUNTIFS(AG$5:AG$100,"Dup")&gt;0,"Dup","")</f>
        <v/>
      </c>
      <c r="AH4" s="98"/>
      <c r="AI4" s="99"/>
      <c r="AJ4" s="99"/>
      <c r="AK4" s="99"/>
      <c r="AL4" s="99"/>
      <c r="AM4" s="99"/>
      <c r="AN4" s="99"/>
      <c r="AO4" s="98"/>
      <c r="AP4" s="99"/>
      <c r="AQ4" s="99"/>
      <c r="AR4" s="99" t="s">
        <v>1213</v>
      </c>
      <c r="AS4" s="99" t="s">
        <v>1214</v>
      </c>
      <c r="AT4" s="99"/>
      <c r="AU4" s="99"/>
      <c r="AV4" s="99"/>
      <c r="AW4" s="98"/>
      <c r="AX4" s="99" t="s">
        <v>768</v>
      </c>
      <c r="AY4" s="99" t="s">
        <v>851</v>
      </c>
      <c r="AZ4" s="99" t="s">
        <v>386</v>
      </c>
      <c r="BA4" s="99" t="s">
        <v>109</v>
      </c>
      <c r="BB4" s="99" t="s">
        <v>768</v>
      </c>
      <c r="BC4" s="99" t="s">
        <v>388</v>
      </c>
      <c r="BD4" s="99" t="s">
        <v>768</v>
      </c>
      <c r="BE4" s="99" t="s">
        <v>387</v>
      </c>
      <c r="BF4" s="99" t="s">
        <v>361</v>
      </c>
      <c r="BG4" s="99" t="s">
        <v>386</v>
      </c>
      <c r="BH4" s="99" t="s">
        <v>768</v>
      </c>
      <c r="BI4" s="98"/>
      <c r="BJ4" s="99"/>
      <c r="BK4" s="99"/>
      <c r="BL4" s="99" t="s">
        <v>6</v>
      </c>
      <c r="BM4" s="99" t="s">
        <v>7</v>
      </c>
      <c r="BN4" s="99" t="s">
        <v>8</v>
      </c>
      <c r="BO4" s="99" t="s">
        <v>169</v>
      </c>
      <c r="BP4" s="99" t="s">
        <v>184</v>
      </c>
      <c r="BQ4" s="99" t="s">
        <v>247</v>
      </c>
      <c r="BR4" s="99" t="s">
        <v>249</v>
      </c>
      <c r="BS4" s="99" t="s">
        <v>283</v>
      </c>
      <c r="BT4" s="98"/>
      <c r="BU4" s="99"/>
      <c r="BV4" s="99"/>
      <c r="BW4" s="99"/>
      <c r="BX4" s="99"/>
      <c r="BY4" s="99"/>
      <c r="BZ4" s="99" t="s">
        <v>1103</v>
      </c>
      <c r="CA4" s="99"/>
      <c r="CB4" s="99"/>
      <c r="CC4" s="99"/>
      <c r="CD4" s="99"/>
      <c r="CE4" s="99"/>
      <c r="CF4" s="98"/>
      <c r="CG4" s="99" t="s">
        <v>1552</v>
      </c>
      <c r="CH4" s="99" t="s">
        <v>1553</v>
      </c>
      <c r="CI4" s="99" t="s">
        <v>1554</v>
      </c>
      <c r="CJ4" s="99" t="s">
        <v>1380</v>
      </c>
      <c r="CK4" s="99" t="s">
        <v>1381</v>
      </c>
      <c r="CL4" s="99" t="s">
        <v>1382</v>
      </c>
      <c r="CM4" s="99"/>
      <c r="CN4" s="99" t="s">
        <v>6</v>
      </c>
      <c r="CO4" s="99" t="s">
        <v>7</v>
      </c>
      <c r="CP4" s="99" t="s">
        <v>8</v>
      </c>
      <c r="CQ4" s="99" t="s">
        <v>169</v>
      </c>
      <c r="CR4" s="99" t="s">
        <v>6</v>
      </c>
      <c r="CS4" s="99" t="s">
        <v>7</v>
      </c>
      <c r="CT4" s="99" t="s">
        <v>8</v>
      </c>
      <c r="CU4" s="99" t="s">
        <v>6</v>
      </c>
      <c r="CV4" s="99" t="s">
        <v>7</v>
      </c>
      <c r="CW4" s="99" t="s">
        <v>8</v>
      </c>
      <c r="CX4" s="99" t="s">
        <v>6</v>
      </c>
      <c r="CY4" s="99" t="s">
        <v>7</v>
      </c>
      <c r="CZ4" s="99" t="s">
        <v>8</v>
      </c>
      <c r="DA4" s="99" t="s">
        <v>6</v>
      </c>
      <c r="DB4" s="99" t="s">
        <v>7</v>
      </c>
      <c r="DC4" s="99" t="s">
        <v>8</v>
      </c>
      <c r="DD4" s="99"/>
      <c r="DE4" s="99"/>
      <c r="DF4" s="99" t="s">
        <v>6</v>
      </c>
      <c r="DG4" s="99" t="s">
        <v>7</v>
      </c>
      <c r="DH4" s="99" t="s">
        <v>8</v>
      </c>
      <c r="DI4" s="99" t="s">
        <v>169</v>
      </c>
      <c r="DJ4" s="99" t="s">
        <v>184</v>
      </c>
      <c r="DK4" s="99" t="s">
        <v>283</v>
      </c>
      <c r="DL4" s="99" t="s">
        <v>6</v>
      </c>
      <c r="DM4" s="99" t="s">
        <v>7</v>
      </c>
      <c r="DN4" s="99" t="s">
        <v>8</v>
      </c>
      <c r="DO4" s="552" t="s">
        <v>303</v>
      </c>
      <c r="DP4" s="553" t="str">
        <f>INDEX(DataAutumn!i.LTWFeedIndices_BBB,1,DP$7)</f>
        <v>0:1, 54:62</v>
      </c>
      <c r="DQ4" s="553" t="str">
        <f>INDEX(DataAutumn!i.LTWFeedIndices_BBB,1,DQ$7)</f>
        <v>0:1, 62:76</v>
      </c>
      <c r="DR4" s="99" t="s">
        <v>884</v>
      </c>
      <c r="DS4" s="98"/>
      <c r="DT4" s="99" t="s">
        <v>6</v>
      </c>
      <c r="DU4" s="99" t="s">
        <v>8</v>
      </c>
      <c r="DV4" s="99"/>
      <c r="DW4" s="99"/>
      <c r="DX4" s="99" t="s">
        <v>1525</v>
      </c>
      <c r="DY4" s="99" t="s">
        <v>1526</v>
      </c>
      <c r="DZ4" s="99" t="s">
        <v>1247</v>
      </c>
      <c r="EA4" s="99" t="s">
        <v>1522</v>
      </c>
      <c r="EB4" s="99" t="s">
        <v>1248</v>
      </c>
      <c r="EC4" s="99" t="s">
        <v>1527</v>
      </c>
      <c r="ED4" s="99" t="s">
        <v>1528</v>
      </c>
      <c r="EE4" s="99" t="s">
        <v>1529</v>
      </c>
      <c r="EF4" s="99" t="s">
        <v>1530</v>
      </c>
      <c r="EG4" s="99" t="s">
        <v>851</v>
      </c>
      <c r="EH4" s="99" t="s">
        <v>388</v>
      </c>
      <c r="EI4" s="99" t="s">
        <v>1040</v>
      </c>
      <c r="EJ4" s="99" t="s">
        <v>1103</v>
      </c>
      <c r="EK4" s="99" t="s">
        <v>388</v>
      </c>
      <c r="EL4" s="99" t="s">
        <v>386</v>
      </c>
      <c r="EM4" s="99" t="s">
        <v>618</v>
      </c>
      <c r="EN4" s="99" t="s">
        <v>411</v>
      </c>
      <c r="EO4" s="99" t="s">
        <v>1103</v>
      </c>
      <c r="EP4" s="99" t="s">
        <v>1103</v>
      </c>
      <c r="EQ4" s="99" t="s">
        <v>1707</v>
      </c>
      <c r="ER4" s="98"/>
      <c r="ES4" s="99"/>
      <c r="ET4" s="99" t="s">
        <v>6</v>
      </c>
      <c r="EU4" s="99" t="s">
        <v>7</v>
      </c>
      <c r="EV4" s="99" t="s">
        <v>8</v>
      </c>
      <c r="EW4" s="99" t="s">
        <v>851</v>
      </c>
      <c r="EX4" s="99" t="s">
        <v>593</v>
      </c>
      <c r="EY4" s="99" t="s">
        <v>6</v>
      </c>
      <c r="EZ4" s="99" t="s">
        <v>6</v>
      </c>
      <c r="FA4" s="99" t="s">
        <v>724</v>
      </c>
      <c r="FB4" s="99" t="s">
        <v>724</v>
      </c>
      <c r="FC4" s="99" t="s">
        <v>6</v>
      </c>
      <c r="FD4" s="99" t="s">
        <v>724</v>
      </c>
      <c r="FE4" s="99"/>
      <c r="FF4" s="99"/>
      <c r="FG4" s="141" t="s">
        <v>1243</v>
      </c>
      <c r="FH4" s="141" t="s">
        <v>1246</v>
      </c>
      <c r="FI4" s="141" t="s">
        <v>1247</v>
      </c>
      <c r="FJ4" s="141" t="s">
        <v>1724</v>
      </c>
      <c r="FK4" s="141" t="s">
        <v>1725</v>
      </c>
      <c r="FL4" s="141" t="s">
        <v>1726</v>
      </c>
      <c r="FM4" s="141" t="s">
        <v>1727</v>
      </c>
      <c r="FN4" s="141" t="s">
        <v>1728</v>
      </c>
      <c r="FO4" s="99"/>
      <c r="FP4" s="99" t="s">
        <v>1340</v>
      </c>
      <c r="FQ4" s="99" t="s">
        <v>1342</v>
      </c>
      <c r="FR4" s="99" t="s">
        <v>1249</v>
      </c>
      <c r="FS4" s="99" t="s">
        <v>1718</v>
      </c>
      <c r="FT4" s="99" t="s">
        <v>1719</v>
      </c>
      <c r="FU4" s="99" t="s">
        <v>1720</v>
      </c>
      <c r="FV4" s="99" t="s">
        <v>1341</v>
      </c>
      <c r="FW4" s="99"/>
      <c r="FX4" s="99" t="s">
        <v>1586</v>
      </c>
      <c r="FY4" s="99" t="s">
        <v>1587</v>
      </c>
      <c r="FZ4" s="99"/>
      <c r="GA4" s="99" t="s">
        <v>913</v>
      </c>
      <c r="GB4" s="99" t="s">
        <v>1015</v>
      </c>
      <c r="GC4" s="99" t="s">
        <v>1016</v>
      </c>
      <c r="GD4" s="99" t="s">
        <v>1017</v>
      </c>
      <c r="GE4" s="99" t="s">
        <v>1014</v>
      </c>
      <c r="GF4" s="99"/>
      <c r="GG4" s="99" t="s">
        <v>1333</v>
      </c>
      <c r="GH4" s="99" t="s">
        <v>1334</v>
      </c>
      <c r="GI4" s="99"/>
      <c r="GJ4" s="99" t="s">
        <v>851</v>
      </c>
      <c r="GK4" s="99" t="s">
        <v>851</v>
      </c>
      <c r="GL4" s="99" t="s">
        <v>388</v>
      </c>
      <c r="GM4" s="99"/>
      <c r="GN4" s="99" t="s">
        <v>356</v>
      </c>
      <c r="GO4" s="99" t="s">
        <v>845</v>
      </c>
      <c r="GP4" s="99" t="s">
        <v>6</v>
      </c>
      <c r="GQ4" s="99" t="s">
        <v>6</v>
      </c>
      <c r="GR4" s="99" t="s">
        <v>6</v>
      </c>
      <c r="GS4" s="99"/>
      <c r="GT4" s="98"/>
      <c r="GU4" s="99"/>
      <c r="GV4" s="99"/>
      <c r="GW4" s="99"/>
      <c r="GX4" s="99"/>
      <c r="GY4" s="99"/>
      <c r="GZ4" s="99"/>
      <c r="HA4" s="99" t="s">
        <v>1213</v>
      </c>
      <c r="HB4" s="98"/>
      <c r="HC4" s="99" t="s">
        <v>169</v>
      </c>
      <c r="HD4" s="99"/>
      <c r="HE4" s="99"/>
      <c r="HF4" s="99" t="s">
        <v>1519</v>
      </c>
      <c r="HG4" s="99" t="s">
        <v>1618</v>
      </c>
      <c r="HH4" s="99" t="s">
        <v>1619</v>
      </c>
      <c r="HI4" s="99" t="s">
        <v>1620</v>
      </c>
      <c r="HJ4" s="99" t="s">
        <v>1621</v>
      </c>
      <c r="HK4" s="99" t="s">
        <v>1622</v>
      </c>
      <c r="HL4" s="99" t="s">
        <v>1623</v>
      </c>
      <c r="HM4" s="99"/>
      <c r="HN4" s="99"/>
      <c r="HO4" s="100" t="s">
        <v>191</v>
      </c>
    </row>
    <row r="5" spans="1:223">
      <c r="A5" s="528">
        <f>ROW(A5)-5</f>
        <v>0</v>
      </c>
      <c r="B5" s="528"/>
      <c r="C5" s="108">
        <v>0</v>
      </c>
      <c r="D5" s="554" t="str">
        <f>INDEX(i.Region_Desc,$K5,1)</f>
        <v>GSM</v>
      </c>
      <c r="E5" s="108" t="b">
        <v>0</v>
      </c>
      <c r="F5" s="108" t="b">
        <v>0</v>
      </c>
      <c r="G5" s="108" t="b">
        <v>0</v>
      </c>
      <c r="H5" s="555"/>
      <c r="I5" s="555"/>
      <c r="J5" s="555"/>
      <c r="K5" s="555">
        <v>2</v>
      </c>
      <c r="L5" s="555">
        <v>1</v>
      </c>
      <c r="M5" s="555">
        <v>2</v>
      </c>
      <c r="N5" s="555">
        <v>3</v>
      </c>
      <c r="O5" s="555">
        <v>2</v>
      </c>
      <c r="P5" s="555"/>
      <c r="Q5" s="555"/>
      <c r="R5" s="555"/>
      <c r="S5" s="555"/>
      <c r="T5" s="555"/>
      <c r="U5" s="543"/>
      <c r="V5" s="543"/>
      <c r="W5" s="543"/>
      <c r="X5" s="543"/>
      <c r="Y5" s="543"/>
      <c r="Z5" s="108"/>
      <c r="AA5" s="108"/>
      <c r="AB5" s="108"/>
      <c r="AC5" s="108"/>
      <c r="AD5" s="108"/>
      <c r="AE5" s="108"/>
      <c r="AF5" s="556" t="s">
        <v>1314</v>
      </c>
      <c r="AG5" s="108"/>
      <c r="AH5" s="108"/>
      <c r="AI5" s="557" t="str">
        <f t="shared" ref="AI5:AN5" si="0">_xlfn.IFS(OR(AI$1="sam",AI$1="sai"),1,AI$1="sav","-",OR(AI$1="sap",AI$1="saa",AI$1="sar",AI$1="sat"),0)</f>
        <v>-</v>
      </c>
      <c r="AJ5" s="557" t="str">
        <f t="shared" si="0"/>
        <v>-</v>
      </c>
      <c r="AK5" s="557" t="str">
        <f t="shared" si="0"/>
        <v>-</v>
      </c>
      <c r="AL5" s="557" t="str">
        <f t="shared" si="0"/>
        <v>-</v>
      </c>
      <c r="AM5" s="557" t="str">
        <f t="shared" si="0"/>
        <v>-</v>
      </c>
      <c r="AN5" s="557" t="str">
        <f t="shared" si="0"/>
        <v>-</v>
      </c>
      <c r="AO5" s="108"/>
      <c r="AP5" s="557" t="str">
        <f t="shared" ref="AP5:CE5" si="1">_xlfn.IFS(OR(AP$1="sam",AP$1="sai"),1,AP$1="sav","-",OR(AP$1="sap",AP$1="saa",AP$1="sar",AP$1="sat"),0)</f>
        <v>-</v>
      </c>
      <c r="AQ5" s="557" t="str">
        <f t="shared" si="1"/>
        <v>-</v>
      </c>
      <c r="AR5" s="557" t="str">
        <f t="shared" si="1"/>
        <v>-</v>
      </c>
      <c r="AS5" s="557" t="str">
        <f t="shared" si="1"/>
        <v>-</v>
      </c>
      <c r="AT5" s="557" t="str">
        <f t="shared" si="1"/>
        <v>-</v>
      </c>
      <c r="AU5" s="557" t="str">
        <f>_xlfn.IFS(OR(AU$1="sam",AU$1="sai"),1,AU$1="sav","-",OR(AU$1="sap",AU$1="saa",AU$1="sar",AU$1="sat"),0)</f>
        <v>-</v>
      </c>
      <c r="AV5" s="557" t="str">
        <f>_xlfn.IFS(OR(AV$1="sam",AV$1="sai"),1,AV$1="sav","-",OR(AV$1="sap",AV$1="saa",AV$1="sar",AV$1="sat"),0)</f>
        <v>-</v>
      </c>
      <c r="AW5" s="108"/>
      <c r="AX5" s="557" t="str">
        <f t="shared" ref="AX5:BS5" si="2">_xlfn.IFS(OR(AX$1="sam",AX$1="sai"),1,AX$1="sav","-",OR(AX$1="sap",AX$1="saa",AX$1="sar",AX$1="sat"),0)</f>
        <v>-</v>
      </c>
      <c r="AY5" s="557" t="str">
        <f t="shared" si="2"/>
        <v>-</v>
      </c>
      <c r="AZ5" s="557" t="str">
        <f t="shared" si="2"/>
        <v>-</v>
      </c>
      <c r="BA5" s="557" t="str">
        <f t="shared" si="2"/>
        <v>-</v>
      </c>
      <c r="BB5" s="557" t="str">
        <f t="shared" si="2"/>
        <v>-</v>
      </c>
      <c r="BC5" s="557" t="str">
        <f t="shared" si="2"/>
        <v>-</v>
      </c>
      <c r="BD5" s="557" t="str">
        <f t="shared" si="2"/>
        <v>-</v>
      </c>
      <c r="BE5" s="557" t="str">
        <f t="shared" si="2"/>
        <v>-</v>
      </c>
      <c r="BF5" s="557" t="str">
        <f t="shared" si="2"/>
        <v>-</v>
      </c>
      <c r="BG5" s="557" t="str">
        <f t="shared" si="2"/>
        <v>-</v>
      </c>
      <c r="BH5" s="557" t="str">
        <f t="shared" si="2"/>
        <v>-</v>
      </c>
      <c r="BI5" s="108"/>
      <c r="BJ5" s="557" t="str">
        <f t="shared" si="2"/>
        <v>-</v>
      </c>
      <c r="BK5" s="557" t="str">
        <f t="shared" si="2"/>
        <v>-</v>
      </c>
      <c r="BL5" s="557" t="str">
        <f t="shared" si="2"/>
        <v>-</v>
      </c>
      <c r="BM5" s="557" t="str">
        <f t="shared" si="2"/>
        <v>-</v>
      </c>
      <c r="BN5" s="557" t="str">
        <f t="shared" si="2"/>
        <v>-</v>
      </c>
      <c r="BO5" s="557" t="str">
        <f t="shared" si="2"/>
        <v>-</v>
      </c>
      <c r="BP5" s="557" t="str">
        <f t="shared" si="2"/>
        <v>-</v>
      </c>
      <c r="BQ5" s="557" t="str">
        <f t="shared" si="2"/>
        <v>-</v>
      </c>
      <c r="BR5" s="557" t="str">
        <f t="shared" si="2"/>
        <v>-</v>
      </c>
      <c r="BS5" s="557" t="str">
        <f t="shared" si="2"/>
        <v>-</v>
      </c>
      <c r="BT5" s="108"/>
      <c r="BU5" s="557" t="str">
        <f t="shared" si="1"/>
        <v>-</v>
      </c>
      <c r="BV5" s="557" t="str">
        <f>_xlfn.IFS(OR(BV$1="sam",BV$1="sai"),1,BV$1="sav","-",OR(BV$1="sap",BV$1="saa",BV$1="sar",BV$1="sat"),0)</f>
        <v>-</v>
      </c>
      <c r="BW5" s="557" t="str">
        <f>_xlfn.IFS(OR(BW$1="sam",BW$1="sai"),1,BW$1="sav","-",OR(BW$1="sap",BW$1="saa",BW$1="sar",BW$1="sat"),0)</f>
        <v>-</v>
      </c>
      <c r="BX5" s="557" t="str">
        <f>_xlfn.IFS(OR(BX$1="sam",BX$1="sai"),1,BX$1="sav","-",OR(BX$1="sap",BX$1="saa",BX$1="sar",BX$1="sat"),0)</f>
        <v>-</v>
      </c>
      <c r="BY5" s="557" t="str">
        <f t="shared" si="1"/>
        <v>-</v>
      </c>
      <c r="BZ5" s="557" t="str">
        <f t="shared" si="1"/>
        <v>-</v>
      </c>
      <c r="CA5" s="557" t="str">
        <f t="shared" si="1"/>
        <v>-</v>
      </c>
      <c r="CB5" s="557" t="str">
        <f t="shared" si="1"/>
        <v>-</v>
      </c>
      <c r="CC5" s="557" t="str">
        <f t="shared" si="1"/>
        <v>-</v>
      </c>
      <c r="CD5" s="557">
        <f t="shared" si="1"/>
        <v>1</v>
      </c>
      <c r="CE5" s="557">
        <f t="shared" si="1"/>
        <v>1</v>
      </c>
      <c r="CF5" s="108"/>
      <c r="CG5" s="557" t="str">
        <f t="shared" ref="CG5:CM5" si="3">_xlfn.IFS(OR(CG$1="sam",CG$1="sai"),1,CG$1="sav","-",OR(CG$1="sap",CG$1="saa",CG$1="sar",CG$1="sat"),0)</f>
        <v>-</v>
      </c>
      <c r="CH5" s="557" t="str">
        <f t="shared" si="3"/>
        <v>-</v>
      </c>
      <c r="CI5" s="557" t="str">
        <f t="shared" si="3"/>
        <v>-</v>
      </c>
      <c r="CJ5" s="557" t="str">
        <f t="shared" si="3"/>
        <v>-</v>
      </c>
      <c r="CK5" s="557" t="str">
        <f t="shared" si="3"/>
        <v>-</v>
      </c>
      <c r="CL5" s="557" t="str">
        <f t="shared" si="3"/>
        <v>-</v>
      </c>
      <c r="CM5" s="557" t="str">
        <f t="shared" si="3"/>
        <v>-</v>
      </c>
      <c r="CN5" s="557" t="str">
        <f t="shared" ref="CN5:DE5" si="4">_xlfn.IFS(OR(CN$1="sam",CN$1="sai"),1,CN$1="sav","-",OR(CN$1="sap",CN$1="saa",CN$1="sar",CN$1="sat"),0)</f>
        <v>-</v>
      </c>
      <c r="CO5" s="557" t="str">
        <f t="shared" si="4"/>
        <v>-</v>
      </c>
      <c r="CP5" s="557" t="str">
        <f t="shared" si="4"/>
        <v>-</v>
      </c>
      <c r="CQ5" s="557" t="str">
        <f t="shared" si="4"/>
        <v>-</v>
      </c>
      <c r="CR5" s="557"/>
      <c r="CS5" s="557"/>
      <c r="CT5" s="557"/>
      <c r="CU5" s="557"/>
      <c r="CV5" s="557"/>
      <c r="CW5" s="557"/>
      <c r="CX5" s="557"/>
      <c r="CY5" s="557"/>
      <c r="CZ5" s="557"/>
      <c r="DA5" s="557"/>
      <c r="DB5" s="557"/>
      <c r="DC5" s="557"/>
      <c r="DD5" s="557" t="str">
        <f t="shared" si="4"/>
        <v>-</v>
      </c>
      <c r="DE5" s="557" t="str">
        <f t="shared" si="4"/>
        <v>-</v>
      </c>
      <c r="DF5" s="557" t="str">
        <f t="shared" ref="DF5:DR5" si="5">_xlfn.IFS(OR(DF$1="sam",DF$1="sai"),1,DF$1="sav","-",OR(DF$1="sap",DF$1="saa",DF$1="sar",DF$1="sat"),0)</f>
        <v>-</v>
      </c>
      <c r="DG5" s="557" t="str">
        <f t="shared" si="5"/>
        <v>-</v>
      </c>
      <c r="DH5" s="557" t="str">
        <f t="shared" si="5"/>
        <v>-</v>
      </c>
      <c r="DI5" s="557" t="str">
        <f t="shared" si="5"/>
        <v>-</v>
      </c>
      <c r="DJ5" s="557" t="str">
        <f t="shared" si="5"/>
        <v>-</v>
      </c>
      <c r="DK5" s="557" t="str">
        <f t="shared" si="5"/>
        <v>-</v>
      </c>
      <c r="DL5" s="557" t="str">
        <f t="shared" si="5"/>
        <v>-</v>
      </c>
      <c r="DM5" s="557" t="str">
        <f t="shared" si="5"/>
        <v>-</v>
      </c>
      <c r="DN5" s="557" t="str">
        <f t="shared" si="5"/>
        <v>-</v>
      </c>
      <c r="DO5" s="557">
        <f t="shared" si="5"/>
        <v>0</v>
      </c>
      <c r="DP5" s="557">
        <f t="shared" si="5"/>
        <v>0</v>
      </c>
      <c r="DQ5" s="557">
        <f t="shared" si="5"/>
        <v>0</v>
      </c>
      <c r="DR5" s="557" t="str">
        <f t="shared" si="5"/>
        <v>-</v>
      </c>
      <c r="DS5" s="108"/>
      <c r="DT5" s="557" t="str">
        <f t="shared" ref="DT5:DV5" si="6">_xlfn.IFS(OR(DT$1="sam",DT$1="sai"),1,DT$1="sav","-",OR(DT$1="sap",DT$1="saa",DT$1="sar",DT$1="sat"),0)</f>
        <v>-</v>
      </c>
      <c r="DU5" s="557" t="str">
        <f t="shared" si="6"/>
        <v>-</v>
      </c>
      <c r="DV5" s="557">
        <f t="shared" si="6"/>
        <v>0</v>
      </c>
      <c r="DW5" s="557" t="str">
        <f t="shared" ref="DW5:EV5" si="7">_xlfn.IFS(OR(DW$1="sam",DW$1="sai"),1,DW$1="sav","-",OR(DW$1="sap",DW$1="saa",DW$1="sar",DW$1="sat"),0)</f>
        <v>-</v>
      </c>
      <c r="DX5" s="557">
        <f t="shared" si="7"/>
        <v>0</v>
      </c>
      <c r="DY5" s="557">
        <f t="shared" si="7"/>
        <v>0</v>
      </c>
      <c r="DZ5" s="557">
        <f t="shared" si="7"/>
        <v>0</v>
      </c>
      <c r="EA5" s="557">
        <f>_xlfn.IFS(OR(EA$1="sam",EA$1="sai"),1,EA$1="sav","-",OR(EA$1="sap",EA$1="saa",EA$1="sar",EA$1="sat"),0)</f>
        <v>0</v>
      </c>
      <c r="EB5" s="557">
        <f>_xlfn.IFS(OR(EB$1="sam",EB$1="sai"),1,EB$1="sav","-",OR(EB$1="sap",EB$1="saa",EB$1="sar",EB$1="sat"),0)</f>
        <v>0</v>
      </c>
      <c r="EC5" s="557">
        <f t="shared" si="7"/>
        <v>0</v>
      </c>
      <c r="ED5" s="557">
        <f t="shared" si="7"/>
        <v>0</v>
      </c>
      <c r="EE5" s="557">
        <f t="shared" ref="EE5:EQ5" si="8">_xlfn.IFS(OR(EE$1="sam",EE$1="sai"),1,EE$1="sav","-",OR(EE$1="sap",EE$1="saa",EE$1="sar",EE$1="sat"),0)</f>
        <v>0</v>
      </c>
      <c r="EF5" s="557">
        <f t="shared" si="8"/>
        <v>0</v>
      </c>
      <c r="EG5" s="557">
        <f t="shared" si="8"/>
        <v>0</v>
      </c>
      <c r="EH5" s="557">
        <f t="shared" si="8"/>
        <v>0</v>
      </c>
      <c r="EI5" s="557">
        <f t="shared" si="8"/>
        <v>0</v>
      </c>
      <c r="EJ5" s="557">
        <f t="shared" si="8"/>
        <v>0</v>
      </c>
      <c r="EK5" s="557">
        <f t="shared" si="8"/>
        <v>0</v>
      </c>
      <c r="EL5" s="557">
        <f t="shared" si="8"/>
        <v>0</v>
      </c>
      <c r="EM5" s="557">
        <f t="shared" si="8"/>
        <v>0</v>
      </c>
      <c r="EN5" s="557">
        <f t="shared" si="8"/>
        <v>0</v>
      </c>
      <c r="EO5" s="557">
        <f t="shared" si="8"/>
        <v>0</v>
      </c>
      <c r="EP5" s="557">
        <f t="shared" si="8"/>
        <v>0</v>
      </c>
      <c r="EQ5" s="557">
        <f t="shared" si="8"/>
        <v>0</v>
      </c>
      <c r="ER5" s="108"/>
      <c r="ES5" s="557" t="str">
        <f>_xlfn.IFS(OR(ES$1="sam",ES$1="sai"),1,ES$1="sav","-",OR(ES$1="sap",ES$1="saa",ES$1="sar",ES$1="sat"),0)</f>
        <v>-</v>
      </c>
      <c r="ET5" s="557" t="str">
        <f t="shared" si="7"/>
        <v>-</v>
      </c>
      <c r="EU5" s="557" t="str">
        <f t="shared" si="7"/>
        <v>-</v>
      </c>
      <c r="EV5" s="557" t="str">
        <f t="shared" si="7"/>
        <v>-</v>
      </c>
      <c r="EW5" s="557" t="str">
        <f t="shared" ref="EW5:HN5" si="9">_xlfn.IFS(OR(EW$1="sam",EW$1="sai"),1,EW$1="sav","-",OR(EW$1="sap",EW$1="saa",EW$1="sar",EW$1="sat"),0)</f>
        <v>-</v>
      </c>
      <c r="EX5" s="557" t="str">
        <f t="shared" si="9"/>
        <v>-</v>
      </c>
      <c r="EY5" s="557" t="str">
        <f t="shared" si="9"/>
        <v>-</v>
      </c>
      <c r="EZ5" s="557" t="str">
        <f>_xlfn.IFS(OR(EZ$1="sam",EZ$1="sai"),1,EZ$1="sav","-",OR(EZ$1="sap",EZ$1="saa",EZ$1="sar",EZ$1="sat"),0)</f>
        <v>-</v>
      </c>
      <c r="FA5" s="557" t="str">
        <f t="shared" si="9"/>
        <v>-</v>
      </c>
      <c r="FB5" s="557" t="str">
        <f t="shared" si="9"/>
        <v>-</v>
      </c>
      <c r="FC5" s="557" t="str">
        <f t="shared" si="9"/>
        <v>-</v>
      </c>
      <c r="FD5" s="557" t="str">
        <f t="shared" si="9"/>
        <v>-</v>
      </c>
      <c r="FE5" s="557" t="str">
        <f t="shared" si="9"/>
        <v>-</v>
      </c>
      <c r="FF5" s="557" t="str">
        <f t="shared" si="9"/>
        <v>-</v>
      </c>
      <c r="FG5" s="557" t="str">
        <f t="shared" si="9"/>
        <v>-</v>
      </c>
      <c r="FH5" s="557" t="str">
        <f t="shared" si="9"/>
        <v>-</v>
      </c>
      <c r="FI5" s="557" t="str">
        <f t="shared" si="9"/>
        <v>-</v>
      </c>
      <c r="FJ5" s="557" t="str">
        <f t="shared" si="9"/>
        <v>-</v>
      </c>
      <c r="FK5" s="557" t="str">
        <f t="shared" si="9"/>
        <v>-</v>
      </c>
      <c r="FL5" s="557" t="str">
        <f t="shared" si="9"/>
        <v>-</v>
      </c>
      <c r="FM5" s="557" t="str">
        <f t="shared" si="9"/>
        <v>-</v>
      </c>
      <c r="FN5" s="557" t="str">
        <f t="shared" si="9"/>
        <v>-</v>
      </c>
      <c r="FO5" s="557" t="str">
        <f t="shared" si="9"/>
        <v>-</v>
      </c>
      <c r="FP5" s="557" t="str">
        <f t="shared" si="9"/>
        <v>-</v>
      </c>
      <c r="FQ5" s="557" t="str">
        <f t="shared" si="9"/>
        <v>-</v>
      </c>
      <c r="FR5" s="557" t="str">
        <f t="shared" si="9"/>
        <v>-</v>
      </c>
      <c r="FS5" s="557" t="str">
        <f t="shared" si="9"/>
        <v>-</v>
      </c>
      <c r="FT5" s="557" t="str">
        <f t="shared" si="9"/>
        <v>-</v>
      </c>
      <c r="FU5" s="557" t="str">
        <f t="shared" si="9"/>
        <v>-</v>
      </c>
      <c r="FV5" s="557" t="str">
        <f t="shared" si="9"/>
        <v>-</v>
      </c>
      <c r="FW5" s="557" t="str">
        <f t="shared" ref="FW5:GB5" si="10">_xlfn.IFS(OR(FW$1="sam",FW$1="sai"),1,FW$1="sav","-",OR(FW$1="sap",FW$1="saa",FW$1="sar",FW$1="sat"),0)</f>
        <v>-</v>
      </c>
      <c r="FX5" s="557" t="str">
        <f t="shared" si="10"/>
        <v>-</v>
      </c>
      <c r="FY5" s="557" t="str">
        <f t="shared" si="10"/>
        <v>-</v>
      </c>
      <c r="FZ5" s="557" t="str">
        <f t="shared" si="10"/>
        <v>-</v>
      </c>
      <c r="GA5" s="557" t="str">
        <f t="shared" si="10"/>
        <v>-</v>
      </c>
      <c r="GB5" s="557" t="str">
        <f t="shared" si="10"/>
        <v>-</v>
      </c>
      <c r="GC5" s="557" t="str">
        <f t="shared" ref="GC5:GE5" si="11">_xlfn.IFS(OR(GC$1="sam",GC$1="sai"),1,GC$1="sav","-",OR(GC$1="sap",GC$1="saa",GC$1="sar",GC$1="sat"),0)</f>
        <v>-</v>
      </c>
      <c r="GD5" s="557" t="str">
        <f t="shared" si="11"/>
        <v>-</v>
      </c>
      <c r="GE5" s="557" t="str">
        <f t="shared" si="11"/>
        <v>-</v>
      </c>
      <c r="GF5" s="557" t="str">
        <f>_xlfn.IFS(OR(GF$1="sam",GF$1="sai"),1,GF$1="sav","-",OR(GF$1="sap",GF$1="saa",GF$1="sar",GF$1="sat"),0)</f>
        <v>-</v>
      </c>
      <c r="GG5" s="557" t="str">
        <f>_xlfn.IFS(OR(GG$1="sam",GG$1="sai"),1,GG$1="sav","-",OR(GG$1="sap",GG$1="saa",GG$1="sar",GG$1="sat"),0)</f>
        <v>-</v>
      </c>
      <c r="GH5" s="557" t="str">
        <f>_xlfn.IFS(OR(GH$1="sam",GH$1="sai"),1,GH$1="sav","-",OR(GH$1="sap",GH$1="saa",GH$1="sar",GH$1="sat"),0)</f>
        <v>-</v>
      </c>
      <c r="GI5" s="557" t="str">
        <f t="shared" si="9"/>
        <v>-</v>
      </c>
      <c r="GJ5" s="557" t="str">
        <f t="shared" si="9"/>
        <v>-</v>
      </c>
      <c r="GK5" s="557" t="str">
        <f t="shared" si="9"/>
        <v>-</v>
      </c>
      <c r="GL5" s="557" t="str">
        <f t="shared" si="9"/>
        <v>-</v>
      </c>
      <c r="GM5" s="557" t="str">
        <f t="shared" si="9"/>
        <v>-</v>
      </c>
      <c r="GN5" s="557" t="str">
        <f t="shared" si="9"/>
        <v>-</v>
      </c>
      <c r="GO5" s="557" t="str">
        <f t="shared" si="9"/>
        <v>-</v>
      </c>
      <c r="GP5" s="557" t="str">
        <f t="shared" ref="GP5:GR5" si="12">_xlfn.IFS(OR(GP$1="sam",GP$1="sai"),1,GP$1="sav","-",OR(GP$1="sap",GP$1="saa",GP$1="sar",GP$1="sat"),0)</f>
        <v>-</v>
      </c>
      <c r="GQ5" s="557" t="str">
        <f t="shared" si="12"/>
        <v>-</v>
      </c>
      <c r="GR5" s="557" t="str">
        <f t="shared" si="12"/>
        <v>-</v>
      </c>
      <c r="GS5" s="557">
        <f t="shared" si="9"/>
        <v>1</v>
      </c>
      <c r="GT5" s="108"/>
      <c r="GU5" s="557" t="str">
        <f t="shared" si="9"/>
        <v>-</v>
      </c>
      <c r="GV5" s="557" t="str">
        <f t="shared" si="9"/>
        <v>-</v>
      </c>
      <c r="GW5" s="557" t="str">
        <f t="shared" si="9"/>
        <v>-</v>
      </c>
      <c r="GX5" s="557" t="str">
        <f t="shared" si="9"/>
        <v>-</v>
      </c>
      <c r="GY5" s="557">
        <f t="shared" si="9"/>
        <v>1</v>
      </c>
      <c r="GZ5" s="557">
        <f t="shared" si="9"/>
        <v>1</v>
      </c>
      <c r="HA5" s="557">
        <f t="shared" si="9"/>
        <v>1</v>
      </c>
      <c r="HB5" s="108"/>
      <c r="HC5" s="557" t="str">
        <f t="shared" si="9"/>
        <v>-</v>
      </c>
      <c r="HD5" s="557" t="str">
        <f t="shared" si="9"/>
        <v>-</v>
      </c>
      <c r="HE5" s="557">
        <f t="shared" si="9"/>
        <v>1</v>
      </c>
      <c r="HF5" s="557">
        <f t="shared" si="9"/>
        <v>1</v>
      </c>
      <c r="HG5" s="557">
        <f t="shared" si="9"/>
        <v>1</v>
      </c>
      <c r="HH5" s="557">
        <f t="shared" si="9"/>
        <v>1</v>
      </c>
      <c r="HI5" s="557">
        <f t="shared" si="9"/>
        <v>1</v>
      </c>
      <c r="HJ5" s="557">
        <f t="shared" si="9"/>
        <v>1</v>
      </c>
      <c r="HK5" s="557">
        <f t="shared" si="9"/>
        <v>1</v>
      </c>
      <c r="HL5" s="557">
        <f t="shared" si="9"/>
        <v>1</v>
      </c>
      <c r="HM5" s="557">
        <f t="shared" si="9"/>
        <v>1</v>
      </c>
      <c r="HN5" s="557">
        <f t="shared" si="9"/>
        <v>1</v>
      </c>
      <c r="HO5" s="532">
        <v>0</v>
      </c>
    </row>
    <row r="6" spans="1:223" ht="17.25">
      <c r="A6" s="528"/>
      <c r="B6" s="528"/>
      <c r="C6" s="108"/>
      <c r="D6" s="542"/>
      <c r="E6" s="108" t="b">
        <v>0</v>
      </c>
      <c r="F6" s="108"/>
      <c r="G6" s="529" t="s">
        <v>1029</v>
      </c>
      <c r="H6" s="108">
        <v>3</v>
      </c>
      <c r="I6" s="108">
        <v>2</v>
      </c>
      <c r="J6" s="108">
        <v>4</v>
      </c>
      <c r="K6" s="108">
        <v>3</v>
      </c>
      <c r="L6" s="108">
        <v>3</v>
      </c>
      <c r="M6" s="108">
        <v>17</v>
      </c>
      <c r="N6" s="108">
        <v>3</v>
      </c>
      <c r="O6" s="108">
        <v>4</v>
      </c>
      <c r="P6" s="108">
        <v>3</v>
      </c>
      <c r="Q6" s="108">
        <v>2</v>
      </c>
      <c r="R6" s="108">
        <v>3</v>
      </c>
      <c r="S6" s="108">
        <v>4</v>
      </c>
      <c r="T6" s="108">
        <v>4</v>
      </c>
      <c r="U6" s="543"/>
      <c r="V6" s="543"/>
      <c r="W6" s="543">
        <v>336</v>
      </c>
      <c r="X6" s="543">
        <v>336</v>
      </c>
      <c r="Y6" s="543">
        <v>336</v>
      </c>
      <c r="Z6" s="108"/>
      <c r="AA6" s="108"/>
      <c r="AB6" s="108"/>
      <c r="AC6" s="108"/>
      <c r="AD6" s="108"/>
      <c r="AE6" s="108"/>
      <c r="AF6" s="530" t="s">
        <v>1123</v>
      </c>
      <c r="AG6" s="531" t="str">
        <f ca="1">IF(COUNTIF(AF$5:AF20,AF6)=1,"-","Dup")</f>
        <v>-</v>
      </c>
      <c r="AH6" s="531"/>
      <c r="AI6" s="542"/>
      <c r="AJ6" s="542"/>
      <c r="AK6" s="542"/>
      <c r="AL6" s="542"/>
      <c r="AM6" s="542"/>
      <c r="AN6" s="542"/>
      <c r="AO6" s="531"/>
      <c r="AP6" s="544" t="s">
        <v>1462</v>
      </c>
      <c r="AQ6" s="544"/>
      <c r="AR6" s="544"/>
      <c r="AS6" s="544"/>
      <c r="AT6" s="544"/>
      <c r="AU6" s="542"/>
      <c r="AV6" s="542"/>
      <c r="AW6" s="531"/>
      <c r="AX6" s="542"/>
      <c r="AY6" s="542"/>
      <c r="AZ6" s="542"/>
      <c r="BA6" s="542"/>
      <c r="BB6" s="542"/>
      <c r="BC6" s="545"/>
      <c r="BD6" s="542"/>
      <c r="BE6" s="544"/>
      <c r="BF6" s="546"/>
      <c r="BG6" s="542"/>
      <c r="BH6" s="542"/>
      <c r="BI6" s="531"/>
      <c r="BJ6" s="542"/>
      <c r="BK6" s="542"/>
      <c r="BL6" s="542"/>
      <c r="BM6" s="542"/>
      <c r="BN6" s="542"/>
      <c r="BO6" s="542"/>
      <c r="BP6" s="542"/>
      <c r="BQ6" s="542"/>
      <c r="BR6" s="542"/>
      <c r="BS6" s="542"/>
      <c r="BT6" s="531"/>
      <c r="BU6" s="547"/>
      <c r="BV6" s="542"/>
      <c r="BW6" s="542"/>
      <c r="BX6" s="542"/>
      <c r="BY6" s="542"/>
      <c r="BZ6" s="545"/>
      <c r="CA6" s="542"/>
      <c r="CB6" s="542"/>
      <c r="CC6" s="542"/>
      <c r="CD6" s="545"/>
      <c r="CE6" s="544"/>
      <c r="CF6" s="531"/>
      <c r="CG6" s="544" t="s">
        <v>579</v>
      </c>
      <c r="CH6" s="544"/>
      <c r="CI6" s="544"/>
      <c r="CJ6" s="544"/>
      <c r="CK6" s="544"/>
      <c r="CL6" s="544"/>
      <c r="CM6" s="542"/>
      <c r="CN6" s="542"/>
      <c r="CO6" s="542"/>
      <c r="CP6" s="542"/>
      <c r="CQ6" s="542"/>
      <c r="CR6" s="542"/>
      <c r="CS6" s="542"/>
      <c r="CT6" s="542"/>
      <c r="CU6" s="542"/>
      <c r="CV6" s="542"/>
      <c r="CW6" s="542"/>
      <c r="CX6" s="542"/>
      <c r="CY6" s="542"/>
      <c r="CZ6" s="542"/>
      <c r="DA6" s="542"/>
      <c r="DB6" s="542"/>
      <c r="DC6" s="542"/>
      <c r="DD6" s="542"/>
      <c r="DE6" s="542"/>
      <c r="DF6" s="542"/>
      <c r="DG6" s="542"/>
      <c r="DH6" s="542"/>
      <c r="DI6" s="542"/>
      <c r="DJ6" s="542"/>
      <c r="DK6" s="542"/>
      <c r="DL6" s="542"/>
      <c r="DM6" s="542"/>
      <c r="DN6" s="542"/>
      <c r="DO6" s="545"/>
      <c r="DP6" s="545" t="s">
        <v>1181</v>
      </c>
      <c r="DQ6" s="545"/>
      <c r="DR6" s="542"/>
      <c r="DS6" s="531"/>
      <c r="DT6" s="547" t="s">
        <v>1256</v>
      </c>
      <c r="DU6" s="547"/>
      <c r="DV6" s="544"/>
      <c r="DW6" s="547"/>
      <c r="DX6" s="542"/>
      <c r="DY6" s="542"/>
      <c r="DZ6" s="542"/>
      <c r="EA6" s="542"/>
      <c r="EB6" s="542"/>
      <c r="EC6" s="542"/>
      <c r="ED6" s="542"/>
      <c r="EE6" s="546"/>
      <c r="EF6" s="545"/>
      <c r="EG6" s="544" t="s">
        <v>1715</v>
      </c>
      <c r="EH6" s="544"/>
      <c r="EI6" s="544"/>
      <c r="EJ6" s="544" t="s">
        <v>1117</v>
      </c>
      <c r="EK6" s="544"/>
      <c r="EL6" s="544"/>
      <c r="EM6" s="544"/>
      <c r="EN6" s="544"/>
      <c r="EO6" s="544" t="s">
        <v>1116</v>
      </c>
      <c r="EP6" s="544"/>
      <c r="EQ6" s="544"/>
      <c r="ER6" s="531"/>
      <c r="ES6" s="542"/>
      <c r="ET6" s="544" t="s">
        <v>579</v>
      </c>
      <c r="EU6" s="544"/>
      <c r="EV6" s="544"/>
      <c r="EW6" s="548"/>
      <c r="EX6" s="545"/>
      <c r="EY6" s="544" t="s">
        <v>1118</v>
      </c>
      <c r="EZ6" s="544"/>
      <c r="FA6" s="544" t="s">
        <v>1119</v>
      </c>
      <c r="FB6" s="544"/>
      <c r="FC6" s="544" t="s">
        <v>1120</v>
      </c>
      <c r="FD6" s="544" t="s">
        <v>1119</v>
      </c>
      <c r="FE6" s="549"/>
      <c r="FF6" s="542"/>
      <c r="FG6" s="544" t="s">
        <v>1729</v>
      </c>
      <c r="FH6" s="544"/>
      <c r="FI6" s="544"/>
      <c r="FJ6" s="544"/>
      <c r="FK6" s="544"/>
      <c r="FL6" s="544"/>
      <c r="FM6" s="544"/>
      <c r="FN6" s="544"/>
      <c r="FO6" s="549"/>
      <c r="FP6" s="542"/>
      <c r="FQ6" s="542"/>
      <c r="FR6" s="542"/>
      <c r="FS6" s="542"/>
      <c r="FT6" s="542"/>
      <c r="FU6" s="542"/>
      <c r="FV6" s="542"/>
      <c r="FW6" s="544"/>
      <c r="FX6" s="544" t="s">
        <v>1121</v>
      </c>
      <c r="FY6" s="544"/>
      <c r="FZ6" s="542"/>
      <c r="GA6" s="544"/>
      <c r="GB6" s="544" t="s">
        <v>1122</v>
      </c>
      <c r="GC6" s="544"/>
      <c r="GD6" s="544"/>
      <c r="GE6" s="544"/>
      <c r="GF6" s="542"/>
      <c r="GG6" s="548"/>
      <c r="GH6" s="548"/>
      <c r="GI6" s="542"/>
      <c r="GJ6" s="542"/>
      <c r="GK6" s="542"/>
      <c r="GL6" s="542"/>
      <c r="GM6" s="544" t="s">
        <v>1122</v>
      </c>
      <c r="GN6" s="544"/>
      <c r="GO6" s="544"/>
      <c r="GP6" s="544"/>
      <c r="GQ6" s="544"/>
      <c r="GR6" s="544"/>
      <c r="GS6" s="544"/>
      <c r="GT6" s="531"/>
      <c r="GU6" s="545"/>
      <c r="GV6" s="544"/>
      <c r="GW6" s="544"/>
      <c r="GX6" s="544"/>
      <c r="GY6" s="544" t="s">
        <v>1124</v>
      </c>
      <c r="GZ6" s="544"/>
      <c r="HA6" s="544"/>
      <c r="HB6" s="531"/>
      <c r="HC6" s="544"/>
      <c r="HD6" s="544"/>
      <c r="HE6" s="545"/>
      <c r="HF6" s="545"/>
      <c r="HG6" s="545"/>
      <c r="HH6" s="545"/>
      <c r="HI6" s="545"/>
      <c r="HJ6" s="545"/>
      <c r="HK6" s="545"/>
      <c r="HL6" s="545"/>
      <c r="HM6" s="542"/>
      <c r="HN6" s="542"/>
      <c r="HO6" s="532">
        <v>0</v>
      </c>
    </row>
    <row r="7" spans="1:223">
      <c r="A7" s="21"/>
      <c r="B7" s="21"/>
      <c r="C7" s="550">
        <v>0</v>
      </c>
      <c r="D7" s="14"/>
      <c r="E7" t="b">
        <v>0</v>
      </c>
      <c r="G7" s="32" t="s">
        <v>1705</v>
      </c>
      <c r="M7">
        <v>2</v>
      </c>
      <c r="N7">
        <v>3</v>
      </c>
      <c r="P7">
        <v>4</v>
      </c>
      <c r="S7">
        <v>5</v>
      </c>
      <c r="W7">
        <v>1</v>
      </c>
      <c r="X7">
        <v>2</v>
      </c>
      <c r="Y7">
        <v>3</v>
      </c>
      <c r="AA7">
        <v>13</v>
      </c>
      <c r="AB7">
        <v>14</v>
      </c>
      <c r="AC7">
        <v>7</v>
      </c>
      <c r="AF7" s="235" t="s">
        <v>1705</v>
      </c>
      <c r="AG7" s="9" t="str">
        <f>IF(COUNTIF(AF$5:AF7,AF7)=1,"-","Dup")</f>
        <v>-</v>
      </c>
      <c r="AH7" s="9"/>
      <c r="AI7" s="526"/>
      <c r="AJ7" s="526"/>
      <c r="AK7" s="526"/>
      <c r="AL7" s="526"/>
      <c r="AM7" s="526"/>
      <c r="AN7" s="526"/>
      <c r="AO7" s="9"/>
      <c r="AP7" s="72">
        <v>1</v>
      </c>
      <c r="AQ7" s="72">
        <v>2</v>
      </c>
      <c r="AR7" s="72">
        <v>3</v>
      </c>
      <c r="AS7" s="72">
        <v>4</v>
      </c>
      <c r="AT7" s="72">
        <v>5</v>
      </c>
      <c r="AU7" s="72">
        <v>6</v>
      </c>
      <c r="AV7" s="526"/>
      <c r="AW7" s="9"/>
      <c r="AX7" s="526"/>
      <c r="AY7" s="526"/>
      <c r="AZ7" s="526"/>
      <c r="BA7" s="526"/>
      <c r="BB7" s="526"/>
      <c r="BC7" s="526"/>
      <c r="BD7" s="526"/>
      <c r="BE7" s="526"/>
      <c r="BF7" s="526"/>
      <c r="BG7" s="526"/>
      <c r="BH7" s="526"/>
      <c r="BI7" s="9"/>
      <c r="BJ7" s="526"/>
      <c r="BK7" s="526"/>
      <c r="BL7" s="526">
        <v>0</v>
      </c>
      <c r="BM7" s="526">
        <v>1</v>
      </c>
      <c r="BN7" s="526">
        <v>2</v>
      </c>
      <c r="BO7" s="526">
        <v>3</v>
      </c>
      <c r="BP7" s="526">
        <v>4</v>
      </c>
      <c r="BQ7" s="526">
        <v>5</v>
      </c>
      <c r="BR7" s="526">
        <v>6</v>
      </c>
      <c r="BS7" s="526">
        <v>7</v>
      </c>
      <c r="BT7" s="9"/>
      <c r="BU7" s="526"/>
      <c r="BV7" s="526"/>
      <c r="BW7" s="526"/>
      <c r="BX7" s="526"/>
      <c r="BY7" s="526"/>
      <c r="BZ7" s="551"/>
      <c r="CA7" s="526"/>
      <c r="CB7" s="526"/>
      <c r="CC7" s="526"/>
      <c r="CD7" s="526"/>
      <c r="CE7" s="526"/>
      <c r="CF7" s="9"/>
      <c r="CG7" s="12">
        <v>1</v>
      </c>
      <c r="CH7" s="12">
        <v>2</v>
      </c>
      <c r="CI7" s="12">
        <v>3</v>
      </c>
      <c r="CJ7" s="12">
        <v>1</v>
      </c>
      <c r="CK7" s="12">
        <v>2</v>
      </c>
      <c r="CL7" s="12">
        <v>3</v>
      </c>
      <c r="CM7" s="526"/>
      <c r="CN7" s="12">
        <v>1</v>
      </c>
      <c r="CO7" s="12">
        <v>1</v>
      </c>
      <c r="CP7" s="12">
        <v>1</v>
      </c>
      <c r="CQ7" s="12">
        <v>1</v>
      </c>
      <c r="CR7" s="12"/>
      <c r="CS7" s="12"/>
      <c r="CT7" s="12"/>
      <c r="CU7" s="12"/>
      <c r="CV7" s="12"/>
      <c r="CW7" s="12"/>
      <c r="CX7" s="12"/>
      <c r="CY7" s="12"/>
      <c r="CZ7" s="12"/>
      <c r="DA7" s="12"/>
      <c r="DB7" s="12"/>
      <c r="DC7" s="12"/>
      <c r="DD7" s="526"/>
      <c r="DE7" s="526"/>
      <c r="DF7" s="526"/>
      <c r="DG7" s="526"/>
      <c r="DH7" s="526"/>
      <c r="DI7" s="526"/>
      <c r="DJ7" s="526"/>
      <c r="DK7" s="526"/>
      <c r="DL7" s="526"/>
      <c r="DM7" s="526"/>
      <c r="DN7" s="526"/>
      <c r="DO7" s="526"/>
      <c r="DP7" s="12">
        <v>1</v>
      </c>
      <c r="DQ7" s="12">
        <v>2</v>
      </c>
      <c r="DR7" s="12">
        <v>1</v>
      </c>
      <c r="DS7" s="9"/>
      <c r="DT7" s="12">
        <v>1</v>
      </c>
      <c r="DU7" s="12">
        <v>2</v>
      </c>
      <c r="DV7" s="14"/>
      <c r="DW7" s="12">
        <v>3</v>
      </c>
      <c r="DX7" s="12">
        <v>1</v>
      </c>
      <c r="DY7" s="12">
        <v>2</v>
      </c>
      <c r="DZ7" s="12">
        <v>3</v>
      </c>
      <c r="EA7" s="12">
        <v>1</v>
      </c>
      <c r="EB7" s="12">
        <v>2</v>
      </c>
      <c r="EC7" s="12">
        <v>3</v>
      </c>
      <c r="ED7" s="12">
        <v>1</v>
      </c>
      <c r="EE7" s="12">
        <v>2</v>
      </c>
      <c r="EF7" s="12">
        <v>3</v>
      </c>
      <c r="EG7" s="12">
        <v>1</v>
      </c>
      <c r="EH7" s="12">
        <v>2</v>
      </c>
      <c r="EI7" s="12">
        <v>3</v>
      </c>
      <c r="EJ7" s="12">
        <v>8</v>
      </c>
      <c r="EK7" s="12">
        <v>9</v>
      </c>
      <c r="EL7" s="12">
        <v>10</v>
      </c>
      <c r="EM7" s="12">
        <v>11</v>
      </c>
      <c r="EN7" s="12">
        <v>12</v>
      </c>
      <c r="EO7" s="12">
        <v>1</v>
      </c>
      <c r="EP7" s="12">
        <v>2</v>
      </c>
      <c r="EQ7" s="12">
        <v>2</v>
      </c>
      <c r="ER7" s="9"/>
      <c r="ES7" s="12">
        <v>1</v>
      </c>
      <c r="ET7" s="14"/>
      <c r="EU7" s="14"/>
      <c r="EV7" s="14"/>
      <c r="EW7" s="14"/>
      <c r="EX7" s="14"/>
      <c r="EY7" s="12">
        <v>1</v>
      </c>
      <c r="EZ7" s="12">
        <v>2</v>
      </c>
      <c r="FA7" s="12">
        <v>3</v>
      </c>
      <c r="FB7" s="12">
        <v>4</v>
      </c>
      <c r="FC7" s="12">
        <v>13</v>
      </c>
      <c r="FD7" s="12">
        <v>17</v>
      </c>
      <c r="FE7" s="12">
        <v>5</v>
      </c>
      <c r="FF7" s="14"/>
      <c r="FG7" s="14"/>
      <c r="FH7" s="14"/>
      <c r="FI7" s="14"/>
      <c r="FJ7" s="14"/>
      <c r="FK7" s="14"/>
      <c r="FL7" s="14"/>
      <c r="FM7" s="14"/>
      <c r="FN7" s="14"/>
      <c r="FO7" s="14"/>
      <c r="FP7" s="14"/>
      <c r="FQ7" s="14"/>
      <c r="FR7" s="14"/>
      <c r="FS7" s="14"/>
      <c r="FT7" s="14"/>
      <c r="FU7" s="14"/>
      <c r="FV7" s="14"/>
      <c r="FW7" s="14"/>
      <c r="FX7" s="14"/>
      <c r="FY7" s="14"/>
      <c r="FZ7" s="14"/>
      <c r="GA7" s="14"/>
      <c r="GB7" s="12">
        <v>6</v>
      </c>
      <c r="GC7" s="12">
        <v>7</v>
      </c>
      <c r="GD7" s="12">
        <v>8</v>
      </c>
      <c r="GE7" s="12">
        <v>9</v>
      </c>
      <c r="GF7" s="14"/>
      <c r="GG7" s="14"/>
      <c r="GH7" s="14"/>
      <c r="GI7" s="14"/>
      <c r="GJ7" s="14"/>
      <c r="GK7" s="14"/>
      <c r="GL7" s="14"/>
      <c r="GM7" s="12">
        <v>12</v>
      </c>
      <c r="GN7" s="12">
        <v>10</v>
      </c>
      <c r="GO7" s="12">
        <v>10</v>
      </c>
      <c r="GP7" s="12">
        <v>11</v>
      </c>
      <c r="GQ7" s="12">
        <v>4</v>
      </c>
      <c r="GR7" s="12">
        <v>5</v>
      </c>
      <c r="GS7" s="29" t="s">
        <v>1220</v>
      </c>
      <c r="GT7" s="14"/>
      <c r="GU7" s="12">
        <v>1</v>
      </c>
      <c r="GV7" s="12">
        <v>2</v>
      </c>
      <c r="GW7" s="12">
        <v>3</v>
      </c>
      <c r="GX7" s="12">
        <v>4</v>
      </c>
      <c r="GY7" s="12">
        <v>1</v>
      </c>
      <c r="GZ7" s="12">
        <v>1</v>
      </c>
      <c r="HA7" s="12">
        <v>1</v>
      </c>
      <c r="HB7" s="14"/>
      <c r="HC7" s="14"/>
      <c r="HD7" s="14"/>
      <c r="HE7" s="14"/>
      <c r="HF7" s="12">
        <v>1</v>
      </c>
      <c r="HG7" s="12">
        <v>2</v>
      </c>
      <c r="HH7" s="12">
        <v>3</v>
      </c>
      <c r="HI7" s="12">
        <v>4</v>
      </c>
      <c r="HJ7" s="12">
        <v>5</v>
      </c>
      <c r="HK7" s="12">
        <v>6</v>
      </c>
      <c r="HL7" s="12">
        <v>7</v>
      </c>
      <c r="HM7" s="12">
        <v>8</v>
      </c>
      <c r="HN7" s="14"/>
      <c r="HO7" s="24">
        <v>0</v>
      </c>
    </row>
    <row r="8" spans="1:223" outlineLevel="1">
      <c r="A8" s="21"/>
      <c r="B8" s="21"/>
      <c r="C8" s="14"/>
      <c r="D8" s="14"/>
      <c r="E8" t="b">
        <v>0</v>
      </c>
      <c r="G8" s="32" t="s">
        <v>1706</v>
      </c>
      <c r="AF8" s="235" t="s">
        <v>1706</v>
      </c>
      <c r="AG8" s="9" t="str">
        <f ca="1">IF(COUNTIF(AF$5:AF20,AF8)=1,"-","Dup")</f>
        <v>-</v>
      </c>
      <c r="AH8" s="9"/>
      <c r="AI8" s="14"/>
      <c r="AJ8" s="14"/>
      <c r="AK8" s="14"/>
      <c r="AL8" s="14"/>
      <c r="AM8" s="14"/>
      <c r="AN8" s="14"/>
      <c r="AO8" s="9"/>
      <c r="AP8" s="14"/>
      <c r="AQ8" s="14"/>
      <c r="AR8" s="14"/>
      <c r="AS8" s="14"/>
      <c r="AT8" s="14"/>
      <c r="AU8" s="14"/>
      <c r="AV8" s="14"/>
      <c r="AW8" s="9"/>
      <c r="AX8" s="14"/>
      <c r="AY8" s="14"/>
      <c r="AZ8" s="14"/>
      <c r="BA8" s="14"/>
      <c r="BB8" s="14"/>
      <c r="BC8" s="14"/>
      <c r="BD8" s="14"/>
      <c r="BE8" s="14"/>
      <c r="BF8" s="14"/>
      <c r="BG8" s="14"/>
      <c r="BH8" s="14"/>
      <c r="BI8" s="9"/>
      <c r="BJ8" s="14"/>
      <c r="BK8" s="14"/>
      <c r="BL8" s="14"/>
      <c r="BM8" s="14"/>
      <c r="BN8" s="14"/>
      <c r="BO8" s="14"/>
      <c r="BP8" s="14"/>
      <c r="BQ8" s="14"/>
      <c r="BR8" s="14"/>
      <c r="BS8" s="14"/>
      <c r="BT8" s="9"/>
      <c r="BU8" s="14"/>
      <c r="BV8" s="14"/>
      <c r="BW8" s="14"/>
      <c r="BX8" s="14"/>
      <c r="BY8" s="14"/>
      <c r="BZ8" s="155"/>
      <c r="CA8" s="14"/>
      <c r="CB8" s="14"/>
      <c r="CC8" s="14"/>
      <c r="CD8" s="14"/>
      <c r="CE8" s="14"/>
      <c r="CF8" s="9"/>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540"/>
      <c r="DQ8" s="540"/>
      <c r="DR8" s="14"/>
      <c r="DS8" s="9"/>
      <c r="DT8" s="14"/>
      <c r="DU8" s="14"/>
      <c r="DV8" s="14"/>
      <c r="DW8" s="14"/>
      <c r="DX8" s="14"/>
      <c r="DY8" s="14"/>
      <c r="DZ8" s="14"/>
      <c r="EA8" s="14"/>
      <c r="EB8" s="14"/>
      <c r="EC8" s="14"/>
      <c r="ED8" s="14"/>
      <c r="EE8" s="14"/>
      <c r="EF8" s="14"/>
      <c r="EG8" s="14"/>
      <c r="EH8" s="14"/>
      <c r="EI8" s="14"/>
      <c r="EJ8" s="12">
        <v>12</v>
      </c>
      <c r="EK8" s="12">
        <v>12</v>
      </c>
      <c r="EL8" s="12">
        <v>12</v>
      </c>
      <c r="EM8" s="12">
        <v>12</v>
      </c>
      <c r="EN8" s="12">
        <v>12</v>
      </c>
      <c r="EO8" s="14"/>
      <c r="EP8" s="14"/>
      <c r="EQ8" s="14"/>
      <c r="ER8" s="9"/>
      <c r="ES8" s="14"/>
      <c r="ET8" s="14"/>
      <c r="EU8" s="14"/>
      <c r="EV8" s="14"/>
      <c r="EW8" s="14"/>
      <c r="EX8" s="14"/>
      <c r="EY8" s="12">
        <v>12</v>
      </c>
      <c r="EZ8" s="12">
        <v>12</v>
      </c>
      <c r="FA8" s="12">
        <v>12</v>
      </c>
      <c r="FB8" s="12">
        <v>12</v>
      </c>
      <c r="FC8" s="12">
        <v>12</v>
      </c>
      <c r="FD8" s="12">
        <v>12</v>
      </c>
      <c r="FE8" s="12">
        <v>12</v>
      </c>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9"/>
      <c r="GU8" s="14"/>
      <c r="GV8" s="14"/>
      <c r="GW8" s="14"/>
      <c r="GX8" s="14"/>
      <c r="GY8" s="14"/>
      <c r="GZ8" s="14"/>
      <c r="HA8" s="14"/>
      <c r="HB8" s="9"/>
      <c r="HC8" s="14"/>
      <c r="HD8" s="14"/>
      <c r="HE8" s="14"/>
      <c r="HF8" s="14"/>
      <c r="HG8" s="14"/>
      <c r="HH8" s="14"/>
      <c r="HI8" s="14"/>
      <c r="HJ8" s="14"/>
      <c r="HK8" s="14"/>
      <c r="HL8" s="14"/>
      <c r="HM8" s="14"/>
      <c r="HN8" s="14"/>
      <c r="HO8" s="24">
        <v>0</v>
      </c>
    </row>
    <row r="9" spans="1:223" outlineLevel="1">
      <c r="A9" s="21"/>
      <c r="B9" s="21"/>
      <c r="C9" s="14"/>
      <c r="D9" s="14"/>
      <c r="E9" t="b">
        <v>0</v>
      </c>
      <c r="G9" s="32" t="s">
        <v>1695</v>
      </c>
      <c r="AF9" s="235" t="s">
        <v>1695</v>
      </c>
      <c r="AG9" s="9" t="str">
        <f>IF(COUNTIF(AF$5:AF9,AF9)=1,"-","Dup")</f>
        <v>-</v>
      </c>
      <c r="AH9" s="9"/>
      <c r="AI9" s="14"/>
      <c r="AJ9" s="14"/>
      <c r="AK9" s="14"/>
      <c r="AL9" s="14"/>
      <c r="AM9" s="14"/>
      <c r="AN9" s="14"/>
      <c r="AO9" s="9"/>
      <c r="AP9" s="14"/>
      <c r="AQ9" s="14"/>
      <c r="AR9" s="14"/>
      <c r="AS9" s="14"/>
      <c r="AT9" s="14"/>
      <c r="AU9" s="14"/>
      <c r="AV9" s="14"/>
      <c r="AW9" s="9"/>
      <c r="AX9" s="14"/>
      <c r="AY9" s="14"/>
      <c r="AZ9" s="14"/>
      <c r="BA9" s="14"/>
      <c r="BB9" s="14"/>
      <c r="BC9" s="14"/>
      <c r="BD9" s="14"/>
      <c r="BE9" s="14"/>
      <c r="BF9" s="14"/>
      <c r="BG9" s="14"/>
      <c r="BH9" s="14"/>
      <c r="BI9" s="9"/>
      <c r="BJ9" s="14"/>
      <c r="BK9" s="14"/>
      <c r="BL9" s="14"/>
      <c r="BM9" s="14"/>
      <c r="BN9" s="14"/>
      <c r="BO9" s="14"/>
      <c r="BP9" s="14"/>
      <c r="BQ9" s="14"/>
      <c r="BR9" s="14"/>
      <c r="BS9" s="14"/>
      <c r="BT9" s="9"/>
      <c r="BU9" s="14"/>
      <c r="BV9" s="14"/>
      <c r="BW9" s="14"/>
      <c r="BX9" s="14"/>
      <c r="BY9" s="14"/>
      <c r="BZ9" s="155"/>
      <c r="CA9" s="14"/>
      <c r="CB9" s="14"/>
      <c r="CC9" s="14"/>
      <c r="CD9" s="14"/>
      <c r="CE9" s="14"/>
      <c r="CF9" s="9"/>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526"/>
      <c r="DQ9" s="526"/>
      <c r="DR9" s="14"/>
      <c r="DS9" s="9"/>
      <c r="DT9" s="14"/>
      <c r="DU9" s="14"/>
      <c r="DV9" s="14"/>
      <c r="DW9" s="14"/>
      <c r="DX9" s="14"/>
      <c r="DY9" s="14"/>
      <c r="DZ9" s="14"/>
      <c r="EA9" s="14"/>
      <c r="EB9" s="14"/>
      <c r="EC9" s="14"/>
      <c r="ED9" s="14"/>
      <c r="EE9" s="14"/>
      <c r="EF9" s="14"/>
      <c r="EG9" s="14"/>
      <c r="EH9" s="14"/>
      <c r="EI9" s="14"/>
      <c r="EJ9" s="14"/>
      <c r="EK9" s="14"/>
      <c r="EL9" s="14"/>
      <c r="EM9" s="14"/>
      <c r="EN9" s="14"/>
      <c r="EO9" s="14"/>
      <c r="EP9" s="14"/>
      <c r="EQ9" s="14"/>
      <c r="ER9" s="9"/>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9"/>
      <c r="GU9" s="14"/>
      <c r="GV9" s="14"/>
      <c r="GW9" s="14"/>
      <c r="GX9" s="14"/>
      <c r="GY9" s="14"/>
      <c r="GZ9" s="14"/>
      <c r="HA9" s="14"/>
      <c r="HB9" s="9"/>
      <c r="HC9" s="14"/>
      <c r="HD9" s="14"/>
      <c r="HE9" s="14"/>
      <c r="HF9" s="14"/>
      <c r="HG9" s="14"/>
      <c r="HH9" s="14"/>
      <c r="HI9" s="14"/>
      <c r="HJ9" s="14"/>
      <c r="HK9" s="14"/>
      <c r="HL9" s="14"/>
      <c r="HM9" s="14"/>
      <c r="HN9" s="14"/>
      <c r="HO9" s="24">
        <v>0</v>
      </c>
    </row>
    <row r="10" spans="1:223" outlineLevel="1">
      <c r="A10" s="21"/>
      <c r="B10" s="21"/>
      <c r="C10" s="14"/>
      <c r="D10" s="14"/>
      <c r="E10" t="b">
        <v>0</v>
      </c>
      <c r="G10" s="32" t="s">
        <v>1696</v>
      </c>
      <c r="AF10" s="235" t="s">
        <v>1696</v>
      </c>
      <c r="AG10" s="9" t="str">
        <f>IF(COUNTIF(AF$5:AF10,AF10)=1,"-","Dup")</f>
        <v>-</v>
      </c>
      <c r="AH10" s="9"/>
      <c r="AI10" s="14"/>
      <c r="AJ10" s="14"/>
      <c r="AK10" s="14"/>
      <c r="AL10" s="14"/>
      <c r="AM10" s="14"/>
      <c r="AN10" s="14"/>
      <c r="AO10" s="9"/>
      <c r="AP10" s="14"/>
      <c r="AQ10" s="14"/>
      <c r="AR10" s="14"/>
      <c r="AS10" s="14"/>
      <c r="AT10" s="14"/>
      <c r="AU10" s="14"/>
      <c r="AV10" s="14"/>
      <c r="AW10" s="9"/>
      <c r="AX10" s="14"/>
      <c r="AY10" s="14"/>
      <c r="AZ10" s="14"/>
      <c r="BA10" s="14"/>
      <c r="BB10" s="14"/>
      <c r="BC10" s="14"/>
      <c r="BD10" s="14"/>
      <c r="BE10" s="14"/>
      <c r="BF10" s="14"/>
      <c r="BG10" s="14"/>
      <c r="BH10" s="14"/>
      <c r="BI10" s="9"/>
      <c r="BJ10" s="14"/>
      <c r="BK10" s="14"/>
      <c r="BL10" s="14"/>
      <c r="BM10" s="14"/>
      <c r="BN10" s="14"/>
      <c r="BO10" s="14"/>
      <c r="BP10" s="14"/>
      <c r="BQ10" s="14"/>
      <c r="BR10" s="14"/>
      <c r="BS10" s="14"/>
      <c r="BT10" s="9"/>
      <c r="BU10" s="14"/>
      <c r="BV10" s="14"/>
      <c r="BW10" s="14"/>
      <c r="BX10" s="14"/>
      <c r="BY10" s="14"/>
      <c r="BZ10" s="155"/>
      <c r="CA10" s="14"/>
      <c r="CB10" s="14"/>
      <c r="CC10" s="14"/>
      <c r="CD10" s="14"/>
      <c r="CE10" s="14"/>
      <c r="CF10" s="9"/>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540"/>
      <c r="DQ10" s="540"/>
      <c r="DR10" s="14"/>
      <c r="DS10" s="9"/>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9"/>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9"/>
      <c r="GU10" s="14"/>
      <c r="GV10" s="14"/>
      <c r="GW10" s="14"/>
      <c r="GX10" s="14"/>
      <c r="GY10" s="14"/>
      <c r="GZ10" s="14"/>
      <c r="HA10" s="14"/>
      <c r="HB10" s="9"/>
      <c r="HC10" s="14"/>
      <c r="HD10" s="14"/>
      <c r="HE10" s="14"/>
      <c r="HF10" s="14"/>
      <c r="HG10" s="14"/>
      <c r="HH10" s="14"/>
      <c r="HI10" s="14"/>
      <c r="HJ10" s="14"/>
      <c r="HK10" s="14"/>
      <c r="HL10" s="14"/>
      <c r="HM10" s="14"/>
      <c r="HN10" s="14"/>
      <c r="HO10" s="24">
        <v>0</v>
      </c>
    </row>
    <row r="11" spans="1:223" outlineLevel="1">
      <c r="A11" s="21"/>
      <c r="B11" s="21"/>
      <c r="C11" s="14"/>
      <c r="D11" s="14"/>
      <c r="E11" t="b">
        <v>0</v>
      </c>
      <c r="G11" s="32" t="s">
        <v>1702</v>
      </c>
      <c r="AF11" s="235" t="s">
        <v>1702</v>
      </c>
      <c r="AG11" s="9" t="str">
        <f>IF(COUNTIF(AF$5:AF11,AF11)=1,"-","Dup")</f>
        <v>-</v>
      </c>
      <c r="AH11" s="9"/>
      <c r="AI11" s="14"/>
      <c r="AJ11" s="14"/>
      <c r="AK11" s="14"/>
      <c r="AL11" s="14"/>
      <c r="AM11" s="14"/>
      <c r="AN11" s="14"/>
      <c r="AO11" s="9"/>
      <c r="AP11" s="14"/>
      <c r="AQ11" s="14"/>
      <c r="AR11" s="14"/>
      <c r="AS11" s="14"/>
      <c r="AT11" s="14"/>
      <c r="AU11" s="14"/>
      <c r="AV11" s="14"/>
      <c r="AW11" s="9"/>
      <c r="AX11" s="14"/>
      <c r="AY11" s="14"/>
      <c r="AZ11" s="14"/>
      <c r="BA11" s="14"/>
      <c r="BB11" s="14"/>
      <c r="BC11" s="14"/>
      <c r="BD11" s="14"/>
      <c r="BE11" s="14"/>
      <c r="BF11" s="14"/>
      <c r="BG11" s="14"/>
      <c r="BH11" s="14"/>
      <c r="BI11" s="9"/>
      <c r="BJ11" s="14"/>
      <c r="BK11" s="14"/>
      <c r="BL11" s="14"/>
      <c r="BM11" s="14"/>
      <c r="BN11" s="14"/>
      <c r="BO11" s="14"/>
      <c r="BP11" s="14"/>
      <c r="BQ11" s="14"/>
      <c r="BR11" s="14"/>
      <c r="BS11" s="14"/>
      <c r="BT11" s="9"/>
      <c r="BU11" s="14"/>
      <c r="BV11" s="14"/>
      <c r="BW11" s="14"/>
      <c r="BX11" s="14"/>
      <c r="BY11" s="14"/>
      <c r="BZ11" s="155"/>
      <c r="CA11" s="14"/>
      <c r="CB11" s="14"/>
      <c r="CC11" s="14"/>
      <c r="CD11" s="14"/>
      <c r="CE11" s="14"/>
      <c r="CF11" s="9"/>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2">
        <v>1</v>
      </c>
      <c r="DQ11" s="12">
        <v>1</v>
      </c>
      <c r="DR11" s="14"/>
      <c r="DS11" s="9"/>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9"/>
      <c r="ES11" s="14"/>
      <c r="ET11" s="12">
        <v>1</v>
      </c>
      <c r="EU11" s="12">
        <v>2</v>
      </c>
      <c r="EV11" s="12">
        <v>3</v>
      </c>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9"/>
      <c r="GU11" s="14"/>
      <c r="GV11" s="14"/>
      <c r="GW11" s="14"/>
      <c r="GX11" s="14"/>
      <c r="GY11" s="14"/>
      <c r="GZ11" s="14"/>
      <c r="HA11" s="14"/>
      <c r="HB11" s="9"/>
      <c r="HC11" s="14"/>
      <c r="HD11" s="14"/>
      <c r="HE11" s="14"/>
      <c r="HF11" s="14"/>
      <c r="HG11" s="14"/>
      <c r="HH11" s="14"/>
      <c r="HI11" s="14"/>
      <c r="HJ11" s="14"/>
      <c r="HK11" s="14"/>
      <c r="HL11" s="14"/>
      <c r="HM11" s="14"/>
      <c r="HN11" s="14"/>
      <c r="HO11" s="24">
        <v>0</v>
      </c>
    </row>
    <row r="12" spans="1:223" outlineLevel="1">
      <c r="A12" s="533"/>
      <c r="B12" s="533"/>
      <c r="C12" s="534"/>
      <c r="D12" s="534"/>
      <c r="E12" s="113" t="b">
        <v>0</v>
      </c>
      <c r="F12" s="113"/>
      <c r="G12" s="535" t="s">
        <v>1704</v>
      </c>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536" t="s">
        <v>1704</v>
      </c>
      <c r="AG12" s="537" t="str">
        <f ca="1">IF(COUNTIF(AF$5:AF20,AF12)=1,"-","Dup")</f>
        <v>-</v>
      </c>
      <c r="AH12" s="537"/>
      <c r="AI12" s="534"/>
      <c r="AJ12" s="534"/>
      <c r="AK12" s="534"/>
      <c r="AL12" s="534"/>
      <c r="AM12" s="534"/>
      <c r="AN12" s="534"/>
      <c r="AO12" s="537"/>
      <c r="AP12" s="534"/>
      <c r="AQ12" s="534"/>
      <c r="AR12" s="534"/>
      <c r="AS12" s="534"/>
      <c r="AT12" s="534"/>
      <c r="AU12" s="534"/>
      <c r="AV12" s="534"/>
      <c r="AW12" s="537"/>
      <c r="AX12" s="534"/>
      <c r="AY12" s="534"/>
      <c r="AZ12" s="534"/>
      <c r="BA12" s="534"/>
      <c r="BB12" s="534"/>
      <c r="BC12" s="534"/>
      <c r="BD12" s="534"/>
      <c r="BE12" s="534"/>
      <c r="BF12" s="534"/>
      <c r="BG12" s="534"/>
      <c r="BH12" s="534"/>
      <c r="BI12" s="537"/>
      <c r="BJ12" s="534"/>
      <c r="BK12" s="534"/>
      <c r="BL12" s="534"/>
      <c r="BM12" s="534"/>
      <c r="BN12" s="534"/>
      <c r="BO12" s="534"/>
      <c r="BP12" s="534"/>
      <c r="BQ12" s="534"/>
      <c r="BR12" s="534"/>
      <c r="BS12" s="534"/>
      <c r="BT12" s="537"/>
      <c r="BU12" s="534"/>
      <c r="BV12" s="534"/>
      <c r="BW12" s="534"/>
      <c r="BX12" s="534"/>
      <c r="BY12" s="534"/>
      <c r="BZ12" s="538"/>
      <c r="CA12" s="534"/>
      <c r="CB12" s="534"/>
      <c r="CC12" s="534"/>
      <c r="CD12" s="534"/>
      <c r="CE12" s="534"/>
      <c r="CF12" s="537"/>
      <c r="CG12" s="534"/>
      <c r="CH12" s="534"/>
      <c r="CI12" s="534"/>
      <c r="CJ12" s="534"/>
      <c r="CK12" s="534"/>
      <c r="CL12" s="534"/>
      <c r="CM12" s="534"/>
      <c r="CN12" s="534"/>
      <c r="CO12" s="534"/>
      <c r="CP12" s="534"/>
      <c r="CQ12" s="534"/>
      <c r="CR12" s="534"/>
      <c r="CS12" s="534"/>
      <c r="CT12" s="534"/>
      <c r="CU12" s="534"/>
      <c r="CV12" s="534"/>
      <c r="CW12" s="534"/>
      <c r="CX12" s="534"/>
      <c r="CY12" s="534"/>
      <c r="CZ12" s="534"/>
      <c r="DA12" s="534"/>
      <c r="DB12" s="534"/>
      <c r="DC12" s="534"/>
      <c r="DD12" s="534"/>
      <c r="DE12" s="534"/>
      <c r="DF12" s="534"/>
      <c r="DG12" s="534"/>
      <c r="DH12" s="534"/>
      <c r="DI12" s="534"/>
      <c r="DJ12" s="534"/>
      <c r="DK12" s="534"/>
      <c r="DL12" s="534"/>
      <c r="DM12" s="534"/>
      <c r="DN12" s="534"/>
      <c r="DO12" s="534"/>
      <c r="DP12" s="217">
        <v>1</v>
      </c>
      <c r="DQ12" s="217">
        <v>1</v>
      </c>
      <c r="DR12" s="534"/>
      <c r="DS12" s="537"/>
      <c r="DT12" s="534"/>
      <c r="DU12" s="534"/>
      <c r="DV12" s="534"/>
      <c r="DW12" s="534"/>
      <c r="DX12" s="534"/>
      <c r="DY12" s="534"/>
      <c r="DZ12" s="534"/>
      <c r="EA12" s="534"/>
      <c r="EB12" s="534"/>
      <c r="EC12" s="534"/>
      <c r="ED12" s="534"/>
      <c r="EE12" s="534"/>
      <c r="EF12" s="534"/>
      <c r="EG12" s="534"/>
      <c r="EH12" s="534"/>
      <c r="EI12" s="534"/>
      <c r="EJ12" s="534"/>
      <c r="EK12" s="534"/>
      <c r="EL12" s="534"/>
      <c r="EM12" s="534"/>
      <c r="EN12" s="534"/>
      <c r="EO12" s="534"/>
      <c r="EP12" s="534"/>
      <c r="EQ12" s="534"/>
      <c r="ER12" s="537"/>
      <c r="ES12" s="534"/>
      <c r="ET12" s="534"/>
      <c r="EU12" s="534"/>
      <c r="EV12" s="534"/>
      <c r="EW12" s="534"/>
      <c r="EX12" s="534"/>
      <c r="EY12" s="534"/>
      <c r="EZ12" s="534"/>
      <c r="FA12" s="534"/>
      <c r="FB12" s="534"/>
      <c r="FC12" s="534"/>
      <c r="FD12" s="534"/>
      <c r="FE12" s="534"/>
      <c r="FF12" s="534"/>
      <c r="FG12" s="534"/>
      <c r="FH12" s="534"/>
      <c r="FI12" s="534"/>
      <c r="FJ12" s="534"/>
      <c r="FK12" s="534"/>
      <c r="FL12" s="534"/>
      <c r="FM12" s="534"/>
      <c r="FN12" s="534"/>
      <c r="FO12" s="534"/>
      <c r="FP12" s="534"/>
      <c r="FQ12" s="534"/>
      <c r="FR12" s="534"/>
      <c r="FS12" s="534"/>
      <c r="FT12" s="534"/>
      <c r="FU12" s="534"/>
      <c r="FV12" s="534"/>
      <c r="FW12" s="534"/>
      <c r="FX12" s="534"/>
      <c r="FY12" s="534"/>
      <c r="FZ12" s="534"/>
      <c r="GA12" s="534"/>
      <c r="GB12" s="534"/>
      <c r="GC12" s="534"/>
      <c r="GD12" s="534"/>
      <c r="GE12" s="534"/>
      <c r="GF12" s="534"/>
      <c r="GG12" s="534"/>
      <c r="GH12" s="534"/>
      <c r="GI12" s="534"/>
      <c r="GJ12" s="534"/>
      <c r="GK12" s="534"/>
      <c r="GL12" s="534"/>
      <c r="GM12" s="534"/>
      <c r="GN12" s="534"/>
      <c r="GO12" s="534"/>
      <c r="GP12" s="534"/>
      <c r="GQ12" s="534"/>
      <c r="GR12" s="534"/>
      <c r="GS12" s="534"/>
      <c r="GT12" s="537"/>
      <c r="GU12" s="534"/>
      <c r="GV12" s="534"/>
      <c r="GW12" s="534"/>
      <c r="GX12" s="534"/>
      <c r="GY12" s="534"/>
      <c r="GZ12" s="534"/>
      <c r="HA12" s="534"/>
      <c r="HB12" s="537"/>
      <c r="HC12" s="534"/>
      <c r="HD12" s="534"/>
      <c r="HE12" s="534"/>
      <c r="HF12" s="534"/>
      <c r="HG12" s="534"/>
      <c r="HH12" s="534"/>
      <c r="HI12" s="534"/>
      <c r="HJ12" s="534"/>
      <c r="HK12" s="534"/>
      <c r="HL12" s="534"/>
      <c r="HM12" s="534"/>
      <c r="HN12" s="534"/>
      <c r="HO12" s="539">
        <v>0</v>
      </c>
    </row>
    <row r="13" spans="1:223">
      <c r="A13" s="21">
        <f>ROW(A13)-5</f>
        <v>8</v>
      </c>
      <c r="B13" s="21">
        <v>0</v>
      </c>
      <c r="C13">
        <v>0</v>
      </c>
      <c r="D13" s="11" t="str">
        <f>D$5</f>
        <v>GSM</v>
      </c>
      <c r="E13" t="b">
        <v>1</v>
      </c>
      <c r="F13" t="b">
        <v>1</v>
      </c>
      <c r="G13" t="b">
        <v>1</v>
      </c>
      <c r="H13" s="11">
        <f t="shared" ref="H13:T13" si="13">H$5</f>
        <v>0</v>
      </c>
      <c r="I13" s="11">
        <f t="shared" si="13"/>
        <v>0</v>
      </c>
      <c r="J13" s="11">
        <f t="shared" si="13"/>
        <v>0</v>
      </c>
      <c r="K13" s="11">
        <f t="shared" si="13"/>
        <v>2</v>
      </c>
      <c r="L13" s="11">
        <f t="shared" si="13"/>
        <v>1</v>
      </c>
      <c r="M13" s="11">
        <f t="shared" si="13"/>
        <v>2</v>
      </c>
      <c r="N13" s="11">
        <f t="shared" si="13"/>
        <v>3</v>
      </c>
      <c r="O13" s="11">
        <f t="shared" si="13"/>
        <v>2</v>
      </c>
      <c r="P13" s="11">
        <f t="shared" si="13"/>
        <v>0</v>
      </c>
      <c r="Q13" s="11">
        <f t="shared" si="13"/>
        <v>0</v>
      </c>
      <c r="R13" s="11">
        <f t="shared" si="13"/>
        <v>0</v>
      </c>
      <c r="S13" s="11">
        <f t="shared" si="13"/>
        <v>0</v>
      </c>
      <c r="T13" s="11">
        <f t="shared" si="13"/>
        <v>0</v>
      </c>
      <c r="U13" s="220"/>
      <c r="V13" s="220"/>
      <c r="W13" s="220"/>
      <c r="X13" s="220"/>
      <c r="Y13" s="220"/>
      <c r="AF13" s="233" t="s">
        <v>382</v>
      </c>
      <c r="AG13" s="9" t="str">
        <f>IF(COUNTIF(AF$5:AF13,AF13)=1,"-","Dup")</f>
        <v>-</v>
      </c>
      <c r="AH13" s="9"/>
      <c r="AI13" s="11" t="str">
        <f t="shared" ref="AI13:AN13" si="14">AI$5</f>
        <v>-</v>
      </c>
      <c r="AJ13" s="11" t="str">
        <f t="shared" si="14"/>
        <v>-</v>
      </c>
      <c r="AK13" s="11" t="str">
        <f t="shared" si="14"/>
        <v>-</v>
      </c>
      <c r="AL13" s="11" t="str">
        <f t="shared" si="14"/>
        <v>-</v>
      </c>
      <c r="AM13" s="11" t="str">
        <f t="shared" si="14"/>
        <v>-</v>
      </c>
      <c r="AN13" s="11" t="str">
        <f t="shared" si="14"/>
        <v>-</v>
      </c>
      <c r="AO13" s="9"/>
      <c r="AP13" s="11" t="str">
        <f t="shared" ref="AP13:CE13" si="15">AP$5</f>
        <v>-</v>
      </c>
      <c r="AQ13" s="11" t="str">
        <f t="shared" si="15"/>
        <v>-</v>
      </c>
      <c r="AR13" s="11" t="str">
        <f t="shared" si="15"/>
        <v>-</v>
      </c>
      <c r="AS13" s="11" t="str">
        <f t="shared" si="15"/>
        <v>-</v>
      </c>
      <c r="AT13" s="11" t="str">
        <f t="shared" si="15"/>
        <v>-</v>
      </c>
      <c r="AU13" s="11" t="str">
        <f>AU$5</f>
        <v>-</v>
      </c>
      <c r="AV13" s="11" t="str">
        <f>AV$5</f>
        <v>-</v>
      </c>
      <c r="AW13" s="9"/>
      <c r="AX13" s="11" t="str">
        <f t="shared" ref="AX13:BS13" si="16">AX$5</f>
        <v>-</v>
      </c>
      <c r="AY13" s="11" t="str">
        <f t="shared" si="16"/>
        <v>-</v>
      </c>
      <c r="AZ13" s="11" t="str">
        <f t="shared" si="16"/>
        <v>-</v>
      </c>
      <c r="BA13" s="11" t="str">
        <f t="shared" si="16"/>
        <v>-</v>
      </c>
      <c r="BB13" s="11" t="str">
        <f t="shared" si="16"/>
        <v>-</v>
      </c>
      <c r="BC13" s="11" t="str">
        <f t="shared" si="16"/>
        <v>-</v>
      </c>
      <c r="BD13" s="11" t="str">
        <f t="shared" si="16"/>
        <v>-</v>
      </c>
      <c r="BE13" s="11" t="str">
        <f t="shared" si="16"/>
        <v>-</v>
      </c>
      <c r="BF13" s="11" t="str">
        <f t="shared" si="16"/>
        <v>-</v>
      </c>
      <c r="BG13" s="11" t="str">
        <f t="shared" si="16"/>
        <v>-</v>
      </c>
      <c r="BH13" s="11" t="str">
        <f t="shared" si="16"/>
        <v>-</v>
      </c>
      <c r="BI13" s="9"/>
      <c r="BJ13" s="11" t="str">
        <f t="shared" si="16"/>
        <v>-</v>
      </c>
      <c r="BK13" s="11" t="str">
        <f t="shared" si="16"/>
        <v>-</v>
      </c>
      <c r="BL13" s="11" t="str">
        <f t="shared" si="16"/>
        <v>-</v>
      </c>
      <c r="BM13" s="11" t="str">
        <f t="shared" si="16"/>
        <v>-</v>
      </c>
      <c r="BN13" s="11" t="str">
        <f t="shared" si="16"/>
        <v>-</v>
      </c>
      <c r="BO13" s="11" t="str">
        <f t="shared" si="16"/>
        <v>-</v>
      </c>
      <c r="BP13" s="11" t="str">
        <f t="shared" si="16"/>
        <v>-</v>
      </c>
      <c r="BQ13" s="11" t="str">
        <f t="shared" si="16"/>
        <v>-</v>
      </c>
      <c r="BR13" s="11" t="str">
        <f t="shared" si="16"/>
        <v>-</v>
      </c>
      <c r="BS13" s="11" t="str">
        <f t="shared" si="16"/>
        <v>-</v>
      </c>
      <c r="BT13" s="9"/>
      <c r="BU13" s="11" t="str">
        <f t="shared" si="15"/>
        <v>-</v>
      </c>
      <c r="BV13" s="11" t="str">
        <f>BV$5</f>
        <v>-</v>
      </c>
      <c r="BW13" s="11" t="str">
        <f>BW$5</f>
        <v>-</v>
      </c>
      <c r="BX13" s="11" t="str">
        <f>BX$5</f>
        <v>-</v>
      </c>
      <c r="BY13" s="11" t="str">
        <f t="shared" si="15"/>
        <v>-</v>
      </c>
      <c r="BZ13" s="11" t="str">
        <f t="shared" si="15"/>
        <v>-</v>
      </c>
      <c r="CA13" s="11" t="str">
        <f t="shared" si="15"/>
        <v>-</v>
      </c>
      <c r="CB13" s="11" t="str">
        <f t="shared" si="15"/>
        <v>-</v>
      </c>
      <c r="CC13" s="11" t="str">
        <f t="shared" si="15"/>
        <v>-</v>
      </c>
      <c r="CD13" s="11">
        <f t="shared" si="15"/>
        <v>1</v>
      </c>
      <c r="CE13" s="11">
        <f t="shared" si="15"/>
        <v>1</v>
      </c>
      <c r="CF13" s="9"/>
      <c r="CG13" s="11" t="str">
        <f t="shared" ref="CG13:CI13" si="17">CG$5</f>
        <v>-</v>
      </c>
      <c r="CH13" s="11" t="str">
        <f t="shared" si="17"/>
        <v>-</v>
      </c>
      <c r="CI13" s="11" t="str">
        <f t="shared" si="17"/>
        <v>-</v>
      </c>
      <c r="CJ13" s="11" t="str">
        <f t="shared" ref="CJ13:CO13" si="18">CJ$5</f>
        <v>-</v>
      </c>
      <c r="CK13" s="11" t="str">
        <f t="shared" si="18"/>
        <v>-</v>
      </c>
      <c r="CL13" s="11" t="str">
        <f t="shared" si="18"/>
        <v>-</v>
      </c>
      <c r="CM13" s="11" t="str">
        <f t="shared" si="18"/>
        <v>-</v>
      </c>
      <c r="CN13" s="11" t="str">
        <f t="shared" si="18"/>
        <v>-</v>
      </c>
      <c r="CO13" s="11" t="str">
        <f t="shared" si="18"/>
        <v>-</v>
      </c>
      <c r="CP13" s="11" t="str">
        <f t="shared" ref="CP13:CQ13" si="19">CP$5</f>
        <v>-</v>
      </c>
      <c r="CQ13" s="11" t="str">
        <f t="shared" si="19"/>
        <v>-</v>
      </c>
      <c r="CR13" s="11"/>
      <c r="CS13" s="11"/>
      <c r="CT13" s="11"/>
      <c r="CU13" s="11"/>
      <c r="CV13" s="11"/>
      <c r="CW13" s="11"/>
      <c r="CX13" s="11"/>
      <c r="CY13" s="11"/>
      <c r="CZ13" s="11"/>
      <c r="DA13" s="11"/>
      <c r="DB13" s="11"/>
      <c r="DC13" s="11"/>
      <c r="DD13" s="11" t="str">
        <f t="shared" ref="DD13:DE13" si="20">DD$5</f>
        <v>-</v>
      </c>
      <c r="DE13" s="11" t="str">
        <f t="shared" si="20"/>
        <v>-</v>
      </c>
      <c r="DF13" s="11" t="str">
        <f t="shared" ref="DF13:DR13" si="21">DF$5</f>
        <v>-</v>
      </c>
      <c r="DG13" s="11" t="str">
        <f t="shared" si="21"/>
        <v>-</v>
      </c>
      <c r="DH13" s="11" t="str">
        <f t="shared" si="21"/>
        <v>-</v>
      </c>
      <c r="DI13" s="11" t="str">
        <f t="shared" si="21"/>
        <v>-</v>
      </c>
      <c r="DJ13" s="11" t="str">
        <f t="shared" si="21"/>
        <v>-</v>
      </c>
      <c r="DK13" s="11" t="str">
        <f t="shared" si="21"/>
        <v>-</v>
      </c>
      <c r="DL13" s="11" t="str">
        <f t="shared" si="21"/>
        <v>-</v>
      </c>
      <c r="DM13" s="11" t="str">
        <f t="shared" si="21"/>
        <v>-</v>
      </c>
      <c r="DN13" s="11" t="str">
        <f t="shared" si="21"/>
        <v>-</v>
      </c>
      <c r="DO13" s="11">
        <f t="shared" si="21"/>
        <v>0</v>
      </c>
      <c r="DP13" s="541">
        <f t="shared" si="21"/>
        <v>0</v>
      </c>
      <c r="DQ13" s="541">
        <f t="shared" si="21"/>
        <v>0</v>
      </c>
      <c r="DR13" s="11" t="str">
        <f t="shared" si="21"/>
        <v>-</v>
      </c>
      <c r="DS13" s="9"/>
      <c r="DT13" s="12">
        <v>1</v>
      </c>
      <c r="DU13" s="12" t="b">
        <v>1</v>
      </c>
      <c r="DV13" s="11">
        <f t="shared" ref="DV13" si="22">DV$5</f>
        <v>0</v>
      </c>
      <c r="DW13" s="11" t="str">
        <f t="shared" ref="DW13:ED13" si="23">DW$5</f>
        <v>-</v>
      </c>
      <c r="DX13" s="11">
        <f t="shared" si="23"/>
        <v>0</v>
      </c>
      <c r="DY13" s="11">
        <f t="shared" si="23"/>
        <v>0</v>
      </c>
      <c r="DZ13" s="11">
        <f t="shared" si="23"/>
        <v>0</v>
      </c>
      <c r="EA13" s="11">
        <f>EA$5</f>
        <v>0</v>
      </c>
      <c r="EB13" s="11">
        <f>EB$5</f>
        <v>0</v>
      </c>
      <c r="EC13" s="11">
        <f t="shared" si="23"/>
        <v>0</v>
      </c>
      <c r="ED13" s="11">
        <f t="shared" si="23"/>
        <v>0</v>
      </c>
      <c r="EE13" s="11">
        <f t="shared" ref="EE13:EQ13" si="24">EE$5</f>
        <v>0</v>
      </c>
      <c r="EF13" s="11">
        <f t="shared" si="24"/>
        <v>0</v>
      </c>
      <c r="EG13" s="11">
        <f t="shared" si="24"/>
        <v>0</v>
      </c>
      <c r="EH13" s="11">
        <f t="shared" si="24"/>
        <v>0</v>
      </c>
      <c r="EI13" s="11">
        <f t="shared" si="24"/>
        <v>0</v>
      </c>
      <c r="EJ13" s="11">
        <f t="shared" si="24"/>
        <v>0</v>
      </c>
      <c r="EK13" s="11">
        <f t="shared" si="24"/>
        <v>0</v>
      </c>
      <c r="EL13" s="11">
        <f t="shared" si="24"/>
        <v>0</v>
      </c>
      <c r="EM13" s="11">
        <f t="shared" si="24"/>
        <v>0</v>
      </c>
      <c r="EN13" s="11">
        <f t="shared" si="24"/>
        <v>0</v>
      </c>
      <c r="EO13" s="11">
        <f t="shared" si="24"/>
        <v>0</v>
      </c>
      <c r="EP13" s="11">
        <f t="shared" si="24"/>
        <v>0</v>
      </c>
      <c r="EQ13" s="11">
        <f t="shared" si="24"/>
        <v>0</v>
      </c>
      <c r="ER13" s="9"/>
      <c r="ES13" s="11" t="str">
        <f>ES$5</f>
        <v>-</v>
      </c>
      <c r="ET13" s="12" t="b">
        <v>0</v>
      </c>
      <c r="EU13" s="12" t="b">
        <v>0</v>
      </c>
      <c r="EV13" s="12" t="b">
        <v>1</v>
      </c>
      <c r="EW13" s="12">
        <v>1</v>
      </c>
      <c r="EX13" s="12">
        <v>1</v>
      </c>
      <c r="EY13" s="11" t="str">
        <f t="shared" ref="EY13:FV13" si="25">EY$5</f>
        <v>-</v>
      </c>
      <c r="EZ13" s="11" t="str">
        <f>EZ$5</f>
        <v>-</v>
      </c>
      <c r="FA13" s="11" t="str">
        <f t="shared" si="25"/>
        <v>-</v>
      </c>
      <c r="FB13" s="11" t="str">
        <f t="shared" si="25"/>
        <v>-</v>
      </c>
      <c r="FC13" s="11" t="str">
        <f t="shared" si="25"/>
        <v>-</v>
      </c>
      <c r="FD13" s="11" t="str">
        <f t="shared" si="25"/>
        <v>-</v>
      </c>
      <c r="FE13" s="11" t="str">
        <f t="shared" si="25"/>
        <v>-</v>
      </c>
      <c r="FF13" s="11" t="str">
        <f t="shared" si="25"/>
        <v>-</v>
      </c>
      <c r="FG13" s="11" t="str">
        <f t="shared" si="25"/>
        <v>-</v>
      </c>
      <c r="FH13" s="11" t="str">
        <f t="shared" si="25"/>
        <v>-</v>
      </c>
      <c r="FI13" s="11" t="str">
        <f t="shared" si="25"/>
        <v>-</v>
      </c>
      <c r="FJ13" s="11" t="str">
        <f t="shared" si="25"/>
        <v>-</v>
      </c>
      <c r="FK13" s="11" t="str">
        <f t="shared" si="25"/>
        <v>-</v>
      </c>
      <c r="FL13" s="11" t="str">
        <f t="shared" si="25"/>
        <v>-</v>
      </c>
      <c r="FM13" s="11" t="str">
        <f t="shared" si="25"/>
        <v>-</v>
      </c>
      <c r="FN13" s="11" t="str">
        <f t="shared" si="25"/>
        <v>-</v>
      </c>
      <c r="FO13" s="12" t="b">
        <v>1</v>
      </c>
      <c r="FP13" s="12" t="str">
        <f t="shared" si="25"/>
        <v>-</v>
      </c>
      <c r="FQ13" s="12" t="str">
        <f t="shared" si="25"/>
        <v>-</v>
      </c>
      <c r="FR13" s="12" t="str">
        <f t="shared" si="25"/>
        <v>-</v>
      </c>
      <c r="FS13" s="12" t="str">
        <f t="shared" si="25"/>
        <v>-</v>
      </c>
      <c r="FT13" s="12" t="str">
        <f t="shared" si="25"/>
        <v>-</v>
      </c>
      <c r="FU13" s="12" t="str">
        <f t="shared" si="25"/>
        <v>-</v>
      </c>
      <c r="FV13" s="12" t="str">
        <f t="shared" si="25"/>
        <v>-</v>
      </c>
      <c r="FW13" s="11" t="str">
        <f>FW$5</f>
        <v>-</v>
      </c>
      <c r="FX13" s="11" t="str">
        <f>FX$5</f>
        <v>-</v>
      </c>
      <c r="FY13" s="11" t="str">
        <f>FY$5</f>
        <v>-</v>
      </c>
      <c r="FZ13" s="12" t="b">
        <v>1</v>
      </c>
      <c r="GA13" s="12">
        <v>0</v>
      </c>
      <c r="GB13" s="11" t="str">
        <f t="shared" ref="GB13:GE13" si="26">GB$5</f>
        <v>-</v>
      </c>
      <c r="GC13" s="11" t="str">
        <f t="shared" si="26"/>
        <v>-</v>
      </c>
      <c r="GD13" s="11" t="str">
        <f t="shared" si="26"/>
        <v>-</v>
      </c>
      <c r="GE13" s="11" t="str">
        <f t="shared" si="26"/>
        <v>-</v>
      </c>
      <c r="GF13" s="11" t="str">
        <f t="shared" ref="GF13:GM13" si="27">GF$5</f>
        <v>-</v>
      </c>
      <c r="GG13" s="11" t="str">
        <f t="shared" si="27"/>
        <v>-</v>
      </c>
      <c r="GH13" s="11" t="str">
        <f t="shared" si="27"/>
        <v>-</v>
      </c>
      <c r="GI13" s="11" t="str">
        <f t="shared" si="27"/>
        <v>-</v>
      </c>
      <c r="GJ13" s="11" t="str">
        <f t="shared" si="27"/>
        <v>-</v>
      </c>
      <c r="GK13" s="11" t="str">
        <f t="shared" si="27"/>
        <v>-</v>
      </c>
      <c r="GL13" s="11" t="str">
        <f t="shared" si="27"/>
        <v>-</v>
      </c>
      <c r="GM13" s="11" t="str">
        <f t="shared" si="27"/>
        <v>-</v>
      </c>
      <c r="GN13" s="12">
        <v>500</v>
      </c>
      <c r="GO13" s="12">
        <v>500</v>
      </c>
      <c r="GP13" s="11" t="str">
        <f t="shared" ref="GP13:GR13" si="28">GP$5</f>
        <v>-</v>
      </c>
      <c r="GQ13" s="11" t="str">
        <f t="shared" si="28"/>
        <v>-</v>
      </c>
      <c r="GR13" s="11" t="str">
        <f t="shared" si="28"/>
        <v>-</v>
      </c>
      <c r="GS13" s="11">
        <f t="shared" ref="GS13" si="29">GS$5</f>
        <v>1</v>
      </c>
      <c r="GT13" s="9"/>
      <c r="GU13" s="11" t="str">
        <f t="shared" ref="GU13:HE13" si="30">GU$5</f>
        <v>-</v>
      </c>
      <c r="GV13" s="11" t="str">
        <f t="shared" si="30"/>
        <v>-</v>
      </c>
      <c r="GW13" s="11" t="str">
        <f t="shared" si="30"/>
        <v>-</v>
      </c>
      <c r="GX13" s="11" t="str">
        <f t="shared" si="30"/>
        <v>-</v>
      </c>
      <c r="GY13" s="11">
        <f t="shared" si="30"/>
        <v>1</v>
      </c>
      <c r="GZ13" s="11">
        <f t="shared" si="30"/>
        <v>1</v>
      </c>
      <c r="HA13" s="11">
        <f t="shared" si="30"/>
        <v>1</v>
      </c>
      <c r="HB13" s="9"/>
      <c r="HC13" s="11" t="str">
        <f t="shared" si="30"/>
        <v>-</v>
      </c>
      <c r="HD13" s="11" t="str">
        <f t="shared" si="30"/>
        <v>-</v>
      </c>
      <c r="HE13" s="11">
        <f t="shared" si="30"/>
        <v>1</v>
      </c>
      <c r="HF13" s="145">
        <f t="shared" ref="HF13:HM13" si="31">INDEX(i.PGRscalar,1,($K13-1)*10+HF$7)</f>
        <v>0.75</v>
      </c>
      <c r="HG13" s="145">
        <f t="shared" si="31"/>
        <v>0.75</v>
      </c>
      <c r="HH13" s="145">
        <f t="shared" si="31"/>
        <v>0.8</v>
      </c>
      <c r="HI13" s="145">
        <f t="shared" si="31"/>
        <v>0.82499999999999996</v>
      </c>
      <c r="HJ13" s="145">
        <f t="shared" si="31"/>
        <v>0.875</v>
      </c>
      <c r="HK13" s="145">
        <f t="shared" si="31"/>
        <v>0.9</v>
      </c>
      <c r="HL13" s="145">
        <f t="shared" si="31"/>
        <v>1</v>
      </c>
      <c r="HM13" s="145">
        <f t="shared" si="31"/>
        <v>0.875</v>
      </c>
      <c r="HN13" s="12">
        <v>0</v>
      </c>
      <c r="HO13" s="24">
        <v>0</v>
      </c>
    </row>
    <row r="14" spans="1:223">
      <c r="A14" s="21">
        <f>ROW(A14)-5</f>
        <v>9</v>
      </c>
      <c r="B14" s="21">
        <f>$A$13</f>
        <v>8</v>
      </c>
      <c r="C14">
        <v>0</v>
      </c>
      <c r="D14" s="145" t="str">
        <f ca="1">INDEX(i.Region_Desc,$K14,1)</f>
        <v>GSM</v>
      </c>
      <c r="E14" t="b">
        <v>1</v>
      </c>
      <c r="F14" t="b">
        <v>1</v>
      </c>
      <c r="G14" t="b">
        <v>1</v>
      </c>
      <c r="H14" s="29">
        <v>1</v>
      </c>
      <c r="I14" s="29">
        <v>1</v>
      </c>
      <c r="J14" s="29">
        <v>1</v>
      </c>
      <c r="K14" s="19">
        <f ca="1">OFFSET(K$5,$B14,0)</f>
        <v>2</v>
      </c>
      <c r="L14" s="29">
        <v>1</v>
      </c>
      <c r="M14" s="29">
        <v>2</v>
      </c>
      <c r="N14" s="29">
        <v>3</v>
      </c>
      <c r="O14" s="29">
        <v>2</v>
      </c>
      <c r="P14" s="12"/>
      <c r="Q14" s="12"/>
      <c r="R14" s="12"/>
      <c r="S14" s="12"/>
      <c r="T14" s="12"/>
      <c r="U14" s="220"/>
      <c r="V14" s="220"/>
      <c r="W14" s="220"/>
      <c r="X14" s="220"/>
      <c r="Y14" s="220"/>
      <c r="AF14" s="234" t="s">
        <v>1329</v>
      </c>
      <c r="AG14" s="9" t="str">
        <f>IF(COUNTIF(AF$5:AF14,AF14)=1,"-","Dup")</f>
        <v>-</v>
      </c>
      <c r="AH14" s="9"/>
      <c r="AI14" s="19" t="str">
        <f t="shared" ref="AI14:AM14" ca="1" si="32">OFFSET(AI$5,$B14,0)</f>
        <v>-</v>
      </c>
      <c r="AJ14" s="19" t="str">
        <f t="shared" ca="1" si="32"/>
        <v>-</v>
      </c>
      <c r="AK14" s="19" t="str">
        <f t="shared" ca="1" si="32"/>
        <v>-</v>
      </c>
      <c r="AL14" s="19" t="str">
        <f t="shared" ca="1" si="32"/>
        <v>-</v>
      </c>
      <c r="AM14" s="19" t="str">
        <f t="shared" ca="1" si="32"/>
        <v>-</v>
      </c>
      <c r="AN14" s="19" t="b">
        <v>1</v>
      </c>
      <c r="AO14" s="9"/>
      <c r="AP14" s="5" t="b">
        <f t="shared" ref="AP14:AU14" si="33">INDEX(i.model_structure,$H14,AP$7)</f>
        <v>1</v>
      </c>
      <c r="AQ14" s="5" t="str">
        <f t="shared" si="33"/>
        <v>-</v>
      </c>
      <c r="AR14" s="5" t="str">
        <f t="shared" si="33"/>
        <v>-</v>
      </c>
      <c r="AS14" s="5" t="str">
        <f t="shared" si="33"/>
        <v>-</v>
      </c>
      <c r="AT14" s="5" t="b">
        <f t="shared" si="33"/>
        <v>0</v>
      </c>
      <c r="AU14" s="145">
        <f t="shared" si="33"/>
        <v>0.25</v>
      </c>
      <c r="AV14" s="12" t="b">
        <v>1</v>
      </c>
      <c r="AW14" s="9"/>
      <c r="AX14" s="19" t="str">
        <f ca="1">OFFSET(AX$5,$B14,0)</f>
        <v>-</v>
      </c>
      <c r="AY14" s="19" t="str">
        <f ca="1">OFFSET(AY$5,$B14,0)</f>
        <v>-</v>
      </c>
      <c r="AZ14" s="19" t="str">
        <f t="shared" ref="AZ14:BS14" ca="1" si="34">OFFSET(AZ$5,$B14,0)</f>
        <v>-</v>
      </c>
      <c r="BA14" s="19" t="str">
        <f t="shared" ca="1" si="34"/>
        <v>-</v>
      </c>
      <c r="BB14" s="19" t="str">
        <f t="shared" ca="1" si="34"/>
        <v>-</v>
      </c>
      <c r="BC14" s="19" t="str">
        <f t="shared" ca="1" si="34"/>
        <v>-</v>
      </c>
      <c r="BD14" s="19" t="str">
        <f t="shared" ca="1" si="34"/>
        <v>-</v>
      </c>
      <c r="BE14" s="19" t="str">
        <f t="shared" ca="1" si="34"/>
        <v>-</v>
      </c>
      <c r="BF14" s="19" t="str">
        <f t="shared" ca="1" si="34"/>
        <v>-</v>
      </c>
      <c r="BG14" s="19" t="str">
        <f t="shared" ca="1" si="34"/>
        <v>-</v>
      </c>
      <c r="BH14" s="19" t="str">
        <f t="shared" ca="1" si="34"/>
        <v>-</v>
      </c>
      <c r="BI14" s="9"/>
      <c r="BJ14" s="19" t="str">
        <f t="shared" ca="1" si="34"/>
        <v>-</v>
      </c>
      <c r="BK14" s="19" t="str">
        <f t="shared" ca="1" si="34"/>
        <v>-</v>
      </c>
      <c r="BL14" s="19" t="str">
        <f t="shared" ca="1" si="34"/>
        <v>-</v>
      </c>
      <c r="BM14" s="19" t="str">
        <f t="shared" ca="1" si="34"/>
        <v>-</v>
      </c>
      <c r="BN14" s="19" t="str">
        <f t="shared" ca="1" si="34"/>
        <v>-</v>
      </c>
      <c r="BO14" s="19" t="str">
        <f t="shared" ca="1" si="34"/>
        <v>-</v>
      </c>
      <c r="BP14" s="19" t="str">
        <f t="shared" ca="1" si="34"/>
        <v>-</v>
      </c>
      <c r="BQ14" s="19" t="str">
        <f t="shared" ca="1" si="34"/>
        <v>-</v>
      </c>
      <c r="BR14" s="19" t="str">
        <f t="shared" ca="1" si="34"/>
        <v>-</v>
      </c>
      <c r="BS14" s="19" t="str">
        <f t="shared" ca="1" si="34"/>
        <v>-</v>
      </c>
      <c r="BT14" s="9"/>
      <c r="BU14" s="12" t="b">
        <v>1</v>
      </c>
      <c r="BV14" s="12" t="b">
        <v>1</v>
      </c>
      <c r="BW14" s="12" t="b">
        <v>1</v>
      </c>
      <c r="BX14" s="19" t="str">
        <f ca="1">OFFSET(BX$5,$B14,0)</f>
        <v>-</v>
      </c>
      <c r="BY14" s="12" t="b">
        <v>1</v>
      </c>
      <c r="BZ14" s="12">
        <v>0</v>
      </c>
      <c r="CA14" s="19" t="str">
        <f t="shared" ref="CA14:CC14" ca="1" si="35">OFFSET(CA$5,$B14,0)</f>
        <v>-</v>
      </c>
      <c r="CB14" s="19" t="str">
        <f t="shared" ca="1" si="35"/>
        <v>-</v>
      </c>
      <c r="CC14" s="19" t="str">
        <f t="shared" ca="1" si="35"/>
        <v>-</v>
      </c>
      <c r="CD14" s="12">
        <v>0</v>
      </c>
      <c r="CE14" s="12">
        <v>0</v>
      </c>
      <c r="CF14" s="9"/>
      <c r="CG14" s="19" t="str">
        <f t="shared" ref="CG14:CM14" ca="1" si="36">OFFSET(CG$5,$B14,0)</f>
        <v>-</v>
      </c>
      <c r="CH14" s="19" t="str">
        <f t="shared" ca="1" si="36"/>
        <v>-</v>
      </c>
      <c r="CI14" s="19" t="str">
        <f t="shared" ca="1" si="36"/>
        <v>-</v>
      </c>
      <c r="CJ14" s="19" t="str">
        <f t="shared" ca="1" si="36"/>
        <v>-</v>
      </c>
      <c r="CK14" s="19" t="str">
        <f t="shared" ca="1" si="36"/>
        <v>-</v>
      </c>
      <c r="CL14" s="19" t="str">
        <f t="shared" ca="1" si="36"/>
        <v>-</v>
      </c>
      <c r="CM14" s="19" t="str">
        <f t="shared" ca="1" si="36"/>
        <v>-</v>
      </c>
      <c r="CN14" s="19" t="str">
        <f t="shared" ref="CN14:DW14" ca="1" si="37">OFFSET(CN$5,$B14,0)</f>
        <v>-</v>
      </c>
      <c r="CO14" s="19" t="str">
        <f t="shared" ca="1" si="37"/>
        <v>-</v>
      </c>
      <c r="CP14" s="19" t="str">
        <f t="shared" ref="CP14:CQ14" ca="1" si="38">OFFSET(CP$5,$B14,0)</f>
        <v>-</v>
      </c>
      <c r="CQ14" s="19" t="str">
        <f t="shared" ca="1" si="38"/>
        <v>-</v>
      </c>
      <c r="CR14" s="19"/>
      <c r="CS14" s="19"/>
      <c r="CT14" s="19"/>
      <c r="CU14" s="19"/>
      <c r="CV14" s="19"/>
      <c r="CW14" s="19"/>
      <c r="CX14" s="19"/>
      <c r="CY14" s="19"/>
      <c r="CZ14" s="19"/>
      <c r="DA14" s="19"/>
      <c r="DB14" s="19"/>
      <c r="DC14" s="19"/>
      <c r="DD14" s="12">
        <v>1</v>
      </c>
      <c r="DE14" s="12">
        <v>1</v>
      </c>
      <c r="DF14" s="12">
        <v>0</v>
      </c>
      <c r="DG14" s="19" t="str">
        <f t="shared" ca="1" si="37"/>
        <v>-</v>
      </c>
      <c r="DH14" s="19" t="str">
        <f t="shared" ca="1" si="37"/>
        <v>-</v>
      </c>
      <c r="DI14" s="19" t="str">
        <f t="shared" ca="1" si="37"/>
        <v>-</v>
      </c>
      <c r="DJ14" s="19" t="str">
        <f t="shared" ca="1" si="37"/>
        <v>-</v>
      </c>
      <c r="DK14" s="19" t="str">
        <f t="shared" ca="1" si="37"/>
        <v>-</v>
      </c>
      <c r="DL14" s="12">
        <v>0</v>
      </c>
      <c r="DM14" s="19" t="str">
        <f t="shared" ca="1" si="37"/>
        <v>-</v>
      </c>
      <c r="DN14" s="19" t="str">
        <f t="shared" ca="1" si="37"/>
        <v>-</v>
      </c>
      <c r="DO14" s="19">
        <f t="shared" ca="1" si="37"/>
        <v>0</v>
      </c>
      <c r="DP14" s="19">
        <f t="shared" ca="1" si="37"/>
        <v>0</v>
      </c>
      <c r="DQ14" s="19">
        <f t="shared" ca="1" si="37"/>
        <v>0</v>
      </c>
      <c r="DR14" s="19" t="str">
        <f t="shared" ref="DR14" ca="1" si="39">OFFSET(DR$5,$B14,0)</f>
        <v>-</v>
      </c>
      <c r="DS14" s="9"/>
      <c r="DT14" s="19">
        <f t="shared" ca="1" si="37"/>
        <v>1</v>
      </c>
      <c r="DU14" s="12" t="b">
        <v>0</v>
      </c>
      <c r="DV14" s="19">
        <f t="shared" ref="DV14:GS14" ca="1" si="40">OFFSET(DV$5,$B14,0)</f>
        <v>0</v>
      </c>
      <c r="DW14" s="19" t="str">
        <f t="shared" ca="1" si="37"/>
        <v>-</v>
      </c>
      <c r="DX14" s="19">
        <f t="shared" ca="1" si="40"/>
        <v>0</v>
      </c>
      <c r="DY14" s="19">
        <f t="shared" ca="1" si="40"/>
        <v>0</v>
      </c>
      <c r="DZ14" s="19">
        <f t="shared" ca="1" si="40"/>
        <v>0</v>
      </c>
      <c r="EA14" s="19">
        <f ca="1">OFFSET(EA$5,$B14,0)</f>
        <v>0</v>
      </c>
      <c r="EB14" s="19">
        <f ca="1">OFFSET(EB$5,$B14,0)</f>
        <v>0</v>
      </c>
      <c r="EC14" s="19">
        <f t="shared" ca="1" si="40"/>
        <v>0</v>
      </c>
      <c r="ED14" s="19">
        <f t="shared" ca="1" si="40"/>
        <v>0</v>
      </c>
      <c r="EE14" s="19">
        <f t="shared" ca="1" si="40"/>
        <v>0</v>
      </c>
      <c r="EF14" s="19">
        <f t="shared" ca="1" si="40"/>
        <v>0</v>
      </c>
      <c r="EG14" s="19">
        <f t="shared" ca="1" si="40"/>
        <v>0</v>
      </c>
      <c r="EH14" s="19">
        <f t="shared" ca="1" si="40"/>
        <v>0</v>
      </c>
      <c r="EI14" s="19">
        <f t="shared" ca="1" si="40"/>
        <v>0</v>
      </c>
      <c r="EJ14" s="19">
        <f t="shared" ca="1" si="40"/>
        <v>0</v>
      </c>
      <c r="EK14" s="19">
        <f t="shared" ca="1" si="40"/>
        <v>0</v>
      </c>
      <c r="EL14" s="19">
        <f t="shared" ca="1" si="40"/>
        <v>0</v>
      </c>
      <c r="EM14" s="19">
        <f t="shared" ca="1" si="40"/>
        <v>0</v>
      </c>
      <c r="EN14" s="19">
        <f t="shared" ca="1" si="40"/>
        <v>0</v>
      </c>
      <c r="EO14" s="19">
        <f t="shared" ca="1" si="40"/>
        <v>0</v>
      </c>
      <c r="EP14" s="19">
        <f t="shared" ca="1" si="40"/>
        <v>0</v>
      </c>
      <c r="EQ14" s="19">
        <f t="shared" ca="1" si="40"/>
        <v>0</v>
      </c>
      <c r="ER14" s="9"/>
      <c r="ES14" s="5" t="str">
        <f>INDEX(i.cropgraze_inc,$L14,ES$7)</f>
        <v>-</v>
      </c>
      <c r="ET14" s="19" t="b">
        <f t="shared" ca="1" si="40"/>
        <v>0</v>
      </c>
      <c r="EU14" s="19" t="b">
        <f t="shared" ca="1" si="40"/>
        <v>0</v>
      </c>
      <c r="EV14" s="19" t="b">
        <f t="shared" ca="1" si="40"/>
        <v>1</v>
      </c>
      <c r="EW14" s="12">
        <v>2</v>
      </c>
      <c r="EX14" s="12">
        <v>2</v>
      </c>
      <c r="EY14" s="19" t="str">
        <f t="shared" ca="1" si="40"/>
        <v>-</v>
      </c>
      <c r="EZ14" s="19" t="str">
        <f ca="1">OFFSET(EZ$5,$B14,0)</f>
        <v>-</v>
      </c>
      <c r="FA14" s="19" t="str">
        <f t="shared" ca="1" si="40"/>
        <v>-</v>
      </c>
      <c r="FB14" s="19" t="str">
        <f t="shared" ca="1" si="40"/>
        <v>-</v>
      </c>
      <c r="FC14" s="19" t="str">
        <f t="shared" ca="1" si="40"/>
        <v>-</v>
      </c>
      <c r="FD14" s="19" t="str">
        <f t="shared" ca="1" si="40"/>
        <v>-</v>
      </c>
      <c r="FE14" s="19" t="str">
        <f t="shared" ca="1" si="40"/>
        <v>-</v>
      </c>
      <c r="FF14" s="19" t="str">
        <f t="shared" ca="1" si="40"/>
        <v>-</v>
      </c>
      <c r="FG14" s="19" t="str">
        <f t="shared" ca="1" si="40"/>
        <v>-</v>
      </c>
      <c r="FH14" s="19" t="str">
        <f t="shared" ca="1" si="40"/>
        <v>-</v>
      </c>
      <c r="FI14" s="19" t="str">
        <f t="shared" ca="1" si="40"/>
        <v>-</v>
      </c>
      <c r="FJ14" s="19" t="str">
        <f t="shared" ca="1" si="40"/>
        <v>-</v>
      </c>
      <c r="FK14" s="19" t="str">
        <f t="shared" ca="1" si="40"/>
        <v>-</v>
      </c>
      <c r="FL14" s="19" t="str">
        <f t="shared" ca="1" si="40"/>
        <v>-</v>
      </c>
      <c r="FM14" s="19" t="str">
        <f t="shared" ca="1" si="40"/>
        <v>-</v>
      </c>
      <c r="FN14" s="19" t="str">
        <f t="shared" ca="1" si="40"/>
        <v>-</v>
      </c>
      <c r="FO14" s="19" t="b">
        <f t="shared" ca="1" si="40"/>
        <v>1</v>
      </c>
      <c r="FP14" s="279">
        <v>0</v>
      </c>
      <c r="FQ14" s="279" t="s">
        <v>35</v>
      </c>
      <c r="FR14" s="279">
        <v>999999</v>
      </c>
      <c r="FS14" s="279">
        <v>999999</v>
      </c>
      <c r="FT14" s="279">
        <v>999999</v>
      </c>
      <c r="FU14" s="279">
        <v>999999</v>
      </c>
      <c r="FV14" s="279">
        <v>999999</v>
      </c>
      <c r="FW14" s="19" t="str">
        <f t="shared" ref="FW14:GB14" ca="1" si="41">OFFSET(FW$5,$B14,0)</f>
        <v>-</v>
      </c>
      <c r="FX14" s="19" t="str">
        <f t="shared" ca="1" si="41"/>
        <v>-</v>
      </c>
      <c r="FY14" s="19" t="str">
        <f t="shared" ca="1" si="41"/>
        <v>-</v>
      </c>
      <c r="FZ14" s="19" t="b">
        <f t="shared" ca="1" si="41"/>
        <v>1</v>
      </c>
      <c r="GA14" s="19">
        <f t="shared" ca="1" si="41"/>
        <v>0</v>
      </c>
      <c r="GB14" s="19" t="str">
        <f t="shared" ca="1" si="41"/>
        <v>-</v>
      </c>
      <c r="GC14" s="19" t="str">
        <f t="shared" ref="GC14:GF14" ca="1" si="42">OFFSET(GC$5,$B14,0)</f>
        <v>-</v>
      </c>
      <c r="GD14" s="19" t="str">
        <f t="shared" ca="1" si="42"/>
        <v>-</v>
      </c>
      <c r="GE14" s="19" t="str">
        <f t="shared" ca="1" si="42"/>
        <v>-</v>
      </c>
      <c r="GF14" s="19" t="str">
        <f t="shared" ca="1" si="42"/>
        <v>-</v>
      </c>
      <c r="GG14" s="19" t="str">
        <f t="shared" ca="1" si="40"/>
        <v>-</v>
      </c>
      <c r="GH14" s="19" t="str">
        <f t="shared" ca="1" si="40"/>
        <v>-</v>
      </c>
      <c r="GI14" s="19" t="str">
        <f t="shared" ca="1" si="40"/>
        <v>-</v>
      </c>
      <c r="GJ14" s="19" t="str">
        <f t="shared" ca="1" si="40"/>
        <v>-</v>
      </c>
      <c r="GK14" s="19" t="str">
        <f t="shared" ca="1" si="40"/>
        <v>-</v>
      </c>
      <c r="GL14" s="19" t="str">
        <f t="shared" ca="1" si="40"/>
        <v>-</v>
      </c>
      <c r="GM14" s="19" t="str">
        <f t="shared" ca="1" si="40"/>
        <v>-</v>
      </c>
      <c r="GN14" s="19">
        <f t="shared" ca="1" si="40"/>
        <v>500</v>
      </c>
      <c r="GO14" s="19">
        <f t="shared" ca="1" si="40"/>
        <v>500</v>
      </c>
      <c r="GP14" s="19" t="str">
        <f t="shared" ref="GP14:GR14" ca="1" si="43">OFFSET(GP$5,$B14,0)</f>
        <v>-</v>
      </c>
      <c r="GQ14" s="19" t="str">
        <f t="shared" ca="1" si="43"/>
        <v>-</v>
      </c>
      <c r="GR14" s="19" t="str">
        <f t="shared" ca="1" si="43"/>
        <v>-</v>
      </c>
      <c r="GS14" s="19">
        <f t="shared" ca="1" si="40"/>
        <v>1</v>
      </c>
      <c r="GT14" s="9"/>
      <c r="GU14" s="5">
        <f>INDEX(i.std_prices,1,GU$7)</f>
        <v>70</v>
      </c>
      <c r="GV14" s="5">
        <f>INDEX(i.std_prices,1,GV$7)</f>
        <v>50</v>
      </c>
      <c r="GW14" s="5">
        <f>INDEX(i.std_prices,1,GW$7)</f>
        <v>85</v>
      </c>
      <c r="GX14" s="5">
        <f>INDEX(i.std_prices,1,GX$7)</f>
        <v>50</v>
      </c>
      <c r="GY14" s="19">
        <f t="shared" ref="GY14:HA14" ca="1" si="44">OFFSET(GY$5,$B14,0)</f>
        <v>1</v>
      </c>
      <c r="GZ14" s="19">
        <f t="shared" ca="1" si="44"/>
        <v>1</v>
      </c>
      <c r="HA14" s="19">
        <f t="shared" ca="1" si="44"/>
        <v>1</v>
      </c>
      <c r="HB14" s="9"/>
      <c r="HC14" s="12" t="b">
        <v>0</v>
      </c>
      <c r="HD14" s="12" t="b">
        <v>0</v>
      </c>
      <c r="HE14" s="19">
        <f t="shared" ref="HE14:HM14" ca="1" si="45">OFFSET(HE$5,$B14,0)</f>
        <v>1</v>
      </c>
      <c r="HF14" s="19">
        <f t="shared" ca="1" si="45"/>
        <v>0.75</v>
      </c>
      <c r="HG14" s="19">
        <f t="shared" ca="1" si="45"/>
        <v>0.75</v>
      </c>
      <c r="HH14" s="19">
        <f t="shared" ca="1" si="45"/>
        <v>0.8</v>
      </c>
      <c r="HI14" s="19">
        <f t="shared" ca="1" si="45"/>
        <v>0.82499999999999996</v>
      </c>
      <c r="HJ14" s="19">
        <f t="shared" ca="1" si="45"/>
        <v>0.875</v>
      </c>
      <c r="HK14" s="19">
        <f t="shared" ca="1" si="45"/>
        <v>0.9</v>
      </c>
      <c r="HL14" s="19">
        <f t="shared" ca="1" si="45"/>
        <v>1</v>
      </c>
      <c r="HM14" s="19">
        <f t="shared" ca="1" si="45"/>
        <v>0.875</v>
      </c>
      <c r="HN14" s="19">
        <f ca="1">OFFSET(HN$5,$B14,0)</f>
        <v>0</v>
      </c>
      <c r="HO14" s="24">
        <v>0</v>
      </c>
    </row>
    <row r="15" spans="1:223" collapsed="1">
      <c r="A15" s="21"/>
      <c r="B15" s="21"/>
      <c r="D15" s="14"/>
      <c r="E15" t="b">
        <v>0</v>
      </c>
      <c r="U15" s="220"/>
      <c r="V15" s="220"/>
      <c r="W15" s="220"/>
      <c r="X15" s="220"/>
      <c r="Y15" s="220"/>
      <c r="AF15" s="235" t="s">
        <v>381</v>
      </c>
      <c r="AG15" s="9" t="str">
        <f>IF(COUNTIF(AF$5:AF15,AF15)=1,"-","Dup")</f>
        <v>-</v>
      </c>
      <c r="AH15" s="9"/>
      <c r="AI15" s="14"/>
      <c r="AJ15" s="14"/>
      <c r="AK15" s="14"/>
      <c r="AL15" s="14"/>
      <c r="AM15" s="14"/>
      <c r="AN15" s="14"/>
      <c r="AO15" s="9"/>
      <c r="AP15" s="14"/>
      <c r="AQ15" s="14"/>
      <c r="AR15" s="14"/>
      <c r="AS15" s="14"/>
      <c r="AT15" s="14"/>
      <c r="AU15" s="14"/>
      <c r="AV15" s="14"/>
      <c r="AW15" s="9"/>
      <c r="AX15" s="14"/>
      <c r="AY15" s="14"/>
      <c r="AZ15" s="14"/>
      <c r="BA15" s="14"/>
      <c r="BB15" s="14"/>
      <c r="BC15" s="14"/>
      <c r="BD15" s="14"/>
      <c r="BE15" s="14"/>
      <c r="BF15" s="14"/>
      <c r="BG15" s="14"/>
      <c r="BH15" s="14"/>
      <c r="BI15" s="9"/>
      <c r="BJ15" s="14"/>
      <c r="BK15" s="14"/>
      <c r="BL15" s="14"/>
      <c r="BM15" s="14"/>
      <c r="BN15" s="14"/>
      <c r="BO15" s="14"/>
      <c r="BP15" s="14"/>
      <c r="BQ15" s="14"/>
      <c r="BR15" s="14"/>
      <c r="BS15" s="14"/>
      <c r="BT15" s="9"/>
      <c r="BU15" s="14"/>
      <c r="BV15" s="14"/>
      <c r="BW15" s="14"/>
      <c r="BX15" s="14"/>
      <c r="BY15" s="14"/>
      <c r="BZ15" s="14"/>
      <c r="CA15" s="14"/>
      <c r="CB15" s="14"/>
      <c r="CC15" s="14"/>
      <c r="CD15" s="14"/>
      <c r="CE15" s="14"/>
      <c r="CF15" s="9"/>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9"/>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9"/>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9"/>
      <c r="GU15" s="14"/>
      <c r="GV15" s="14"/>
      <c r="GW15" s="14"/>
      <c r="GX15" s="14"/>
      <c r="GY15" s="14"/>
      <c r="GZ15" s="14"/>
      <c r="HA15" s="14"/>
      <c r="HB15" s="9"/>
      <c r="HC15" s="14"/>
      <c r="HD15" s="14"/>
      <c r="HE15" s="14"/>
      <c r="HF15" s="14"/>
      <c r="HG15" s="14"/>
      <c r="HH15" s="14"/>
      <c r="HI15" s="14"/>
      <c r="HJ15" s="14"/>
      <c r="HK15" s="14"/>
      <c r="HL15" s="14"/>
      <c r="HM15" s="14"/>
      <c r="HN15" s="14"/>
      <c r="HO15" s="24">
        <v>0</v>
      </c>
    </row>
    <row r="16" spans="1:223" collapsed="1">
      <c r="A16" s="21">
        <f t="shared" ref="A16:A99" si="46">ROW(A16)-5</f>
        <v>11</v>
      </c>
      <c r="B16" s="21">
        <f>$A$5</f>
        <v>0</v>
      </c>
      <c r="C16">
        <v>1</v>
      </c>
      <c r="D16" s="145" t="str">
        <f>INDEX(i.Region_Desc,$K16,1)</f>
        <v>GSM</v>
      </c>
      <c r="E16" t="b">
        <v>1</v>
      </c>
      <c r="F16" s="330" t="b">
        <v>1</v>
      </c>
      <c r="G16" t="b">
        <v>1</v>
      </c>
      <c r="H16" s="12"/>
      <c r="I16" s="12"/>
      <c r="J16" s="12"/>
      <c r="K16" s="12">
        <v>2</v>
      </c>
      <c r="L16" s="12">
        <v>1</v>
      </c>
      <c r="M16" s="12">
        <v>2</v>
      </c>
      <c r="N16" s="12">
        <f>MATCH(TRUE,$ET16:$EV16,0)</f>
        <v>3</v>
      </c>
      <c r="O16" s="12">
        <v>1</v>
      </c>
      <c r="P16" s="12"/>
      <c r="Q16" s="12"/>
      <c r="R16" s="12"/>
      <c r="S16" s="12"/>
      <c r="T16" s="12"/>
      <c r="U16" s="220"/>
      <c r="V16" s="220"/>
      <c r="W16" s="220"/>
      <c r="X16" s="220"/>
      <c r="Y16" s="220"/>
      <c r="AF16" s="233" t="str">
        <f>"Quick test"</f>
        <v>Quick test</v>
      </c>
      <c r="AG16" s="9" t="str">
        <f>IF(COUNTIF(AF$5:AF16,AF16)=1,"-","Dup")</f>
        <v>-</v>
      </c>
      <c r="AH16" s="9"/>
      <c r="AI16" s="12" t="b">
        <v>1</v>
      </c>
      <c r="AJ16" s="12" t="b">
        <v>1</v>
      </c>
      <c r="AK16" s="12" t="b">
        <v>1</v>
      </c>
      <c r="AL16" s="12" t="b">
        <v>1</v>
      </c>
      <c r="AM16" s="12" t="b">
        <v>1</v>
      </c>
      <c r="AN16" s="12" t="b">
        <v>1</v>
      </c>
      <c r="AO16" s="9"/>
      <c r="AP16" s="12" t="b">
        <v>0</v>
      </c>
      <c r="AQ16" s="13" t="str">
        <f t="shared" ref="AQ16:AS16" si="47">AQ$13</f>
        <v>-</v>
      </c>
      <c r="AR16" s="13" t="str">
        <f t="shared" si="47"/>
        <v>-</v>
      </c>
      <c r="AS16" s="13" t="str">
        <f t="shared" si="47"/>
        <v>-</v>
      </c>
      <c r="AT16" s="12" t="b">
        <v>0</v>
      </c>
      <c r="AU16" s="13" t="str">
        <f>AU$13</f>
        <v>-</v>
      </c>
      <c r="AV16" s="19" t="str">
        <f ca="1">OFFSET(AV$5,$B16,0)</f>
        <v>-</v>
      </c>
      <c r="AW16" s="9"/>
      <c r="AX16" s="13" t="str">
        <f t="shared" ref="AX16:BS16" si="48">AX$13</f>
        <v>-</v>
      </c>
      <c r="AY16" s="13" t="str">
        <f t="shared" si="48"/>
        <v>-</v>
      </c>
      <c r="AZ16" s="13" t="str">
        <f t="shared" si="48"/>
        <v>-</v>
      </c>
      <c r="BA16" s="13" t="str">
        <f t="shared" si="48"/>
        <v>-</v>
      </c>
      <c r="BB16" s="13" t="str">
        <f t="shared" si="48"/>
        <v>-</v>
      </c>
      <c r="BC16" s="13" t="str">
        <f t="shared" si="48"/>
        <v>-</v>
      </c>
      <c r="BD16" s="13" t="str">
        <f t="shared" si="48"/>
        <v>-</v>
      </c>
      <c r="BE16" s="13" t="str">
        <f t="shared" si="48"/>
        <v>-</v>
      </c>
      <c r="BF16" s="13" t="str">
        <f t="shared" si="48"/>
        <v>-</v>
      </c>
      <c r="BG16" s="13" t="str">
        <f t="shared" si="48"/>
        <v>-</v>
      </c>
      <c r="BH16" s="13" t="str">
        <f t="shared" si="48"/>
        <v>-</v>
      </c>
      <c r="BI16" s="9"/>
      <c r="BJ16" s="13" t="str">
        <f t="shared" si="48"/>
        <v>-</v>
      </c>
      <c r="BK16" s="13" t="str">
        <f t="shared" si="48"/>
        <v>-</v>
      </c>
      <c r="BL16" s="13" t="str">
        <f t="shared" si="48"/>
        <v>-</v>
      </c>
      <c r="BM16" s="13" t="str">
        <f t="shared" si="48"/>
        <v>-</v>
      </c>
      <c r="BN16" s="13" t="str">
        <f t="shared" si="48"/>
        <v>-</v>
      </c>
      <c r="BO16" s="13" t="str">
        <f t="shared" si="48"/>
        <v>-</v>
      </c>
      <c r="BP16" s="13" t="str">
        <f t="shared" si="48"/>
        <v>-</v>
      </c>
      <c r="BQ16" s="13" t="str">
        <f t="shared" si="48"/>
        <v>-</v>
      </c>
      <c r="BR16" s="13" t="str">
        <f t="shared" si="48"/>
        <v>-</v>
      </c>
      <c r="BS16" s="13" t="str">
        <f t="shared" si="48"/>
        <v>-</v>
      </c>
      <c r="BT16" s="9"/>
      <c r="BU16" s="12" t="b">
        <v>0</v>
      </c>
      <c r="BV16" s="12" t="b">
        <v>0</v>
      </c>
      <c r="BW16" s="12" t="b">
        <v>0</v>
      </c>
      <c r="BX16" s="12">
        <v>0</v>
      </c>
      <c r="BY16" s="12" t="b">
        <v>1</v>
      </c>
      <c r="BZ16" s="13" t="str">
        <f t="shared" ref="BZ16" si="49">BZ$13</f>
        <v>-</v>
      </c>
      <c r="CA16" s="12" t="b">
        <v>1</v>
      </c>
      <c r="CB16" s="12">
        <v>0</v>
      </c>
      <c r="CC16" s="13" t="str">
        <f t="shared" ref="CC16:CQ16" si="50">CC$13</f>
        <v>-</v>
      </c>
      <c r="CD16" s="13">
        <f t="shared" si="50"/>
        <v>1</v>
      </c>
      <c r="CE16" s="13">
        <f t="shared" si="50"/>
        <v>1</v>
      </c>
      <c r="CF16" s="9"/>
      <c r="CG16" s="19" t="str">
        <f t="shared" ref="CG16:CI20" ca="1" si="51">OFFSET(CG$5,$B16,0)</f>
        <v>-</v>
      </c>
      <c r="CH16" s="19" t="str">
        <f t="shared" ca="1" si="51"/>
        <v>-</v>
      </c>
      <c r="CI16" s="19" t="str">
        <f t="shared" ca="1" si="51"/>
        <v>-</v>
      </c>
      <c r="CJ16" s="19" t="str">
        <f t="shared" ref="CJ16:CM20" ca="1" si="52">OFFSET(CJ$5,$B16,0)</f>
        <v>-</v>
      </c>
      <c r="CK16" s="19" t="str">
        <f t="shared" ca="1" si="52"/>
        <v>-</v>
      </c>
      <c r="CL16" s="19" t="str">
        <f t="shared" ca="1" si="52"/>
        <v>-</v>
      </c>
      <c r="CM16" s="19" t="str">
        <f t="shared" ca="1" si="52"/>
        <v>-</v>
      </c>
      <c r="CN16" s="13" t="str">
        <f t="shared" si="50"/>
        <v>-</v>
      </c>
      <c r="CO16" s="13" t="str">
        <f t="shared" si="50"/>
        <v>-</v>
      </c>
      <c r="CP16" s="13" t="str">
        <f t="shared" si="50"/>
        <v>-</v>
      </c>
      <c r="CQ16" s="13" t="str">
        <f t="shared" si="50"/>
        <v>-</v>
      </c>
      <c r="CR16" s="124">
        <v>0.125</v>
      </c>
      <c r="CS16" s="124">
        <v>0.3</v>
      </c>
      <c r="CT16" s="124">
        <v>-0.05</v>
      </c>
      <c r="CU16" s="124">
        <v>0.1</v>
      </c>
      <c r="CV16" s="124">
        <v>0.25</v>
      </c>
      <c r="CW16" s="124">
        <v>-0.05</v>
      </c>
      <c r="CX16" s="124">
        <v>0.05</v>
      </c>
      <c r="CY16" s="124">
        <v>0.1</v>
      </c>
      <c r="CZ16" s="124">
        <v>-0.02</v>
      </c>
      <c r="DA16" s="124">
        <v>0.1</v>
      </c>
      <c r="DB16" s="124">
        <v>0.25</v>
      </c>
      <c r="DC16" s="124">
        <v>-0.05</v>
      </c>
      <c r="DD16" s="12">
        <v>1</v>
      </c>
      <c r="DE16" s="12">
        <v>1</v>
      </c>
      <c r="DF16" s="13" t="str">
        <f t="shared" ref="DF16:DL16" si="53">DF$13</f>
        <v>-</v>
      </c>
      <c r="DG16" s="13" t="str">
        <f t="shared" ref="DG16:DQ16" si="54">DG$13</f>
        <v>-</v>
      </c>
      <c r="DH16" s="13" t="str">
        <f t="shared" si="53"/>
        <v>-</v>
      </c>
      <c r="DI16" s="13" t="str">
        <f t="shared" si="53"/>
        <v>-</v>
      </c>
      <c r="DJ16" s="13" t="str">
        <f t="shared" si="53"/>
        <v>-</v>
      </c>
      <c r="DK16" s="13" t="str">
        <f t="shared" si="53"/>
        <v>-</v>
      </c>
      <c r="DL16" s="13" t="str">
        <f t="shared" si="53"/>
        <v>-</v>
      </c>
      <c r="DM16" s="13" t="str">
        <f t="shared" si="54"/>
        <v>-</v>
      </c>
      <c r="DN16" s="13" t="str">
        <f t="shared" si="54"/>
        <v>-</v>
      </c>
      <c r="DO16" s="13">
        <f t="shared" si="54"/>
        <v>0</v>
      </c>
      <c r="DP16" s="13">
        <f t="shared" si="54"/>
        <v>0</v>
      </c>
      <c r="DQ16" s="13">
        <f t="shared" si="54"/>
        <v>0</v>
      </c>
      <c r="DR16" s="13" t="str">
        <f t="shared" ref="DR16:DT16" si="55">DR$13</f>
        <v>-</v>
      </c>
      <c r="DS16" s="9"/>
      <c r="DT16" s="13">
        <f t="shared" si="55"/>
        <v>1</v>
      </c>
      <c r="DU16" s="12" t="s">
        <v>35</v>
      </c>
      <c r="DV16" s="13">
        <f t="shared" ref="DV16:EQ16" si="56">DV$13</f>
        <v>0</v>
      </c>
      <c r="DW16" s="13" t="str">
        <f t="shared" si="56"/>
        <v>-</v>
      </c>
      <c r="DX16" s="13">
        <f t="shared" si="56"/>
        <v>0</v>
      </c>
      <c r="DY16" s="13">
        <f t="shared" si="56"/>
        <v>0</v>
      </c>
      <c r="DZ16" s="13">
        <f t="shared" si="56"/>
        <v>0</v>
      </c>
      <c r="EA16" s="13">
        <f>EA$13</f>
        <v>0</v>
      </c>
      <c r="EB16" s="13">
        <f>EB$13</f>
        <v>0</v>
      </c>
      <c r="EC16" s="13">
        <f t="shared" si="56"/>
        <v>0</v>
      </c>
      <c r="ED16" s="13">
        <f t="shared" si="56"/>
        <v>0</v>
      </c>
      <c r="EE16" s="13">
        <f t="shared" si="56"/>
        <v>0</v>
      </c>
      <c r="EF16" s="13">
        <f t="shared" si="56"/>
        <v>0</v>
      </c>
      <c r="EG16" s="13">
        <f t="shared" si="56"/>
        <v>0</v>
      </c>
      <c r="EH16" s="13">
        <f t="shared" si="56"/>
        <v>0</v>
      </c>
      <c r="EI16" s="13">
        <f t="shared" si="56"/>
        <v>0</v>
      </c>
      <c r="EJ16" s="13">
        <f t="shared" si="56"/>
        <v>0</v>
      </c>
      <c r="EK16" s="13">
        <f t="shared" si="56"/>
        <v>0</v>
      </c>
      <c r="EL16" s="13">
        <f t="shared" si="56"/>
        <v>0</v>
      </c>
      <c r="EM16" s="13">
        <f t="shared" si="56"/>
        <v>0</v>
      </c>
      <c r="EN16" s="13">
        <f t="shared" si="56"/>
        <v>0</v>
      </c>
      <c r="EO16" s="13">
        <f t="shared" si="56"/>
        <v>0</v>
      </c>
      <c r="EP16" s="13">
        <f t="shared" si="56"/>
        <v>0</v>
      </c>
      <c r="EQ16" s="13">
        <f t="shared" si="56"/>
        <v>0</v>
      </c>
      <c r="ER16" s="9"/>
      <c r="ES16" s="13" t="str">
        <f>ES$13</f>
        <v>-</v>
      </c>
      <c r="ET16" s="13" t="b">
        <f t="shared" ref="ET16:HN16" si="57">ET$13</f>
        <v>0</v>
      </c>
      <c r="EU16" s="13" t="b">
        <f t="shared" si="57"/>
        <v>0</v>
      </c>
      <c r="EV16" s="13" t="b">
        <f t="shared" si="57"/>
        <v>1</v>
      </c>
      <c r="EW16" s="13">
        <f t="shared" si="57"/>
        <v>1</v>
      </c>
      <c r="EX16" s="13">
        <f t="shared" si="57"/>
        <v>1</v>
      </c>
      <c r="EY16" s="13" t="str">
        <f t="shared" si="57"/>
        <v>-</v>
      </c>
      <c r="EZ16" s="13" t="str">
        <f>EZ$13</f>
        <v>-</v>
      </c>
      <c r="FA16" s="13" t="str">
        <f t="shared" si="57"/>
        <v>-</v>
      </c>
      <c r="FB16" s="13" t="str">
        <f t="shared" si="57"/>
        <v>-</v>
      </c>
      <c r="FC16" s="12">
        <v>1</v>
      </c>
      <c r="FD16" s="13" t="str">
        <f>FD$13</f>
        <v>-</v>
      </c>
      <c r="FE16" s="13" t="str">
        <f t="shared" si="57"/>
        <v>-</v>
      </c>
      <c r="FF16" s="13" t="str">
        <f t="shared" si="57"/>
        <v>-</v>
      </c>
      <c r="FG16" s="13" t="str">
        <f t="shared" si="57"/>
        <v>-</v>
      </c>
      <c r="FH16" s="13" t="str">
        <f t="shared" si="57"/>
        <v>-</v>
      </c>
      <c r="FI16" s="13" t="str">
        <f t="shared" si="57"/>
        <v>-</v>
      </c>
      <c r="FJ16" s="13" t="str">
        <f t="shared" si="57"/>
        <v>-</v>
      </c>
      <c r="FK16" s="13" t="str">
        <f t="shared" si="57"/>
        <v>-</v>
      </c>
      <c r="FL16" s="13" t="str">
        <f t="shared" si="57"/>
        <v>-</v>
      </c>
      <c r="FM16" s="13" t="str">
        <f t="shared" si="57"/>
        <v>-</v>
      </c>
      <c r="FN16" s="13" t="str">
        <f t="shared" si="57"/>
        <v>-</v>
      </c>
      <c r="FO16" s="13" t="b">
        <f t="shared" si="57"/>
        <v>1</v>
      </c>
      <c r="FP16" s="12">
        <v>0</v>
      </c>
      <c r="FQ16" s="13" t="str">
        <f t="shared" si="57"/>
        <v>-</v>
      </c>
      <c r="FR16" s="279">
        <v>999999</v>
      </c>
      <c r="FS16" s="279">
        <v>999999</v>
      </c>
      <c r="FT16" s="279">
        <v>999999</v>
      </c>
      <c r="FU16" s="279">
        <v>999999</v>
      </c>
      <c r="FV16" s="279">
        <v>999999</v>
      </c>
      <c r="FW16" s="13" t="str">
        <f t="shared" ref="FW16:GB16" si="58">FW$13</f>
        <v>-</v>
      </c>
      <c r="FX16" s="13" t="str">
        <f t="shared" si="58"/>
        <v>-</v>
      </c>
      <c r="FY16" s="13" t="str">
        <f t="shared" si="58"/>
        <v>-</v>
      </c>
      <c r="FZ16" s="13" t="b">
        <f t="shared" si="58"/>
        <v>1</v>
      </c>
      <c r="GA16" s="13">
        <f t="shared" si="58"/>
        <v>0</v>
      </c>
      <c r="GB16" s="13" t="str">
        <f t="shared" si="58"/>
        <v>-</v>
      </c>
      <c r="GC16" s="13" t="str">
        <f t="shared" ref="GC16:GE16" si="59">GC$13</f>
        <v>-</v>
      </c>
      <c r="GD16" s="13" t="str">
        <f t="shared" si="59"/>
        <v>-</v>
      </c>
      <c r="GE16" s="13" t="str">
        <f t="shared" si="59"/>
        <v>-</v>
      </c>
      <c r="GF16" s="13" t="str">
        <f>GF$13</f>
        <v>-</v>
      </c>
      <c r="GG16" s="13" t="str">
        <f>GG$13</f>
        <v>-</v>
      </c>
      <c r="GH16" s="13" t="str">
        <f>GH$13</f>
        <v>-</v>
      </c>
      <c r="GI16" s="13" t="str">
        <f t="shared" si="57"/>
        <v>-</v>
      </c>
      <c r="GJ16" s="13" t="str">
        <f t="shared" si="57"/>
        <v>-</v>
      </c>
      <c r="GK16" s="13" t="str">
        <f t="shared" si="57"/>
        <v>-</v>
      </c>
      <c r="GL16" s="13" t="str">
        <f t="shared" si="57"/>
        <v>-</v>
      </c>
      <c r="GM16" s="13" t="str">
        <f t="shared" si="57"/>
        <v>-</v>
      </c>
      <c r="GN16" s="13">
        <f t="shared" si="57"/>
        <v>500</v>
      </c>
      <c r="GO16" s="13">
        <f t="shared" si="57"/>
        <v>500</v>
      </c>
      <c r="GP16" s="13" t="str">
        <f t="shared" ref="GP16:GR16" si="60">GP$13</f>
        <v>-</v>
      </c>
      <c r="GQ16" s="13" t="str">
        <f t="shared" si="60"/>
        <v>-</v>
      </c>
      <c r="GR16" s="13" t="str">
        <f t="shared" si="60"/>
        <v>-</v>
      </c>
      <c r="GS16" s="13">
        <f t="shared" si="57"/>
        <v>1</v>
      </c>
      <c r="GT16" s="9"/>
      <c r="GU16" s="13" t="str">
        <f t="shared" si="57"/>
        <v>-</v>
      </c>
      <c r="GV16" s="13" t="str">
        <f t="shared" si="57"/>
        <v>-</v>
      </c>
      <c r="GW16" s="13" t="str">
        <f t="shared" si="57"/>
        <v>-</v>
      </c>
      <c r="GX16" s="13" t="str">
        <f t="shared" si="57"/>
        <v>-</v>
      </c>
      <c r="GY16" s="13">
        <f t="shared" si="57"/>
        <v>1</v>
      </c>
      <c r="GZ16" s="13">
        <f t="shared" si="57"/>
        <v>1</v>
      </c>
      <c r="HA16" s="13">
        <f t="shared" si="57"/>
        <v>1</v>
      </c>
      <c r="HB16" s="9"/>
      <c r="HC16" s="13" t="str">
        <f t="shared" si="57"/>
        <v>-</v>
      </c>
      <c r="HD16" s="13" t="str">
        <f t="shared" si="57"/>
        <v>-</v>
      </c>
      <c r="HE16" s="13">
        <f t="shared" si="57"/>
        <v>1</v>
      </c>
      <c r="HF16" s="13">
        <f t="shared" si="57"/>
        <v>0.75</v>
      </c>
      <c r="HG16" s="13">
        <f t="shared" si="57"/>
        <v>0.75</v>
      </c>
      <c r="HH16" s="13">
        <f t="shared" si="57"/>
        <v>0.8</v>
      </c>
      <c r="HI16" s="13">
        <f t="shared" si="57"/>
        <v>0.82499999999999996</v>
      </c>
      <c r="HJ16" s="13">
        <f t="shared" si="57"/>
        <v>0.875</v>
      </c>
      <c r="HK16" s="13">
        <f t="shared" si="57"/>
        <v>0.9</v>
      </c>
      <c r="HL16" s="13">
        <f t="shared" si="57"/>
        <v>1</v>
      </c>
      <c r="HM16" s="13">
        <f t="shared" si="57"/>
        <v>0.875</v>
      </c>
      <c r="HN16" s="13">
        <f t="shared" si="57"/>
        <v>0</v>
      </c>
      <c r="HO16" s="24">
        <v>0</v>
      </c>
    </row>
    <row r="17" spans="1:223" hidden="1" outlineLevel="1">
      <c r="A17" s="21">
        <f t="shared" si="46"/>
        <v>12</v>
      </c>
      <c r="B17" s="21">
        <f>$A$16</f>
        <v>11</v>
      </c>
      <c r="C17">
        <v>1</v>
      </c>
      <c r="D17" s="19" t="str">
        <f t="shared" ref="D17:D18" ca="1" si="61">OFFSET(D$5,$B17,0)</f>
        <v>GSM</v>
      </c>
      <c r="E17" t="b">
        <v>0</v>
      </c>
      <c r="F17" t="b">
        <v>0</v>
      </c>
      <c r="G17" t="b">
        <v>0</v>
      </c>
      <c r="N17">
        <f t="shared" ref="N17:N18" si="62">MATCH(TRUE,$ET17:$EV17,0)</f>
        <v>2</v>
      </c>
      <c r="U17" s="220"/>
      <c r="V17" s="220"/>
      <c r="W17" s="220"/>
      <c r="X17" s="220"/>
      <c r="Y17" s="220"/>
      <c r="AF17" s="233" t="s">
        <v>1289</v>
      </c>
      <c r="AG17" s="9" t="str">
        <f>IF(COUNTIF(AF$5:AF17,AF17)=1,"-","Dup")</f>
        <v>-</v>
      </c>
      <c r="AH17" s="9"/>
      <c r="AI17" s="12" t="b">
        <v>1</v>
      </c>
      <c r="AJ17" s="12" t="b">
        <v>1</v>
      </c>
      <c r="AK17" s="12" t="b">
        <v>1</v>
      </c>
      <c r="AL17" s="12" t="b">
        <v>1</v>
      </c>
      <c r="AM17" s="12" t="b">
        <v>1</v>
      </c>
      <c r="AN17" s="12" t="b">
        <v>1</v>
      </c>
      <c r="AO17" s="9"/>
      <c r="AP17" s="19" t="b">
        <f t="shared" ref="AP17:CE24" ca="1" si="63">OFFSET(AP$5,$B17,0)</f>
        <v>0</v>
      </c>
      <c r="AQ17" s="19" t="str">
        <f t="shared" ca="1" si="63"/>
        <v>-</v>
      </c>
      <c r="AR17" s="19" t="str">
        <f t="shared" ca="1" si="63"/>
        <v>-</v>
      </c>
      <c r="AS17" s="19" t="str">
        <f t="shared" ca="1" si="63"/>
        <v>-</v>
      </c>
      <c r="AT17" s="19" t="b">
        <f t="shared" ca="1" si="63"/>
        <v>0</v>
      </c>
      <c r="AU17" s="19" t="str">
        <f ca="1">OFFSET(AU$5,$B17,0)</f>
        <v>-</v>
      </c>
      <c r="AV17" s="19" t="str">
        <f ca="1">OFFSET(AV$5,$B17,0)</f>
        <v>-</v>
      </c>
      <c r="AW17" s="9"/>
      <c r="AX17" s="19" t="str">
        <f t="shared" ref="AX17:BM20" ca="1" si="64">OFFSET(AX$5,$B17,0)</f>
        <v>-</v>
      </c>
      <c r="AY17" s="19" t="str">
        <f t="shared" ca="1" si="64"/>
        <v>-</v>
      </c>
      <c r="AZ17" s="19" t="str">
        <f t="shared" ca="1" si="64"/>
        <v>-</v>
      </c>
      <c r="BA17" s="19" t="str">
        <f t="shared" ca="1" si="64"/>
        <v>-</v>
      </c>
      <c r="BB17" s="19" t="str">
        <f t="shared" ca="1" si="64"/>
        <v>-</v>
      </c>
      <c r="BC17" s="19" t="str">
        <f t="shared" ca="1" si="64"/>
        <v>-</v>
      </c>
      <c r="BD17" s="19" t="str">
        <f t="shared" ca="1" si="64"/>
        <v>-</v>
      </c>
      <c r="BE17" s="19" t="str">
        <f t="shared" ca="1" si="64"/>
        <v>-</v>
      </c>
      <c r="BF17" s="19" t="str">
        <f t="shared" ca="1" si="64"/>
        <v>-</v>
      </c>
      <c r="BG17" s="19" t="str">
        <f t="shared" ca="1" si="64"/>
        <v>-</v>
      </c>
      <c r="BH17" s="19" t="str">
        <f t="shared" ca="1" si="64"/>
        <v>-</v>
      </c>
      <c r="BI17" s="9"/>
      <c r="BJ17" s="19" t="str">
        <f t="shared" ca="1" si="64"/>
        <v>-</v>
      </c>
      <c r="BK17" s="19" t="str">
        <f t="shared" ca="1" si="64"/>
        <v>-</v>
      </c>
      <c r="BL17" s="19" t="str">
        <f t="shared" ca="1" si="64"/>
        <v>-</v>
      </c>
      <c r="BM17" s="19" t="str">
        <f t="shared" ca="1" si="64"/>
        <v>-</v>
      </c>
      <c r="BN17" s="19" t="str">
        <f t="shared" ref="BJ17:BS20" ca="1" si="65">OFFSET(BN$5,$B17,0)</f>
        <v>-</v>
      </c>
      <c r="BO17" s="19" t="str">
        <f t="shared" ca="1" si="65"/>
        <v>-</v>
      </c>
      <c r="BP17" s="19" t="str">
        <f t="shared" ca="1" si="65"/>
        <v>-</v>
      </c>
      <c r="BQ17" s="19" t="str">
        <f t="shared" ca="1" si="65"/>
        <v>-</v>
      </c>
      <c r="BR17" s="19" t="str">
        <f t="shared" ca="1" si="65"/>
        <v>-</v>
      </c>
      <c r="BS17" s="19" t="str">
        <f t="shared" ca="1" si="65"/>
        <v>-</v>
      </c>
      <c r="BT17" s="9"/>
      <c r="BU17" s="19" t="b">
        <f t="shared" ref="BU17:CE20" ca="1" si="66">OFFSET(BU$5,$B17,0)</f>
        <v>0</v>
      </c>
      <c r="BV17" s="19" t="b">
        <f t="shared" ca="1" si="66"/>
        <v>0</v>
      </c>
      <c r="BW17" s="19" t="b">
        <f t="shared" ca="1" si="66"/>
        <v>0</v>
      </c>
      <c r="BX17" s="19">
        <f t="shared" ca="1" si="66"/>
        <v>0</v>
      </c>
      <c r="BY17" s="19" t="b">
        <f t="shared" ca="1" si="66"/>
        <v>1</v>
      </c>
      <c r="BZ17" s="19" t="str">
        <f t="shared" ca="1" si="66"/>
        <v>-</v>
      </c>
      <c r="CA17" s="19" t="b">
        <f t="shared" ca="1" si="66"/>
        <v>1</v>
      </c>
      <c r="CB17" s="19">
        <f t="shared" ca="1" si="66"/>
        <v>0</v>
      </c>
      <c r="CC17" s="19" t="str">
        <f t="shared" ca="1" si="66"/>
        <v>-</v>
      </c>
      <c r="CD17" s="19">
        <f t="shared" ca="1" si="66"/>
        <v>1</v>
      </c>
      <c r="CE17" s="19">
        <f t="shared" ca="1" si="66"/>
        <v>1</v>
      </c>
      <c r="CF17" s="9"/>
      <c r="CG17" s="19" t="str">
        <f t="shared" ca="1" si="51"/>
        <v>-</v>
      </c>
      <c r="CH17" s="19" t="str">
        <f t="shared" ca="1" si="51"/>
        <v>-</v>
      </c>
      <c r="CI17" s="19" t="str">
        <f t="shared" ca="1" si="51"/>
        <v>-</v>
      </c>
      <c r="CJ17" s="19" t="str">
        <f t="shared" ca="1" si="52"/>
        <v>-</v>
      </c>
      <c r="CK17" s="19" t="str">
        <f t="shared" ca="1" si="52"/>
        <v>-</v>
      </c>
      <c r="CL17" s="19" t="str">
        <f t="shared" ca="1" si="52"/>
        <v>-</v>
      </c>
      <c r="CM17" s="19" t="str">
        <f t="shared" ca="1" si="52"/>
        <v>-</v>
      </c>
      <c r="CN17" s="19" t="str">
        <f t="shared" ref="CN17:DQ18" ca="1" si="67">OFFSET(CN$5,$B17,0)</f>
        <v>-</v>
      </c>
      <c r="CO17" s="19" t="str">
        <f t="shared" ca="1" si="67"/>
        <v>-</v>
      </c>
      <c r="CP17" s="19" t="str">
        <f t="shared" ca="1" si="67"/>
        <v>-</v>
      </c>
      <c r="CQ17" s="19" t="str">
        <f t="shared" ca="1" si="67"/>
        <v>-</v>
      </c>
      <c r="CR17" s="19"/>
      <c r="CS17" s="19"/>
      <c r="CT17" s="19"/>
      <c r="CU17" s="19"/>
      <c r="CV17" s="19"/>
      <c r="CW17" s="19"/>
      <c r="CX17" s="19"/>
      <c r="CY17" s="19"/>
      <c r="CZ17" s="19"/>
      <c r="DA17" s="19"/>
      <c r="DB17" s="19"/>
      <c r="DC17" s="19"/>
      <c r="DD17" s="19">
        <f t="shared" ca="1" si="67"/>
        <v>1</v>
      </c>
      <c r="DE17" s="19">
        <f t="shared" ca="1" si="67"/>
        <v>1</v>
      </c>
      <c r="DF17" s="19" t="str">
        <f t="shared" ca="1" si="67"/>
        <v>-</v>
      </c>
      <c r="DG17" s="19" t="str">
        <f t="shared" ca="1" si="67"/>
        <v>-</v>
      </c>
      <c r="DH17" s="19" t="str">
        <f t="shared" ca="1" si="67"/>
        <v>-</v>
      </c>
      <c r="DI17" s="19" t="str">
        <f t="shared" ca="1" si="67"/>
        <v>-</v>
      </c>
      <c r="DJ17" s="19" t="str">
        <f t="shared" ca="1" si="67"/>
        <v>-</v>
      </c>
      <c r="DK17" s="19" t="str">
        <f t="shared" ca="1" si="67"/>
        <v>-</v>
      </c>
      <c r="DL17" s="19" t="str">
        <f t="shared" ca="1" si="67"/>
        <v>-</v>
      </c>
      <c r="DM17" s="19" t="str">
        <f t="shared" ca="1" si="67"/>
        <v>-</v>
      </c>
      <c r="DN17" s="19" t="str">
        <f t="shared" ca="1" si="67"/>
        <v>-</v>
      </c>
      <c r="DO17" s="19">
        <f t="shared" ca="1" si="67"/>
        <v>0</v>
      </c>
      <c r="DP17" s="19">
        <f t="shared" ca="1" si="67"/>
        <v>0</v>
      </c>
      <c r="DQ17" s="19">
        <f t="shared" ca="1" si="67"/>
        <v>0</v>
      </c>
      <c r="DR17" s="19" t="str">
        <f t="shared" ref="DR17:DR18" ca="1" si="68">OFFSET(DR$5,$B17,0)</f>
        <v>-</v>
      </c>
      <c r="DS17" s="9"/>
      <c r="DT17" s="19">
        <f t="shared" ref="DT17:EO20" ca="1" si="69">OFFSET(DT$5,$B17,0)</f>
        <v>1</v>
      </c>
      <c r="DU17" s="19" t="str">
        <f t="shared" ca="1" si="69"/>
        <v>-</v>
      </c>
      <c r="DV17" s="19">
        <f t="shared" ca="1" si="69"/>
        <v>0</v>
      </c>
      <c r="DW17" s="19" t="str">
        <f t="shared" ca="1" si="69"/>
        <v>-</v>
      </c>
      <c r="DX17" s="19">
        <f t="shared" ca="1" si="69"/>
        <v>0</v>
      </c>
      <c r="DY17" s="19">
        <f t="shared" ca="1" si="69"/>
        <v>0</v>
      </c>
      <c r="DZ17" s="19">
        <f t="shared" ca="1" si="69"/>
        <v>0</v>
      </c>
      <c r="EA17" s="19">
        <f t="shared" ca="1" si="69"/>
        <v>0</v>
      </c>
      <c r="EB17" s="19">
        <f t="shared" ca="1" si="69"/>
        <v>0</v>
      </c>
      <c r="EC17" s="19">
        <f t="shared" ca="1" si="69"/>
        <v>0</v>
      </c>
      <c r="ED17" s="19">
        <f t="shared" ca="1" si="69"/>
        <v>0</v>
      </c>
      <c r="EE17" s="19">
        <f t="shared" ca="1" si="69"/>
        <v>0</v>
      </c>
      <c r="EF17" s="19">
        <f t="shared" ca="1" si="69"/>
        <v>0</v>
      </c>
      <c r="EG17" s="19">
        <f t="shared" ca="1" si="69"/>
        <v>0</v>
      </c>
      <c r="EH17" s="19">
        <f t="shared" ca="1" si="69"/>
        <v>0</v>
      </c>
      <c r="EI17" s="19">
        <f t="shared" ca="1" si="69"/>
        <v>0</v>
      </c>
      <c r="EJ17" s="19">
        <f t="shared" ca="1" si="69"/>
        <v>0</v>
      </c>
      <c r="EK17" s="19">
        <f t="shared" ca="1" si="69"/>
        <v>0</v>
      </c>
      <c r="EL17" s="19">
        <f t="shared" ca="1" si="69"/>
        <v>0</v>
      </c>
      <c r="EM17" s="19">
        <f t="shared" ca="1" si="69"/>
        <v>0</v>
      </c>
      <c r="EN17" s="19">
        <f t="shared" ca="1" si="69"/>
        <v>0</v>
      </c>
      <c r="EO17" s="19">
        <f t="shared" ca="1" si="69"/>
        <v>0</v>
      </c>
      <c r="EP17" s="19">
        <f t="shared" ref="EO17:EQ20" ca="1" si="70">OFFSET(EP$5,$B17,0)</f>
        <v>0</v>
      </c>
      <c r="EQ17" s="19">
        <f t="shared" ca="1" si="70"/>
        <v>0</v>
      </c>
      <c r="ER17" s="9"/>
      <c r="ES17" s="19" t="str">
        <f ca="1">OFFSET(ES$5,$B17,0)</f>
        <v>-</v>
      </c>
      <c r="ET17" s="12" t="b">
        <v>0</v>
      </c>
      <c r="EU17" s="12" t="b">
        <v>1</v>
      </c>
      <c r="EV17" s="12" t="b">
        <v>0</v>
      </c>
      <c r="EW17" s="19">
        <f t="shared" ref="EW17:FY18" ca="1" si="71">OFFSET(EW$5,$B17,0)</f>
        <v>1</v>
      </c>
      <c r="EX17" s="19">
        <f t="shared" ca="1" si="71"/>
        <v>1</v>
      </c>
      <c r="EY17" s="19" t="str">
        <f t="shared" ca="1" si="71"/>
        <v>-</v>
      </c>
      <c r="EZ17" s="19" t="str">
        <f t="shared" ca="1" si="71"/>
        <v>-</v>
      </c>
      <c r="FA17" s="19" t="str">
        <f t="shared" ca="1" si="71"/>
        <v>-</v>
      </c>
      <c r="FB17" s="19" t="str">
        <f t="shared" ca="1" si="71"/>
        <v>-</v>
      </c>
      <c r="FC17" s="19">
        <f t="shared" ca="1" si="71"/>
        <v>1</v>
      </c>
      <c r="FD17" s="19" t="str">
        <f t="shared" ca="1" si="71"/>
        <v>-</v>
      </c>
      <c r="FE17" s="19" t="str">
        <f t="shared" ca="1" si="71"/>
        <v>-</v>
      </c>
      <c r="FF17" s="19" t="str">
        <f t="shared" ca="1" si="71"/>
        <v>-</v>
      </c>
      <c r="FG17" s="19" t="str">
        <f t="shared" ca="1" si="71"/>
        <v>-</v>
      </c>
      <c r="FH17" s="19" t="str">
        <f t="shared" ca="1" si="71"/>
        <v>-</v>
      </c>
      <c r="FI17" s="19" t="str">
        <f t="shared" ca="1" si="71"/>
        <v>-</v>
      </c>
      <c r="FJ17" s="19" t="str">
        <f t="shared" ca="1" si="71"/>
        <v>-</v>
      </c>
      <c r="FK17" s="19" t="str">
        <f t="shared" ca="1" si="71"/>
        <v>-</v>
      </c>
      <c r="FL17" s="19" t="str">
        <f t="shared" ca="1" si="71"/>
        <v>-</v>
      </c>
      <c r="FM17" s="19" t="str">
        <f t="shared" ca="1" si="71"/>
        <v>-</v>
      </c>
      <c r="FN17" s="19" t="str">
        <f t="shared" ca="1" si="71"/>
        <v>-</v>
      </c>
      <c r="FO17" s="19" t="b">
        <f t="shared" ca="1" si="71"/>
        <v>1</v>
      </c>
      <c r="FP17" s="19">
        <f t="shared" ca="1" si="71"/>
        <v>0</v>
      </c>
      <c r="FQ17" s="19" t="str">
        <f t="shared" ca="1" si="71"/>
        <v>-</v>
      </c>
      <c r="FR17" s="19">
        <f t="shared" ca="1" si="71"/>
        <v>999999</v>
      </c>
      <c r="FS17" s="19">
        <f t="shared" ca="1" si="71"/>
        <v>999999</v>
      </c>
      <c r="FT17" s="19">
        <f t="shared" ca="1" si="71"/>
        <v>999999</v>
      </c>
      <c r="FU17" s="19">
        <f t="shared" ca="1" si="71"/>
        <v>999999</v>
      </c>
      <c r="FV17" s="19">
        <f t="shared" ca="1" si="71"/>
        <v>999999</v>
      </c>
      <c r="FW17" s="19" t="str">
        <f t="shared" ca="1" si="71"/>
        <v>-</v>
      </c>
      <c r="FX17" s="19" t="str">
        <f t="shared" ca="1" si="71"/>
        <v>-</v>
      </c>
      <c r="FY17" s="19" t="str">
        <f t="shared" ca="1" si="71"/>
        <v>-</v>
      </c>
      <c r="FZ17" s="19" t="b">
        <f t="shared" ref="FZ17:GR18" ca="1" si="72">OFFSET(FZ$5,$B17,0)</f>
        <v>1</v>
      </c>
      <c r="GA17" s="19">
        <f t="shared" ca="1" si="72"/>
        <v>0</v>
      </c>
      <c r="GB17" s="19" t="str">
        <f t="shared" ca="1" si="72"/>
        <v>-</v>
      </c>
      <c r="GC17" s="19" t="str">
        <f t="shared" ca="1" si="72"/>
        <v>-</v>
      </c>
      <c r="GD17" s="19" t="str">
        <f t="shared" ca="1" si="72"/>
        <v>-</v>
      </c>
      <c r="GE17" s="19" t="str">
        <f t="shared" ca="1" si="72"/>
        <v>-</v>
      </c>
      <c r="GF17" s="19" t="str">
        <f t="shared" ca="1" si="72"/>
        <v>-</v>
      </c>
      <c r="GG17" s="19" t="str">
        <f t="shared" ref="GG17:GH20" ca="1" si="73">OFFSET(GG$5,$B17,0)</f>
        <v>-</v>
      </c>
      <c r="GH17" s="19" t="str">
        <f t="shared" ca="1" si="73"/>
        <v>-</v>
      </c>
      <c r="GI17" s="19" t="str">
        <f t="shared" ca="1" si="72"/>
        <v>-</v>
      </c>
      <c r="GJ17" s="19" t="str">
        <f t="shared" ca="1" si="72"/>
        <v>-</v>
      </c>
      <c r="GK17" s="19" t="str">
        <f t="shared" ca="1" si="72"/>
        <v>-</v>
      </c>
      <c r="GL17" s="19" t="str">
        <f t="shared" ca="1" si="72"/>
        <v>-</v>
      </c>
      <c r="GM17" s="19" t="str">
        <f t="shared" ca="1" si="72"/>
        <v>-</v>
      </c>
      <c r="GN17" s="19">
        <f t="shared" ca="1" si="72"/>
        <v>500</v>
      </c>
      <c r="GO17" s="19">
        <f t="shared" ca="1" si="72"/>
        <v>500</v>
      </c>
      <c r="GP17" s="19" t="str">
        <f t="shared" ca="1" si="72"/>
        <v>-</v>
      </c>
      <c r="GQ17" s="19" t="str">
        <f t="shared" ca="1" si="72"/>
        <v>-</v>
      </c>
      <c r="GR17" s="19" t="str">
        <f t="shared" ca="1" si="72"/>
        <v>-</v>
      </c>
      <c r="GS17" s="19">
        <f t="shared" ref="GS17:GS18" ca="1" si="74">OFFSET(GS$5,$B17,0)</f>
        <v>1</v>
      </c>
      <c r="GT17" s="9"/>
      <c r="GU17" s="19" t="str">
        <f t="shared" ref="GU17:HA18" ca="1" si="75">OFFSET(GU$5,$B17,0)</f>
        <v>-</v>
      </c>
      <c r="GV17" s="19" t="str">
        <f t="shared" ca="1" si="75"/>
        <v>-</v>
      </c>
      <c r="GW17" s="19" t="str">
        <f t="shared" ca="1" si="75"/>
        <v>-</v>
      </c>
      <c r="GX17" s="19" t="str">
        <f t="shared" ca="1" si="75"/>
        <v>-</v>
      </c>
      <c r="GY17" s="19">
        <f t="shared" ca="1" si="75"/>
        <v>1</v>
      </c>
      <c r="GZ17" s="19">
        <f t="shared" ca="1" si="75"/>
        <v>1</v>
      </c>
      <c r="HA17" s="19">
        <f t="shared" ca="1" si="75"/>
        <v>1</v>
      </c>
      <c r="HB17" s="9"/>
      <c r="HC17" s="19" t="str">
        <f t="shared" ref="HC17:HM18" ca="1" si="76">OFFSET(HC$5,$B17,0)</f>
        <v>-</v>
      </c>
      <c r="HD17" s="19" t="str">
        <f t="shared" ca="1" si="76"/>
        <v>-</v>
      </c>
      <c r="HE17" s="19">
        <f t="shared" ca="1" si="76"/>
        <v>1</v>
      </c>
      <c r="HF17" s="19">
        <f t="shared" ca="1" si="76"/>
        <v>0.75</v>
      </c>
      <c r="HG17" s="19">
        <f t="shared" ca="1" si="76"/>
        <v>0.75</v>
      </c>
      <c r="HH17" s="19">
        <f t="shared" ca="1" si="76"/>
        <v>0.8</v>
      </c>
      <c r="HI17" s="19">
        <f t="shared" ca="1" si="76"/>
        <v>0.82499999999999996</v>
      </c>
      <c r="HJ17" s="19">
        <f t="shared" ca="1" si="76"/>
        <v>0.875</v>
      </c>
      <c r="HK17" s="19">
        <f t="shared" ca="1" si="76"/>
        <v>0.9</v>
      </c>
      <c r="HL17" s="19">
        <f t="shared" ca="1" si="76"/>
        <v>1</v>
      </c>
      <c r="HM17" s="19">
        <f t="shared" ca="1" si="76"/>
        <v>0.875</v>
      </c>
      <c r="HN17" s="19">
        <f t="shared" ref="HN17:HN18" ca="1" si="77">OFFSET(HN$5,$B17,0)</f>
        <v>0</v>
      </c>
      <c r="HO17" s="24">
        <v>0</v>
      </c>
    </row>
    <row r="18" spans="1:223" hidden="1" outlineLevel="1">
      <c r="A18" s="21">
        <f t="shared" si="46"/>
        <v>13</v>
      </c>
      <c r="B18" s="21">
        <f t="shared" ref="B18:B20" si="78">$A$16</f>
        <v>11</v>
      </c>
      <c r="C18">
        <v>1</v>
      </c>
      <c r="D18" s="19" t="str">
        <f t="shared" ca="1" si="61"/>
        <v>GSM</v>
      </c>
      <c r="E18" t="b">
        <v>0</v>
      </c>
      <c r="F18" t="b">
        <v>0</v>
      </c>
      <c r="G18" t="b">
        <v>0</v>
      </c>
      <c r="N18">
        <f t="shared" si="62"/>
        <v>1</v>
      </c>
      <c r="U18" s="220"/>
      <c r="V18" s="220"/>
      <c r="W18" s="220"/>
      <c r="X18" s="220"/>
      <c r="Y18" s="220"/>
      <c r="AF18" s="233" t="s">
        <v>1290</v>
      </c>
      <c r="AG18" s="9" t="str">
        <f>IF(COUNTIF(AF$5:AF18,AF18)=1,"-","Dup")</f>
        <v>-</v>
      </c>
      <c r="AH18" s="9"/>
      <c r="AI18" s="12" t="b">
        <v>1</v>
      </c>
      <c r="AJ18" s="12" t="b">
        <v>1</v>
      </c>
      <c r="AK18" s="12" t="b">
        <v>1</v>
      </c>
      <c r="AL18" s="12" t="b">
        <v>1</v>
      </c>
      <c r="AM18" s="12" t="b">
        <v>1</v>
      </c>
      <c r="AN18" s="12" t="b">
        <v>1</v>
      </c>
      <c r="AO18" s="9"/>
      <c r="AP18" s="19" t="b">
        <f t="shared" ca="1" si="63"/>
        <v>0</v>
      </c>
      <c r="AQ18" s="19" t="str">
        <f t="shared" ca="1" si="63"/>
        <v>-</v>
      </c>
      <c r="AR18" s="19" t="str">
        <f t="shared" ca="1" si="63"/>
        <v>-</v>
      </c>
      <c r="AS18" s="19" t="str">
        <f t="shared" ca="1" si="63"/>
        <v>-</v>
      </c>
      <c r="AT18" s="19" t="b">
        <f t="shared" ca="1" si="63"/>
        <v>0</v>
      </c>
      <c r="AU18" s="19" t="str">
        <f ca="1">OFFSET(AU$5,$B18,0)</f>
        <v>-</v>
      </c>
      <c r="AV18" s="19" t="str">
        <f ca="1">OFFSET(AV$5,$B18,0)</f>
        <v>-</v>
      </c>
      <c r="AW18" s="9"/>
      <c r="AX18" s="19" t="str">
        <f t="shared" ca="1" si="64"/>
        <v>-</v>
      </c>
      <c r="AY18" s="19" t="str">
        <f t="shared" ca="1" si="64"/>
        <v>-</v>
      </c>
      <c r="AZ18" s="19" t="str">
        <f t="shared" ca="1" si="64"/>
        <v>-</v>
      </c>
      <c r="BA18" s="19" t="str">
        <f t="shared" ca="1" si="64"/>
        <v>-</v>
      </c>
      <c r="BB18" s="19" t="str">
        <f t="shared" ca="1" si="64"/>
        <v>-</v>
      </c>
      <c r="BC18" s="19" t="str">
        <f t="shared" ca="1" si="64"/>
        <v>-</v>
      </c>
      <c r="BD18" s="19" t="str">
        <f t="shared" ca="1" si="64"/>
        <v>-</v>
      </c>
      <c r="BE18" s="19" t="str">
        <f t="shared" ca="1" si="64"/>
        <v>-</v>
      </c>
      <c r="BF18" s="19" t="str">
        <f t="shared" ca="1" si="64"/>
        <v>-</v>
      </c>
      <c r="BG18" s="19" t="str">
        <f t="shared" ca="1" si="64"/>
        <v>-</v>
      </c>
      <c r="BH18" s="19" t="str">
        <f t="shared" ca="1" si="64"/>
        <v>-</v>
      </c>
      <c r="BI18" s="9"/>
      <c r="BJ18" s="19" t="str">
        <f t="shared" ca="1" si="65"/>
        <v>-</v>
      </c>
      <c r="BK18" s="19" t="str">
        <f t="shared" ca="1" si="65"/>
        <v>-</v>
      </c>
      <c r="BL18" s="19" t="str">
        <f t="shared" ca="1" si="65"/>
        <v>-</v>
      </c>
      <c r="BM18" s="19" t="str">
        <f t="shared" ca="1" si="65"/>
        <v>-</v>
      </c>
      <c r="BN18" s="19" t="str">
        <f t="shared" ca="1" si="65"/>
        <v>-</v>
      </c>
      <c r="BO18" s="19" t="str">
        <f t="shared" ca="1" si="65"/>
        <v>-</v>
      </c>
      <c r="BP18" s="19" t="str">
        <f t="shared" ca="1" si="65"/>
        <v>-</v>
      </c>
      <c r="BQ18" s="19" t="str">
        <f t="shared" ca="1" si="65"/>
        <v>-</v>
      </c>
      <c r="BR18" s="19" t="str">
        <f t="shared" ca="1" si="65"/>
        <v>-</v>
      </c>
      <c r="BS18" s="19" t="str">
        <f t="shared" ca="1" si="65"/>
        <v>-</v>
      </c>
      <c r="BT18" s="9"/>
      <c r="BU18" s="19" t="b">
        <f t="shared" ca="1" si="66"/>
        <v>0</v>
      </c>
      <c r="BV18" s="19" t="b">
        <v>1</v>
      </c>
      <c r="BW18" s="19" t="b">
        <f t="shared" ca="1" si="66"/>
        <v>0</v>
      </c>
      <c r="BX18" s="19">
        <f t="shared" ca="1" si="66"/>
        <v>0</v>
      </c>
      <c r="BY18" s="19" t="b">
        <f t="shared" ca="1" si="66"/>
        <v>1</v>
      </c>
      <c r="BZ18" s="19" t="str">
        <f t="shared" ca="1" si="66"/>
        <v>-</v>
      </c>
      <c r="CA18" s="19" t="b">
        <f t="shared" ca="1" si="66"/>
        <v>1</v>
      </c>
      <c r="CB18" s="19">
        <f t="shared" ca="1" si="66"/>
        <v>0</v>
      </c>
      <c r="CC18" s="19" t="str">
        <f t="shared" ca="1" si="66"/>
        <v>-</v>
      </c>
      <c r="CD18" s="19">
        <f t="shared" ca="1" si="66"/>
        <v>1</v>
      </c>
      <c r="CE18" s="19">
        <f t="shared" ca="1" si="66"/>
        <v>1</v>
      </c>
      <c r="CF18" s="9"/>
      <c r="CG18" s="19" t="str">
        <f t="shared" ca="1" si="51"/>
        <v>-</v>
      </c>
      <c r="CH18" s="19" t="str">
        <f t="shared" ca="1" si="51"/>
        <v>-</v>
      </c>
      <c r="CI18" s="19" t="str">
        <f t="shared" ca="1" si="51"/>
        <v>-</v>
      </c>
      <c r="CJ18" s="19" t="str">
        <f t="shared" ca="1" si="52"/>
        <v>-</v>
      </c>
      <c r="CK18" s="19" t="str">
        <f t="shared" ca="1" si="52"/>
        <v>-</v>
      </c>
      <c r="CL18" s="19" t="str">
        <f t="shared" ca="1" si="52"/>
        <v>-</v>
      </c>
      <c r="CM18" s="19" t="str">
        <f t="shared" ca="1" si="52"/>
        <v>-</v>
      </c>
      <c r="CN18" s="19" t="str">
        <f t="shared" ca="1" si="67"/>
        <v>-</v>
      </c>
      <c r="CO18" s="19" t="str">
        <f t="shared" ca="1" si="67"/>
        <v>-</v>
      </c>
      <c r="CP18" s="19" t="str">
        <f t="shared" ca="1" si="67"/>
        <v>-</v>
      </c>
      <c r="CQ18" s="19" t="str">
        <f t="shared" ca="1" si="67"/>
        <v>-</v>
      </c>
      <c r="CR18" s="19"/>
      <c r="CS18" s="19"/>
      <c r="CT18" s="19"/>
      <c r="CU18" s="19"/>
      <c r="CV18" s="19"/>
      <c r="CW18" s="19"/>
      <c r="CX18" s="19"/>
      <c r="CY18" s="19"/>
      <c r="CZ18" s="19"/>
      <c r="DA18" s="19"/>
      <c r="DB18" s="19"/>
      <c r="DC18" s="19"/>
      <c r="DD18" s="19">
        <f t="shared" ca="1" si="67"/>
        <v>1</v>
      </c>
      <c r="DE18" s="19">
        <f t="shared" ca="1" si="67"/>
        <v>1</v>
      </c>
      <c r="DF18" s="19" t="str">
        <f t="shared" ca="1" si="67"/>
        <v>-</v>
      </c>
      <c r="DG18" s="19" t="str">
        <f t="shared" ca="1" si="67"/>
        <v>-</v>
      </c>
      <c r="DH18" s="19" t="str">
        <f t="shared" ca="1" si="67"/>
        <v>-</v>
      </c>
      <c r="DI18" s="19" t="str">
        <f t="shared" ca="1" si="67"/>
        <v>-</v>
      </c>
      <c r="DJ18" s="19" t="str">
        <f t="shared" ca="1" si="67"/>
        <v>-</v>
      </c>
      <c r="DK18" s="19" t="str">
        <f t="shared" ca="1" si="67"/>
        <v>-</v>
      </c>
      <c r="DL18" s="19" t="str">
        <f t="shared" ca="1" si="67"/>
        <v>-</v>
      </c>
      <c r="DM18" s="19" t="str">
        <f t="shared" ca="1" si="67"/>
        <v>-</v>
      </c>
      <c r="DN18" s="19" t="str">
        <f t="shared" ca="1" si="67"/>
        <v>-</v>
      </c>
      <c r="DO18" s="19">
        <f t="shared" ca="1" si="67"/>
        <v>0</v>
      </c>
      <c r="DP18" s="19">
        <f t="shared" ca="1" si="67"/>
        <v>0</v>
      </c>
      <c r="DQ18" s="19">
        <f t="shared" ca="1" si="67"/>
        <v>0</v>
      </c>
      <c r="DR18" s="19" t="str">
        <f t="shared" ca="1" si="68"/>
        <v>-</v>
      </c>
      <c r="DS18" s="9"/>
      <c r="DT18" s="19">
        <f t="shared" ca="1" si="69"/>
        <v>1</v>
      </c>
      <c r="DU18" s="19" t="str">
        <f t="shared" ca="1" si="69"/>
        <v>-</v>
      </c>
      <c r="DV18" s="19">
        <f t="shared" ca="1" si="69"/>
        <v>0</v>
      </c>
      <c r="DW18" s="19" t="str">
        <f t="shared" ca="1" si="69"/>
        <v>-</v>
      </c>
      <c r="DX18" s="19">
        <f t="shared" ca="1" si="69"/>
        <v>0</v>
      </c>
      <c r="DY18" s="19">
        <f t="shared" ca="1" si="69"/>
        <v>0</v>
      </c>
      <c r="DZ18" s="19">
        <f t="shared" ca="1" si="69"/>
        <v>0</v>
      </c>
      <c r="EA18" s="19">
        <f t="shared" ca="1" si="69"/>
        <v>0</v>
      </c>
      <c r="EB18" s="19">
        <f t="shared" ca="1" si="69"/>
        <v>0</v>
      </c>
      <c r="EC18" s="19">
        <f t="shared" ca="1" si="69"/>
        <v>0</v>
      </c>
      <c r="ED18" s="19">
        <f t="shared" ca="1" si="69"/>
        <v>0</v>
      </c>
      <c r="EE18" s="19">
        <f t="shared" ca="1" si="69"/>
        <v>0</v>
      </c>
      <c r="EF18" s="19">
        <f t="shared" ca="1" si="69"/>
        <v>0</v>
      </c>
      <c r="EG18" s="19">
        <f t="shared" ca="1" si="69"/>
        <v>0</v>
      </c>
      <c r="EH18" s="19">
        <f t="shared" ca="1" si="69"/>
        <v>0</v>
      </c>
      <c r="EI18" s="19">
        <f t="shared" ca="1" si="69"/>
        <v>0</v>
      </c>
      <c r="EJ18" s="19">
        <f t="shared" ca="1" si="69"/>
        <v>0</v>
      </c>
      <c r="EK18" s="19">
        <f t="shared" ca="1" si="69"/>
        <v>0</v>
      </c>
      <c r="EL18" s="19">
        <f t="shared" ca="1" si="69"/>
        <v>0</v>
      </c>
      <c r="EM18" s="19">
        <f t="shared" ca="1" si="69"/>
        <v>0</v>
      </c>
      <c r="EN18" s="19">
        <f t="shared" ca="1" si="69"/>
        <v>0</v>
      </c>
      <c r="EO18" s="19">
        <f t="shared" ca="1" si="70"/>
        <v>0</v>
      </c>
      <c r="EP18" s="19">
        <f t="shared" ca="1" si="70"/>
        <v>0</v>
      </c>
      <c r="EQ18" s="19">
        <f t="shared" ca="1" si="70"/>
        <v>0</v>
      </c>
      <c r="ER18" s="9"/>
      <c r="ES18" s="19" t="str">
        <f ca="1">OFFSET(ES$5,$B18,0)</f>
        <v>-</v>
      </c>
      <c r="ET18" s="12" t="b">
        <v>1</v>
      </c>
      <c r="EU18" s="12" t="b">
        <v>0</v>
      </c>
      <c r="EV18" s="12" t="b">
        <v>0</v>
      </c>
      <c r="EW18" s="19">
        <f t="shared" ca="1" si="71"/>
        <v>1</v>
      </c>
      <c r="EX18" s="19">
        <f t="shared" ca="1" si="71"/>
        <v>1</v>
      </c>
      <c r="EY18" s="19" t="str">
        <f t="shared" ca="1" si="71"/>
        <v>-</v>
      </c>
      <c r="EZ18" s="19" t="str">
        <f t="shared" ca="1" si="71"/>
        <v>-</v>
      </c>
      <c r="FA18" s="19" t="str">
        <f t="shared" ca="1" si="71"/>
        <v>-</v>
      </c>
      <c r="FB18" s="19" t="str">
        <f t="shared" ca="1" si="71"/>
        <v>-</v>
      </c>
      <c r="FC18" s="19">
        <f t="shared" ca="1" si="71"/>
        <v>1</v>
      </c>
      <c r="FD18" s="19" t="str">
        <f t="shared" ca="1" si="71"/>
        <v>-</v>
      </c>
      <c r="FE18" s="19" t="str">
        <f t="shared" ca="1" si="71"/>
        <v>-</v>
      </c>
      <c r="FF18" s="19" t="str">
        <f t="shared" ca="1" si="71"/>
        <v>-</v>
      </c>
      <c r="FG18" s="19" t="str">
        <f t="shared" ca="1" si="71"/>
        <v>-</v>
      </c>
      <c r="FH18" s="19" t="str">
        <f t="shared" ca="1" si="71"/>
        <v>-</v>
      </c>
      <c r="FI18" s="19" t="str">
        <f t="shared" ca="1" si="71"/>
        <v>-</v>
      </c>
      <c r="FJ18" s="19" t="str">
        <f t="shared" ca="1" si="71"/>
        <v>-</v>
      </c>
      <c r="FK18" s="19" t="str">
        <f t="shared" ca="1" si="71"/>
        <v>-</v>
      </c>
      <c r="FL18" s="19" t="str">
        <f t="shared" ca="1" si="71"/>
        <v>-</v>
      </c>
      <c r="FM18" s="19" t="str">
        <f t="shared" ca="1" si="71"/>
        <v>-</v>
      </c>
      <c r="FN18" s="19" t="str">
        <f t="shared" ca="1" si="71"/>
        <v>-</v>
      </c>
      <c r="FO18" s="19" t="b">
        <f t="shared" ca="1" si="71"/>
        <v>1</v>
      </c>
      <c r="FP18" s="19">
        <f t="shared" ca="1" si="71"/>
        <v>0</v>
      </c>
      <c r="FQ18" s="19" t="str">
        <f t="shared" ca="1" si="71"/>
        <v>-</v>
      </c>
      <c r="FR18" s="19">
        <f t="shared" ca="1" si="71"/>
        <v>999999</v>
      </c>
      <c r="FS18" s="19">
        <f t="shared" ca="1" si="71"/>
        <v>999999</v>
      </c>
      <c r="FT18" s="19">
        <f t="shared" ca="1" si="71"/>
        <v>999999</v>
      </c>
      <c r="FU18" s="19">
        <f t="shared" ca="1" si="71"/>
        <v>999999</v>
      </c>
      <c r="FV18" s="19">
        <f t="shared" ca="1" si="71"/>
        <v>999999</v>
      </c>
      <c r="FW18" s="19" t="str">
        <f t="shared" ca="1" si="71"/>
        <v>-</v>
      </c>
      <c r="FX18" s="19" t="str">
        <f t="shared" ca="1" si="71"/>
        <v>-</v>
      </c>
      <c r="FY18" s="19" t="str">
        <f t="shared" ca="1" si="71"/>
        <v>-</v>
      </c>
      <c r="FZ18" s="19" t="b">
        <f t="shared" ca="1" si="72"/>
        <v>1</v>
      </c>
      <c r="GA18" s="19">
        <f t="shared" ca="1" si="72"/>
        <v>0</v>
      </c>
      <c r="GB18" s="19" t="str">
        <f t="shared" ca="1" si="72"/>
        <v>-</v>
      </c>
      <c r="GC18" s="19" t="str">
        <f t="shared" ca="1" si="72"/>
        <v>-</v>
      </c>
      <c r="GD18" s="19" t="str">
        <f t="shared" ca="1" si="72"/>
        <v>-</v>
      </c>
      <c r="GE18" s="19" t="str">
        <f t="shared" ca="1" si="72"/>
        <v>-</v>
      </c>
      <c r="GF18" s="19" t="str">
        <f t="shared" ca="1" si="72"/>
        <v>-</v>
      </c>
      <c r="GG18" s="19" t="str">
        <f t="shared" ca="1" si="73"/>
        <v>-</v>
      </c>
      <c r="GH18" s="19" t="str">
        <f t="shared" ca="1" si="73"/>
        <v>-</v>
      </c>
      <c r="GI18" s="19" t="str">
        <f t="shared" ca="1" si="72"/>
        <v>-</v>
      </c>
      <c r="GJ18" s="19" t="str">
        <f t="shared" ca="1" si="72"/>
        <v>-</v>
      </c>
      <c r="GK18" s="19" t="str">
        <f t="shared" ca="1" si="72"/>
        <v>-</v>
      </c>
      <c r="GL18" s="19" t="str">
        <f t="shared" ca="1" si="72"/>
        <v>-</v>
      </c>
      <c r="GM18" s="19" t="str">
        <f t="shared" ca="1" si="72"/>
        <v>-</v>
      </c>
      <c r="GN18" s="19">
        <f t="shared" ca="1" si="72"/>
        <v>500</v>
      </c>
      <c r="GO18" s="19">
        <f t="shared" ca="1" si="72"/>
        <v>500</v>
      </c>
      <c r="GP18" s="19" t="str">
        <f t="shared" ca="1" si="72"/>
        <v>-</v>
      </c>
      <c r="GQ18" s="19" t="str">
        <f t="shared" ca="1" si="72"/>
        <v>-</v>
      </c>
      <c r="GR18" s="19" t="str">
        <f t="shared" ca="1" si="72"/>
        <v>-</v>
      </c>
      <c r="GS18" s="19">
        <f t="shared" ca="1" si="74"/>
        <v>1</v>
      </c>
      <c r="GT18" s="9"/>
      <c r="GU18" s="19" t="str">
        <f t="shared" ca="1" si="75"/>
        <v>-</v>
      </c>
      <c r="GV18" s="19" t="str">
        <f t="shared" ca="1" si="75"/>
        <v>-</v>
      </c>
      <c r="GW18" s="19" t="str">
        <f t="shared" ca="1" si="75"/>
        <v>-</v>
      </c>
      <c r="GX18" s="19" t="str">
        <f t="shared" ca="1" si="75"/>
        <v>-</v>
      </c>
      <c r="GY18" s="19">
        <f t="shared" ca="1" si="75"/>
        <v>1</v>
      </c>
      <c r="GZ18" s="19">
        <f t="shared" ca="1" si="75"/>
        <v>1</v>
      </c>
      <c r="HA18" s="19">
        <f t="shared" ca="1" si="75"/>
        <v>1</v>
      </c>
      <c r="HB18" s="9"/>
      <c r="HC18" s="19" t="str">
        <f t="shared" ca="1" si="76"/>
        <v>-</v>
      </c>
      <c r="HD18" s="19" t="str">
        <f t="shared" ca="1" si="76"/>
        <v>-</v>
      </c>
      <c r="HE18" s="19">
        <f t="shared" ca="1" si="76"/>
        <v>1</v>
      </c>
      <c r="HF18" s="19">
        <f t="shared" ca="1" si="76"/>
        <v>0.75</v>
      </c>
      <c r="HG18" s="19">
        <f t="shared" ca="1" si="76"/>
        <v>0.75</v>
      </c>
      <c r="HH18" s="19">
        <f t="shared" ca="1" si="76"/>
        <v>0.8</v>
      </c>
      <c r="HI18" s="19">
        <f t="shared" ca="1" si="76"/>
        <v>0.82499999999999996</v>
      </c>
      <c r="HJ18" s="19">
        <f t="shared" ca="1" si="76"/>
        <v>0.875</v>
      </c>
      <c r="HK18" s="19">
        <f t="shared" ca="1" si="76"/>
        <v>0.9</v>
      </c>
      <c r="HL18" s="19">
        <f t="shared" ca="1" si="76"/>
        <v>1</v>
      </c>
      <c r="HM18" s="19">
        <f t="shared" ca="1" si="76"/>
        <v>0.875</v>
      </c>
      <c r="HN18" s="19">
        <f t="shared" ca="1" si="77"/>
        <v>0</v>
      </c>
      <c r="HO18" s="24">
        <v>0</v>
      </c>
    </row>
    <row r="19" spans="1:223" hidden="1" outlineLevel="1">
      <c r="A19" s="21">
        <f t="shared" ref="A19:A20" si="79">ROW(A19)-5</f>
        <v>14</v>
      </c>
      <c r="B19" s="21">
        <f t="shared" si="78"/>
        <v>11</v>
      </c>
      <c r="C19">
        <v>2</v>
      </c>
      <c r="D19" s="19" t="str">
        <f ca="1">OFFSET(D$5,$B19,0)</f>
        <v>GSM</v>
      </c>
      <c r="E19" t="b">
        <v>0</v>
      </c>
      <c r="F19" t="b">
        <v>1</v>
      </c>
      <c r="G19" t="b">
        <v>0</v>
      </c>
      <c r="N19">
        <f ca="1">MATCH(TRUE,$ET19:$EV19,0)</f>
        <v>3</v>
      </c>
      <c r="U19" s="220"/>
      <c r="V19" s="220"/>
      <c r="W19" s="220"/>
      <c r="X19" s="220"/>
      <c r="Y19" s="220"/>
      <c r="AF19" s="233" t="str">
        <f ca="1">"Nutrition test with LTW"&amp;" (F"&amp;3+COUNTIF($CN19:$CQ19,TRUE)&amp;3&amp;"N"&amp;$DD19&amp;$DE19&amp;")"</f>
        <v>Nutrition test with LTW (F33N11)</v>
      </c>
      <c r="AG19" s="9" t="str">
        <f ca="1">IF(COUNTIF(AF$5:AF19,AF19)=1,"-","Dup")</f>
        <v>-</v>
      </c>
      <c r="AH19" s="9"/>
      <c r="AI19" s="19" t="b">
        <f ca="1">OFFSET(AI$5,$B19,0)</f>
        <v>1</v>
      </c>
      <c r="AJ19" s="19" t="b">
        <f ca="1">OFFSET(AJ$5,$B19,0)</f>
        <v>1</v>
      </c>
      <c r="AK19" s="19" t="b">
        <f t="shared" ref="AI19:AN20" ca="1" si="80">OFFSET(AK$5,$B19,0)</f>
        <v>1</v>
      </c>
      <c r="AL19" s="19" t="b">
        <f t="shared" ca="1" si="80"/>
        <v>1</v>
      </c>
      <c r="AM19" s="19" t="b">
        <f t="shared" ca="1" si="80"/>
        <v>1</v>
      </c>
      <c r="AN19" s="19" t="b">
        <f t="shared" ca="1" si="80"/>
        <v>1</v>
      </c>
      <c r="AO19" s="9"/>
      <c r="AP19" s="19" t="b">
        <f t="shared" ref="AP19:CD20" ca="1" si="81">OFFSET(AP$5,$B19,0)</f>
        <v>0</v>
      </c>
      <c r="AQ19" s="19" t="str">
        <f t="shared" ca="1" si="81"/>
        <v>-</v>
      </c>
      <c r="AR19" s="19" t="str">
        <f t="shared" ca="1" si="81"/>
        <v>-</v>
      </c>
      <c r="AS19" s="19" t="str">
        <f t="shared" ca="1" si="81"/>
        <v>-</v>
      </c>
      <c r="AT19" s="19" t="b">
        <f t="shared" ca="1" si="81"/>
        <v>0</v>
      </c>
      <c r="AU19" s="19" t="str">
        <f ca="1">OFFSET(AU$5,$B19,0)</f>
        <v>-</v>
      </c>
      <c r="AV19" s="19" t="str">
        <f ca="1">OFFSET(AV$5,$B19,0)</f>
        <v>-</v>
      </c>
      <c r="AW19" s="9"/>
      <c r="AX19" s="19" t="str">
        <f t="shared" ca="1" si="64"/>
        <v>-</v>
      </c>
      <c r="AY19" s="19" t="str">
        <f t="shared" ca="1" si="64"/>
        <v>-</v>
      </c>
      <c r="AZ19" s="19" t="str">
        <f t="shared" ca="1" si="64"/>
        <v>-</v>
      </c>
      <c r="BA19" s="19" t="str">
        <f t="shared" ca="1" si="64"/>
        <v>-</v>
      </c>
      <c r="BB19" s="19" t="str">
        <f t="shared" ca="1" si="64"/>
        <v>-</v>
      </c>
      <c r="BC19" s="19" t="str">
        <f t="shared" ca="1" si="64"/>
        <v>-</v>
      </c>
      <c r="BD19" s="19" t="str">
        <f t="shared" ca="1" si="64"/>
        <v>-</v>
      </c>
      <c r="BE19" s="19" t="str">
        <f t="shared" ca="1" si="64"/>
        <v>-</v>
      </c>
      <c r="BF19" s="19" t="str">
        <f t="shared" ca="1" si="64"/>
        <v>-</v>
      </c>
      <c r="BG19" s="19" t="str">
        <f t="shared" ca="1" si="64"/>
        <v>-</v>
      </c>
      <c r="BH19" s="19" t="str">
        <f t="shared" ca="1" si="64"/>
        <v>-</v>
      </c>
      <c r="BI19" s="9"/>
      <c r="BJ19" s="19" t="str">
        <f t="shared" ca="1" si="65"/>
        <v>-</v>
      </c>
      <c r="BK19" s="19" t="str">
        <f t="shared" ca="1" si="65"/>
        <v>-</v>
      </c>
      <c r="BL19" s="19" t="str">
        <f t="shared" ca="1" si="65"/>
        <v>-</v>
      </c>
      <c r="BM19" s="19" t="str">
        <f t="shared" ca="1" si="65"/>
        <v>-</v>
      </c>
      <c r="BN19" s="19" t="str">
        <f t="shared" ca="1" si="65"/>
        <v>-</v>
      </c>
      <c r="BO19" s="19" t="str">
        <f t="shared" ca="1" si="65"/>
        <v>-</v>
      </c>
      <c r="BP19" s="19" t="str">
        <f t="shared" ca="1" si="65"/>
        <v>-</v>
      </c>
      <c r="BQ19" s="19" t="str">
        <f t="shared" ca="1" si="65"/>
        <v>-</v>
      </c>
      <c r="BR19" s="19" t="str">
        <f t="shared" ca="1" si="65"/>
        <v>-</v>
      </c>
      <c r="BS19" s="19" t="str">
        <f t="shared" ca="1" si="65"/>
        <v>-</v>
      </c>
      <c r="BT19" s="9"/>
      <c r="BU19" s="19" t="b">
        <f t="shared" ca="1" si="81"/>
        <v>0</v>
      </c>
      <c r="BV19" s="19" t="b">
        <f t="shared" ca="1" si="66"/>
        <v>0</v>
      </c>
      <c r="BW19" s="19" t="b">
        <f t="shared" ref="BW19:BX20" ca="1" si="82">OFFSET(BW$5,$B19,0)</f>
        <v>0</v>
      </c>
      <c r="BX19" s="19">
        <f t="shared" ca="1" si="82"/>
        <v>0</v>
      </c>
      <c r="BY19" s="19" t="b">
        <f t="shared" ca="1" si="81"/>
        <v>1</v>
      </c>
      <c r="BZ19" s="19" t="str">
        <f t="shared" ca="1" si="81"/>
        <v>-</v>
      </c>
      <c r="CA19" s="19" t="b">
        <f t="shared" ca="1" si="81"/>
        <v>1</v>
      </c>
      <c r="CB19" s="19">
        <f t="shared" ref="CB19:CC24" ca="1" si="83">OFFSET(CB$5,$B19,0)</f>
        <v>0</v>
      </c>
      <c r="CC19" s="19" t="str">
        <f t="shared" ca="1" si="83"/>
        <v>-</v>
      </c>
      <c r="CD19" s="19">
        <f t="shared" ca="1" si="81"/>
        <v>1</v>
      </c>
      <c r="CE19" s="19">
        <f t="shared" ref="CE19:CE20" ca="1" si="84">OFFSET(CE$5,$B19,0)</f>
        <v>1</v>
      </c>
      <c r="CF19" s="9"/>
      <c r="CG19" s="19" t="str">
        <f t="shared" ca="1" si="51"/>
        <v>-</v>
      </c>
      <c r="CH19" s="19" t="str">
        <f t="shared" ca="1" si="51"/>
        <v>-</v>
      </c>
      <c r="CI19" s="19" t="str">
        <f t="shared" ca="1" si="51"/>
        <v>-</v>
      </c>
      <c r="CJ19" s="19" t="str">
        <f t="shared" ca="1" si="52"/>
        <v>-</v>
      </c>
      <c r="CK19" s="19" t="str">
        <f t="shared" ca="1" si="52"/>
        <v>-</v>
      </c>
      <c r="CL19" s="19" t="str">
        <f t="shared" ca="1" si="52"/>
        <v>-</v>
      </c>
      <c r="CM19" s="19" t="str">
        <f t="shared" ca="1" si="52"/>
        <v>-</v>
      </c>
      <c r="CN19" s="19" t="str">
        <f t="shared" ref="CN19:CQ20" ca="1" si="85">OFFSET(CN$5,$B19,0)</f>
        <v>-</v>
      </c>
      <c r="CO19" s="19" t="str">
        <f t="shared" ca="1" si="85"/>
        <v>-</v>
      </c>
      <c r="CP19" s="19" t="str">
        <f t="shared" ca="1" si="85"/>
        <v>-</v>
      </c>
      <c r="CQ19" s="19" t="str">
        <f t="shared" ca="1" si="85"/>
        <v>-</v>
      </c>
      <c r="CR19" s="19"/>
      <c r="CS19" s="19"/>
      <c r="CT19" s="19"/>
      <c r="CU19" s="19"/>
      <c r="CV19" s="19"/>
      <c r="CW19" s="19"/>
      <c r="CX19" s="19"/>
      <c r="CY19" s="19"/>
      <c r="CZ19" s="19"/>
      <c r="DA19" s="19"/>
      <c r="DB19" s="19"/>
      <c r="DC19" s="19"/>
      <c r="DD19" s="19">
        <f t="shared" ref="DD19:DD20" ca="1" si="86">OFFSET(DD$5,$B19,0)</f>
        <v>1</v>
      </c>
      <c r="DE19" s="19">
        <f t="shared" ref="DE19:DH20" ca="1" si="87">OFFSET(DE$5,$B19,0)</f>
        <v>1</v>
      </c>
      <c r="DF19" s="19" t="str">
        <f t="shared" ca="1" si="87"/>
        <v>-</v>
      </c>
      <c r="DG19" s="19" t="str">
        <f t="shared" ca="1" si="87"/>
        <v>-</v>
      </c>
      <c r="DH19" s="19" t="str">
        <f t="shared" ca="1" si="87"/>
        <v>-</v>
      </c>
      <c r="DI19" s="19" t="str">
        <f t="shared" ref="DI19:DN20" ca="1" si="88">OFFSET(DI$5,$B19,0)</f>
        <v>-</v>
      </c>
      <c r="DJ19" s="19" t="str">
        <f t="shared" ca="1" si="88"/>
        <v>-</v>
      </c>
      <c r="DK19" s="19" t="str">
        <f t="shared" ca="1" si="88"/>
        <v>-</v>
      </c>
      <c r="DL19" s="19" t="str">
        <f t="shared" ca="1" si="88"/>
        <v>-</v>
      </c>
      <c r="DM19" s="19" t="str">
        <f t="shared" ca="1" si="88"/>
        <v>-</v>
      </c>
      <c r="DN19" s="19" t="str">
        <f t="shared" ca="1" si="88"/>
        <v>-</v>
      </c>
      <c r="DO19" s="19">
        <f t="shared" ref="DO19:DQ20" ca="1" si="89">OFFSET(DO$5,$B19,0)</f>
        <v>0</v>
      </c>
      <c r="DP19" s="19">
        <f t="shared" ca="1" si="89"/>
        <v>0</v>
      </c>
      <c r="DQ19" s="19">
        <f t="shared" ca="1" si="89"/>
        <v>0</v>
      </c>
      <c r="DR19" s="19" t="str">
        <f t="shared" ref="DR19:DR20" ca="1" si="90">OFFSET(DR$5,$B19,0)</f>
        <v>-</v>
      </c>
      <c r="DS19" s="9"/>
      <c r="DT19" s="19">
        <f t="shared" ref="DT19:DW20" ca="1" si="91">OFFSET(DT$5,$B19,0)</f>
        <v>1</v>
      </c>
      <c r="DU19" s="19" t="str">
        <f t="shared" ca="1" si="91"/>
        <v>-</v>
      </c>
      <c r="DV19" s="19">
        <f t="shared" ca="1" si="69"/>
        <v>0</v>
      </c>
      <c r="DW19" s="19" t="str">
        <f t="shared" ca="1" si="91"/>
        <v>-</v>
      </c>
      <c r="DX19" s="19">
        <f t="shared" ref="DX19:EG20" ca="1" si="92">OFFSET(DX$5,$B19,0)</f>
        <v>0</v>
      </c>
      <c r="DY19" s="19">
        <f t="shared" ca="1" si="92"/>
        <v>0</v>
      </c>
      <c r="DZ19" s="19">
        <f t="shared" ca="1" si="92"/>
        <v>0</v>
      </c>
      <c r="EA19" s="19">
        <f t="shared" ref="EA19:EB20" ca="1" si="93">OFFSET(EA$5,$B19,0)</f>
        <v>0</v>
      </c>
      <c r="EB19" s="19">
        <f t="shared" ca="1" si="93"/>
        <v>0</v>
      </c>
      <c r="EC19" s="19">
        <f t="shared" ca="1" si="92"/>
        <v>0</v>
      </c>
      <c r="ED19" s="19">
        <f t="shared" ca="1" si="92"/>
        <v>0</v>
      </c>
      <c r="EE19" s="19">
        <f t="shared" ca="1" si="92"/>
        <v>0</v>
      </c>
      <c r="EF19" s="19">
        <f t="shared" ca="1" si="92"/>
        <v>0</v>
      </c>
      <c r="EG19" s="19">
        <f t="shared" ca="1" si="92"/>
        <v>0</v>
      </c>
      <c r="EH19" s="19">
        <f t="shared" ref="EH19:EQ20" ca="1" si="94">OFFSET(EH$5,$B19,0)</f>
        <v>0</v>
      </c>
      <c r="EI19" s="19">
        <f t="shared" ca="1" si="94"/>
        <v>0</v>
      </c>
      <c r="EJ19" s="19">
        <f t="shared" ca="1" si="94"/>
        <v>0</v>
      </c>
      <c r="EK19" s="19">
        <f t="shared" ca="1" si="94"/>
        <v>0</v>
      </c>
      <c r="EL19" s="19">
        <f t="shared" ca="1" si="94"/>
        <v>0</v>
      </c>
      <c r="EM19" s="19">
        <f t="shared" ca="1" si="94"/>
        <v>0</v>
      </c>
      <c r="EN19" s="19">
        <f t="shared" ca="1" si="94"/>
        <v>0</v>
      </c>
      <c r="EO19" s="19">
        <f t="shared" ca="1" si="70"/>
        <v>0</v>
      </c>
      <c r="EP19" s="19">
        <f t="shared" ca="1" si="94"/>
        <v>0</v>
      </c>
      <c r="EQ19" s="19">
        <f t="shared" ca="1" si="94"/>
        <v>0</v>
      </c>
      <c r="ER19" s="9"/>
      <c r="ES19" s="19" t="str">
        <f ca="1">OFFSET(ES$5,$B19,0)</f>
        <v>-</v>
      </c>
      <c r="ET19" s="19" t="b">
        <f t="shared" ref="ET19:FD20" ca="1" si="95">OFFSET(ET$5,$B19,0)</f>
        <v>0</v>
      </c>
      <c r="EU19" s="19" t="b">
        <f t="shared" ca="1" si="95"/>
        <v>0</v>
      </c>
      <c r="EV19" s="19" t="b">
        <f t="shared" ca="1" si="95"/>
        <v>1</v>
      </c>
      <c r="EW19" s="19">
        <f t="shared" ca="1" si="95"/>
        <v>1</v>
      </c>
      <c r="EX19" s="19">
        <f t="shared" ca="1" si="95"/>
        <v>1</v>
      </c>
      <c r="EY19" s="19" t="str">
        <f t="shared" ca="1" si="95"/>
        <v>-</v>
      </c>
      <c r="EZ19" s="19" t="str">
        <f t="shared" ca="1" si="95"/>
        <v>-</v>
      </c>
      <c r="FA19" s="19" t="str">
        <f t="shared" ca="1" si="95"/>
        <v>-</v>
      </c>
      <c r="FB19" s="19" t="str">
        <f t="shared" ca="1" si="95"/>
        <v>-</v>
      </c>
      <c r="FC19" s="19">
        <f t="shared" ca="1" si="95"/>
        <v>1</v>
      </c>
      <c r="FD19" s="19" t="str">
        <f t="shared" ca="1" si="95"/>
        <v>-</v>
      </c>
      <c r="FE19" s="19" t="str">
        <f t="shared" ref="FE19:FN20" ca="1" si="96">OFFSET(FE$5,$B19,0)</f>
        <v>-</v>
      </c>
      <c r="FF19" s="19" t="str">
        <f t="shared" ca="1" si="96"/>
        <v>-</v>
      </c>
      <c r="FG19" s="19" t="str">
        <f t="shared" ca="1" si="96"/>
        <v>-</v>
      </c>
      <c r="FH19" s="19" t="str">
        <f t="shared" ca="1" si="96"/>
        <v>-</v>
      </c>
      <c r="FI19" s="19" t="str">
        <f t="shared" ca="1" si="96"/>
        <v>-</v>
      </c>
      <c r="FJ19" s="19" t="str">
        <f t="shared" ca="1" si="96"/>
        <v>-</v>
      </c>
      <c r="FK19" s="19" t="str">
        <f t="shared" ca="1" si="96"/>
        <v>-</v>
      </c>
      <c r="FL19" s="19" t="str">
        <f t="shared" ca="1" si="96"/>
        <v>-</v>
      </c>
      <c r="FM19" s="19" t="str">
        <f t="shared" ca="1" si="96"/>
        <v>-</v>
      </c>
      <c r="FN19" s="19" t="str">
        <f t="shared" ca="1" si="96"/>
        <v>-</v>
      </c>
      <c r="FO19" s="19" t="b">
        <f t="shared" ref="FO19:FV20" ca="1" si="97">OFFSET(FO$5,$B19,0)</f>
        <v>1</v>
      </c>
      <c r="FP19" s="19">
        <f t="shared" ca="1" si="97"/>
        <v>0</v>
      </c>
      <c r="FQ19" s="19" t="str">
        <f t="shared" ca="1" si="97"/>
        <v>-</v>
      </c>
      <c r="FR19" s="19">
        <f t="shared" ca="1" si="97"/>
        <v>999999</v>
      </c>
      <c r="FS19" s="19">
        <f t="shared" ca="1" si="97"/>
        <v>999999</v>
      </c>
      <c r="FT19" s="19">
        <f t="shared" ca="1" si="97"/>
        <v>999999</v>
      </c>
      <c r="FU19" s="19">
        <f t="shared" ca="1" si="97"/>
        <v>999999</v>
      </c>
      <c r="FV19" s="19">
        <f t="shared" ca="1" si="97"/>
        <v>999999</v>
      </c>
      <c r="FW19" s="19" t="str">
        <f t="shared" ref="FW19:GF20" ca="1" si="98">OFFSET(FW$5,$B19,0)</f>
        <v>-</v>
      </c>
      <c r="FX19" s="19" t="str">
        <f t="shared" ca="1" si="98"/>
        <v>-</v>
      </c>
      <c r="FY19" s="19" t="str">
        <f t="shared" ca="1" si="98"/>
        <v>-</v>
      </c>
      <c r="FZ19" s="19" t="b">
        <f t="shared" ca="1" si="98"/>
        <v>1</v>
      </c>
      <c r="GA19" s="19">
        <f t="shared" ca="1" si="98"/>
        <v>0</v>
      </c>
      <c r="GB19" s="19" t="str">
        <f t="shared" ca="1" si="98"/>
        <v>-</v>
      </c>
      <c r="GC19" s="19" t="str">
        <f t="shared" ca="1" si="98"/>
        <v>-</v>
      </c>
      <c r="GD19" s="19" t="str">
        <f t="shared" ca="1" si="98"/>
        <v>-</v>
      </c>
      <c r="GE19" s="19" t="str">
        <f t="shared" ca="1" si="98"/>
        <v>-</v>
      </c>
      <c r="GF19" s="19" t="str">
        <f t="shared" ca="1" si="98"/>
        <v>-</v>
      </c>
      <c r="GG19" s="19" t="str">
        <f t="shared" ca="1" si="73"/>
        <v>-</v>
      </c>
      <c r="GH19" s="19" t="str">
        <f t="shared" ca="1" si="73"/>
        <v>-</v>
      </c>
      <c r="GI19" s="19" t="str">
        <f t="shared" ref="GI19:GO20" ca="1" si="99">OFFSET(GI$5,$B19,0)</f>
        <v>-</v>
      </c>
      <c r="GJ19" s="19" t="str">
        <f t="shared" ca="1" si="99"/>
        <v>-</v>
      </c>
      <c r="GK19" s="19" t="str">
        <f t="shared" ca="1" si="99"/>
        <v>-</v>
      </c>
      <c r="GL19" s="19" t="str">
        <f t="shared" ca="1" si="99"/>
        <v>-</v>
      </c>
      <c r="GM19" s="19" t="str">
        <f t="shared" ca="1" si="99"/>
        <v>-</v>
      </c>
      <c r="GN19" s="19">
        <f t="shared" ca="1" si="99"/>
        <v>500</v>
      </c>
      <c r="GO19" s="19">
        <f t="shared" ca="1" si="99"/>
        <v>500</v>
      </c>
      <c r="GP19" s="19" t="str">
        <f t="shared" ref="GP19:GP20" ca="1" si="100">OFFSET(GP$5,$B19,0)</f>
        <v>-</v>
      </c>
      <c r="GQ19" s="19" t="str">
        <f t="shared" ref="GQ19:HA20" ca="1" si="101">OFFSET(GQ$5,$B19,0)</f>
        <v>-</v>
      </c>
      <c r="GR19" s="19" t="str">
        <f t="shared" ca="1" si="101"/>
        <v>-</v>
      </c>
      <c r="GS19" s="19">
        <f t="shared" ref="GS19:GS20" ca="1" si="102">OFFSET(GS$5,$B19,0)</f>
        <v>1</v>
      </c>
      <c r="GT19" s="9"/>
      <c r="GU19" s="19" t="str">
        <f t="shared" ca="1" si="101"/>
        <v>-</v>
      </c>
      <c r="GV19" s="19" t="str">
        <f t="shared" ca="1" si="101"/>
        <v>-</v>
      </c>
      <c r="GW19" s="19" t="str">
        <f t="shared" ca="1" si="101"/>
        <v>-</v>
      </c>
      <c r="GX19" s="19" t="str">
        <f t="shared" ca="1" si="101"/>
        <v>-</v>
      </c>
      <c r="GY19" s="19">
        <f t="shared" ca="1" si="101"/>
        <v>1</v>
      </c>
      <c r="GZ19" s="19">
        <f t="shared" ca="1" si="101"/>
        <v>1</v>
      </c>
      <c r="HA19" s="19">
        <f t="shared" ca="1" si="101"/>
        <v>1</v>
      </c>
      <c r="HB19" s="9"/>
      <c r="HC19" s="12" t="b">
        <v>0</v>
      </c>
      <c r="HD19" s="12" t="b">
        <v>0</v>
      </c>
      <c r="HE19" s="19">
        <f t="shared" ref="HE19:HL20" ca="1" si="103">OFFSET(HE$5,$B19,0)</f>
        <v>1</v>
      </c>
      <c r="HF19" s="19">
        <f t="shared" ca="1" si="103"/>
        <v>0.75</v>
      </c>
      <c r="HG19" s="19">
        <f t="shared" ca="1" si="103"/>
        <v>0.75</v>
      </c>
      <c r="HH19" s="19">
        <f t="shared" ca="1" si="103"/>
        <v>0.8</v>
      </c>
      <c r="HI19" s="19">
        <f t="shared" ca="1" si="103"/>
        <v>0.82499999999999996</v>
      </c>
      <c r="HJ19" s="19">
        <f t="shared" ca="1" si="103"/>
        <v>0.875</v>
      </c>
      <c r="HK19" s="19">
        <f t="shared" ca="1" si="103"/>
        <v>0.9</v>
      </c>
      <c r="HL19" s="19">
        <f t="shared" ca="1" si="103"/>
        <v>1</v>
      </c>
      <c r="HM19" s="19">
        <f t="shared" ref="HM19:HN20" ca="1" si="104">OFFSET(HM$5,$B19,0)</f>
        <v>0.875</v>
      </c>
      <c r="HN19" s="19">
        <f t="shared" ca="1" si="104"/>
        <v>0</v>
      </c>
      <c r="HO19" s="24">
        <v>0</v>
      </c>
    </row>
    <row r="20" spans="1:223" hidden="1" outlineLevel="1">
      <c r="A20" s="21">
        <f t="shared" si="79"/>
        <v>15</v>
      </c>
      <c r="B20" s="21">
        <f t="shared" si="78"/>
        <v>11</v>
      </c>
      <c r="C20">
        <v>2</v>
      </c>
      <c r="D20" s="19" t="str">
        <f ca="1">OFFSET(D$5,$B20,0)</f>
        <v>GSM</v>
      </c>
      <c r="E20" t="b">
        <v>0</v>
      </c>
      <c r="F20" t="b">
        <v>1</v>
      </c>
      <c r="G20" t="b">
        <v>0</v>
      </c>
      <c r="N20">
        <f ca="1">MATCH(TRUE,$ET20:$EV20,0)</f>
        <v>3</v>
      </c>
      <c r="U20" s="220"/>
      <c r="V20" s="220"/>
      <c r="W20" s="220"/>
      <c r="X20" s="220"/>
      <c r="Y20" s="220"/>
      <c r="AF20" s="233" t="str">
        <f ca="1">"Nutrition test  wo  LTW"&amp;" (F"&amp;3+COUNTIF($CN20:$CQ20,TRUE)&amp;3&amp;"N"&amp;$DD20&amp;$DE20&amp;")"</f>
        <v>Nutrition test  wo  LTW (F33N11)</v>
      </c>
      <c r="AG20" s="9" t="str">
        <f ca="1">IF(COUNTIF(AF$5:AF20,AF20)=1,"-","Dup")</f>
        <v>-</v>
      </c>
      <c r="AH20" s="9"/>
      <c r="AI20" s="19" t="b">
        <f t="shared" ca="1" si="80"/>
        <v>1</v>
      </c>
      <c r="AJ20" s="19" t="b">
        <f t="shared" ca="1" si="80"/>
        <v>1</v>
      </c>
      <c r="AK20" s="19" t="b">
        <f t="shared" ca="1" si="80"/>
        <v>1</v>
      </c>
      <c r="AL20" s="19" t="b">
        <f t="shared" ca="1" si="80"/>
        <v>1</v>
      </c>
      <c r="AM20" s="19" t="b">
        <f t="shared" ca="1" si="80"/>
        <v>1</v>
      </c>
      <c r="AN20" s="19" t="b">
        <f t="shared" ca="1" si="80"/>
        <v>1</v>
      </c>
      <c r="AO20" s="9"/>
      <c r="AP20" s="19" t="b">
        <f t="shared" ca="1" si="81"/>
        <v>0</v>
      </c>
      <c r="AQ20" s="19" t="str">
        <f t="shared" ca="1" si="81"/>
        <v>-</v>
      </c>
      <c r="AR20" s="19" t="str">
        <f t="shared" ca="1" si="81"/>
        <v>-</v>
      </c>
      <c r="AS20" s="19" t="str">
        <f t="shared" ca="1" si="81"/>
        <v>-</v>
      </c>
      <c r="AT20" s="19" t="b">
        <f t="shared" ca="1" si="81"/>
        <v>0</v>
      </c>
      <c r="AU20" s="19" t="str">
        <f ca="1">OFFSET(AU$5,$B20,0)</f>
        <v>-</v>
      </c>
      <c r="AV20" s="19" t="str">
        <f ca="1">OFFSET(AV$5,$B20,0)</f>
        <v>-</v>
      </c>
      <c r="AW20" s="9"/>
      <c r="AX20" s="19" t="str">
        <f t="shared" ca="1" si="64"/>
        <v>-</v>
      </c>
      <c r="AY20" s="19" t="str">
        <f t="shared" ca="1" si="64"/>
        <v>-</v>
      </c>
      <c r="AZ20" s="19" t="str">
        <f t="shared" ca="1" si="64"/>
        <v>-</v>
      </c>
      <c r="BA20" s="19" t="str">
        <f t="shared" ca="1" si="64"/>
        <v>-</v>
      </c>
      <c r="BB20" s="19" t="str">
        <f t="shared" ca="1" si="64"/>
        <v>-</v>
      </c>
      <c r="BC20" s="19" t="str">
        <f t="shared" ca="1" si="64"/>
        <v>-</v>
      </c>
      <c r="BD20" s="19" t="str">
        <f t="shared" ca="1" si="64"/>
        <v>-</v>
      </c>
      <c r="BE20" s="19" t="str">
        <f t="shared" ca="1" si="64"/>
        <v>-</v>
      </c>
      <c r="BF20" s="19" t="str">
        <f t="shared" ca="1" si="64"/>
        <v>-</v>
      </c>
      <c r="BG20" s="19" t="str">
        <f t="shared" ca="1" si="64"/>
        <v>-</v>
      </c>
      <c r="BH20" s="19" t="str">
        <f t="shared" ca="1" si="64"/>
        <v>-</v>
      </c>
      <c r="BI20" s="9"/>
      <c r="BJ20" s="19" t="str">
        <f t="shared" ca="1" si="65"/>
        <v>-</v>
      </c>
      <c r="BK20" s="19" t="str">
        <f t="shared" ca="1" si="65"/>
        <v>-</v>
      </c>
      <c r="BL20" s="19" t="str">
        <f t="shared" ca="1" si="65"/>
        <v>-</v>
      </c>
      <c r="BM20" s="19" t="str">
        <f t="shared" ca="1" si="65"/>
        <v>-</v>
      </c>
      <c r="BN20" s="19" t="str">
        <f t="shared" ca="1" si="65"/>
        <v>-</v>
      </c>
      <c r="BO20" s="19" t="str">
        <f t="shared" ca="1" si="65"/>
        <v>-</v>
      </c>
      <c r="BP20" s="19" t="str">
        <f t="shared" ca="1" si="65"/>
        <v>-</v>
      </c>
      <c r="BQ20" s="19" t="str">
        <f t="shared" ca="1" si="65"/>
        <v>-</v>
      </c>
      <c r="BR20" s="19" t="str">
        <f t="shared" ca="1" si="65"/>
        <v>-</v>
      </c>
      <c r="BS20" s="19" t="str">
        <f t="shared" ca="1" si="65"/>
        <v>-</v>
      </c>
      <c r="BT20" s="9"/>
      <c r="BU20" s="19" t="b">
        <f t="shared" ca="1" si="81"/>
        <v>0</v>
      </c>
      <c r="BV20" s="19" t="b">
        <f t="shared" ca="1" si="66"/>
        <v>0</v>
      </c>
      <c r="BW20" s="19" t="b">
        <f t="shared" ca="1" si="82"/>
        <v>0</v>
      </c>
      <c r="BX20" s="19">
        <f t="shared" ca="1" si="82"/>
        <v>0</v>
      </c>
      <c r="BY20" s="19" t="b">
        <f t="shared" ca="1" si="81"/>
        <v>1</v>
      </c>
      <c r="BZ20" s="19" t="str">
        <f t="shared" ca="1" si="81"/>
        <v>-</v>
      </c>
      <c r="CA20" s="19" t="b">
        <f t="shared" ca="1" si="81"/>
        <v>1</v>
      </c>
      <c r="CB20" s="19">
        <f t="shared" ca="1" si="83"/>
        <v>0</v>
      </c>
      <c r="CC20" s="19" t="str">
        <f t="shared" ca="1" si="83"/>
        <v>-</v>
      </c>
      <c r="CD20" s="19">
        <f t="shared" ca="1" si="81"/>
        <v>1</v>
      </c>
      <c r="CE20" s="19">
        <f t="shared" ca="1" si="84"/>
        <v>1</v>
      </c>
      <c r="CF20" s="9"/>
      <c r="CG20" s="19" t="str">
        <f t="shared" ca="1" si="51"/>
        <v>-</v>
      </c>
      <c r="CH20" s="19" t="str">
        <f t="shared" ca="1" si="51"/>
        <v>-</v>
      </c>
      <c r="CI20" s="19" t="str">
        <f t="shared" ca="1" si="51"/>
        <v>-</v>
      </c>
      <c r="CJ20" s="19" t="str">
        <f t="shared" ca="1" si="52"/>
        <v>-</v>
      </c>
      <c r="CK20" s="19" t="str">
        <f t="shared" ca="1" si="52"/>
        <v>-</v>
      </c>
      <c r="CL20" s="19" t="str">
        <f t="shared" ca="1" si="52"/>
        <v>-</v>
      </c>
      <c r="CM20" s="19" t="str">
        <f t="shared" ca="1" si="52"/>
        <v>-</v>
      </c>
      <c r="CN20" s="19" t="str">
        <f t="shared" ca="1" si="85"/>
        <v>-</v>
      </c>
      <c r="CO20" s="19" t="str">
        <f t="shared" ca="1" si="85"/>
        <v>-</v>
      </c>
      <c r="CP20" s="19" t="str">
        <f t="shared" ca="1" si="85"/>
        <v>-</v>
      </c>
      <c r="CQ20" s="19" t="str">
        <f t="shared" ca="1" si="85"/>
        <v>-</v>
      </c>
      <c r="CR20" s="19"/>
      <c r="CS20" s="19"/>
      <c r="CT20" s="19"/>
      <c r="CU20" s="19"/>
      <c r="CV20" s="19"/>
      <c r="CW20" s="19"/>
      <c r="CX20" s="19"/>
      <c r="CY20" s="19"/>
      <c r="CZ20" s="19"/>
      <c r="DA20" s="19"/>
      <c r="DB20" s="19"/>
      <c r="DC20" s="19"/>
      <c r="DD20" s="19">
        <f t="shared" ca="1" si="86"/>
        <v>1</v>
      </c>
      <c r="DE20" s="19">
        <f t="shared" ca="1" si="87"/>
        <v>1</v>
      </c>
      <c r="DF20" s="19" t="str">
        <f t="shared" ca="1" si="87"/>
        <v>-</v>
      </c>
      <c r="DG20" s="19" t="str">
        <f t="shared" ca="1" si="87"/>
        <v>-</v>
      </c>
      <c r="DH20" s="19" t="str">
        <f t="shared" ca="1" si="87"/>
        <v>-</v>
      </c>
      <c r="DI20" s="19" t="str">
        <f t="shared" ca="1" si="88"/>
        <v>-</v>
      </c>
      <c r="DJ20" s="19" t="str">
        <f t="shared" ca="1" si="88"/>
        <v>-</v>
      </c>
      <c r="DK20" s="19" t="str">
        <f t="shared" ca="1" si="88"/>
        <v>-</v>
      </c>
      <c r="DL20" s="19" t="str">
        <f t="shared" ca="1" si="88"/>
        <v>-</v>
      </c>
      <c r="DM20" s="19" t="str">
        <f t="shared" ca="1" si="88"/>
        <v>-</v>
      </c>
      <c r="DN20" s="19" t="str">
        <f t="shared" ca="1" si="88"/>
        <v>-</v>
      </c>
      <c r="DO20" s="19">
        <f t="shared" ca="1" si="89"/>
        <v>0</v>
      </c>
      <c r="DP20" s="19">
        <f t="shared" ca="1" si="89"/>
        <v>0</v>
      </c>
      <c r="DQ20" s="19">
        <f t="shared" ca="1" si="89"/>
        <v>0</v>
      </c>
      <c r="DR20" s="19" t="str">
        <f t="shared" ca="1" si="90"/>
        <v>-</v>
      </c>
      <c r="DS20" s="9"/>
      <c r="DT20" s="19">
        <f t="shared" ca="1" si="91"/>
        <v>1</v>
      </c>
      <c r="DU20" s="19" t="str">
        <f t="shared" ca="1" si="91"/>
        <v>-</v>
      </c>
      <c r="DV20" s="19">
        <f t="shared" ca="1" si="69"/>
        <v>0</v>
      </c>
      <c r="DW20" s="19" t="str">
        <f t="shared" ca="1" si="91"/>
        <v>-</v>
      </c>
      <c r="DX20" s="19">
        <f t="shared" ca="1" si="92"/>
        <v>0</v>
      </c>
      <c r="DY20" s="19">
        <f t="shared" ca="1" si="92"/>
        <v>0</v>
      </c>
      <c r="DZ20" s="19">
        <f t="shared" ca="1" si="92"/>
        <v>0</v>
      </c>
      <c r="EA20" s="19">
        <f t="shared" ca="1" si="93"/>
        <v>0</v>
      </c>
      <c r="EB20" s="19">
        <f t="shared" ca="1" si="93"/>
        <v>0</v>
      </c>
      <c r="EC20" s="19">
        <f t="shared" ca="1" si="92"/>
        <v>0</v>
      </c>
      <c r="ED20" s="19">
        <f t="shared" ca="1" si="92"/>
        <v>0</v>
      </c>
      <c r="EE20" s="19">
        <f t="shared" ca="1" si="92"/>
        <v>0</v>
      </c>
      <c r="EF20" s="19">
        <f t="shared" ca="1" si="92"/>
        <v>0</v>
      </c>
      <c r="EG20" s="19">
        <f t="shared" ca="1" si="92"/>
        <v>0</v>
      </c>
      <c r="EH20" s="19">
        <f t="shared" ca="1" si="94"/>
        <v>0</v>
      </c>
      <c r="EI20" s="19">
        <f t="shared" ca="1" si="94"/>
        <v>0</v>
      </c>
      <c r="EJ20" s="19">
        <f t="shared" ca="1" si="94"/>
        <v>0</v>
      </c>
      <c r="EK20" s="19">
        <f t="shared" ca="1" si="94"/>
        <v>0</v>
      </c>
      <c r="EL20" s="19">
        <f t="shared" ca="1" si="94"/>
        <v>0</v>
      </c>
      <c r="EM20" s="19">
        <f t="shared" ca="1" si="94"/>
        <v>0</v>
      </c>
      <c r="EN20" s="19">
        <f t="shared" ca="1" si="94"/>
        <v>0</v>
      </c>
      <c r="EO20" s="19">
        <f t="shared" ca="1" si="70"/>
        <v>0</v>
      </c>
      <c r="EP20" s="19">
        <f t="shared" ca="1" si="94"/>
        <v>0</v>
      </c>
      <c r="EQ20" s="19">
        <f t="shared" ca="1" si="94"/>
        <v>0</v>
      </c>
      <c r="ER20" s="9"/>
      <c r="ES20" s="19" t="str">
        <f ca="1">OFFSET(ES$5,$B20,0)</f>
        <v>-</v>
      </c>
      <c r="ET20" s="19" t="b">
        <f t="shared" ca="1" si="95"/>
        <v>0</v>
      </c>
      <c r="EU20" s="19" t="b">
        <f t="shared" ca="1" si="95"/>
        <v>0</v>
      </c>
      <c r="EV20" s="19" t="b">
        <f t="shared" ca="1" si="95"/>
        <v>1</v>
      </c>
      <c r="EW20" s="19">
        <f t="shared" ca="1" si="95"/>
        <v>1</v>
      </c>
      <c r="EX20" s="19">
        <f t="shared" ca="1" si="95"/>
        <v>1</v>
      </c>
      <c r="EY20" s="19" t="str">
        <f t="shared" ca="1" si="95"/>
        <v>-</v>
      </c>
      <c r="EZ20" s="19" t="str">
        <f t="shared" ca="1" si="95"/>
        <v>-</v>
      </c>
      <c r="FA20" s="19" t="str">
        <f t="shared" ca="1" si="95"/>
        <v>-</v>
      </c>
      <c r="FB20" s="19" t="str">
        <f t="shared" ca="1" si="95"/>
        <v>-</v>
      </c>
      <c r="FC20" s="19">
        <f t="shared" ca="1" si="95"/>
        <v>1</v>
      </c>
      <c r="FD20" s="19" t="str">
        <f t="shared" ca="1" si="95"/>
        <v>-</v>
      </c>
      <c r="FE20" s="19" t="str">
        <f t="shared" ca="1" si="96"/>
        <v>-</v>
      </c>
      <c r="FF20" s="19" t="str">
        <f t="shared" ca="1" si="96"/>
        <v>-</v>
      </c>
      <c r="FG20" s="19" t="str">
        <f t="shared" ca="1" si="96"/>
        <v>-</v>
      </c>
      <c r="FH20" s="19" t="str">
        <f t="shared" ca="1" si="96"/>
        <v>-</v>
      </c>
      <c r="FI20" s="19" t="str">
        <f t="shared" ca="1" si="96"/>
        <v>-</v>
      </c>
      <c r="FJ20" s="19" t="str">
        <f t="shared" ca="1" si="96"/>
        <v>-</v>
      </c>
      <c r="FK20" s="19" t="str">
        <f t="shared" ca="1" si="96"/>
        <v>-</v>
      </c>
      <c r="FL20" s="19" t="str">
        <f t="shared" ca="1" si="96"/>
        <v>-</v>
      </c>
      <c r="FM20" s="19" t="str">
        <f t="shared" ca="1" si="96"/>
        <v>-</v>
      </c>
      <c r="FN20" s="19" t="str">
        <f t="shared" ca="1" si="96"/>
        <v>-</v>
      </c>
      <c r="FO20" s="19" t="b">
        <f t="shared" ca="1" si="97"/>
        <v>1</v>
      </c>
      <c r="FP20" s="19">
        <f t="shared" ca="1" si="97"/>
        <v>0</v>
      </c>
      <c r="FQ20" s="19" t="str">
        <f t="shared" ca="1" si="97"/>
        <v>-</v>
      </c>
      <c r="FR20" s="19">
        <f t="shared" ca="1" si="97"/>
        <v>999999</v>
      </c>
      <c r="FS20" s="19">
        <f t="shared" ca="1" si="97"/>
        <v>999999</v>
      </c>
      <c r="FT20" s="19">
        <f t="shared" ca="1" si="97"/>
        <v>999999</v>
      </c>
      <c r="FU20" s="19">
        <f t="shared" ca="1" si="97"/>
        <v>999999</v>
      </c>
      <c r="FV20" s="19">
        <f t="shared" ca="1" si="97"/>
        <v>999999</v>
      </c>
      <c r="FW20" s="19" t="str">
        <f t="shared" ca="1" si="98"/>
        <v>-</v>
      </c>
      <c r="FX20" s="19" t="str">
        <f t="shared" ca="1" si="98"/>
        <v>-</v>
      </c>
      <c r="FY20" s="19" t="str">
        <f t="shared" ca="1" si="98"/>
        <v>-</v>
      </c>
      <c r="FZ20" s="19" t="b">
        <f t="shared" ca="1" si="98"/>
        <v>1</v>
      </c>
      <c r="GA20" s="19">
        <f t="shared" ca="1" si="98"/>
        <v>0</v>
      </c>
      <c r="GB20" s="19" t="str">
        <f t="shared" ca="1" si="98"/>
        <v>-</v>
      </c>
      <c r="GC20" s="19" t="str">
        <f t="shared" ca="1" si="98"/>
        <v>-</v>
      </c>
      <c r="GD20" s="19" t="str">
        <f t="shared" ca="1" si="98"/>
        <v>-</v>
      </c>
      <c r="GE20" s="19" t="str">
        <f t="shared" ca="1" si="98"/>
        <v>-</v>
      </c>
      <c r="GF20" s="19" t="str">
        <f t="shared" ca="1" si="98"/>
        <v>-</v>
      </c>
      <c r="GG20" s="19" t="str">
        <f t="shared" ca="1" si="73"/>
        <v>-</v>
      </c>
      <c r="GH20" s="19" t="str">
        <f t="shared" ca="1" si="73"/>
        <v>-</v>
      </c>
      <c r="GI20" s="19" t="str">
        <f t="shared" ca="1" si="99"/>
        <v>-</v>
      </c>
      <c r="GJ20" s="19" t="str">
        <f t="shared" ca="1" si="99"/>
        <v>-</v>
      </c>
      <c r="GK20" s="19" t="str">
        <f t="shared" ca="1" si="99"/>
        <v>-</v>
      </c>
      <c r="GL20" s="19" t="str">
        <f t="shared" ca="1" si="99"/>
        <v>-</v>
      </c>
      <c r="GM20" s="19" t="str">
        <f t="shared" ca="1" si="99"/>
        <v>-</v>
      </c>
      <c r="GN20" s="19">
        <f t="shared" ca="1" si="99"/>
        <v>500</v>
      </c>
      <c r="GO20" s="19">
        <f t="shared" ca="1" si="99"/>
        <v>500</v>
      </c>
      <c r="GP20" s="19" t="str">
        <f t="shared" ca="1" si="100"/>
        <v>-</v>
      </c>
      <c r="GQ20" s="19" t="str">
        <f t="shared" ca="1" si="101"/>
        <v>-</v>
      </c>
      <c r="GR20" s="19" t="str">
        <f t="shared" ca="1" si="101"/>
        <v>-</v>
      </c>
      <c r="GS20" s="19">
        <f t="shared" ca="1" si="102"/>
        <v>1</v>
      </c>
      <c r="GT20" s="9"/>
      <c r="GU20" s="19" t="str">
        <f t="shared" ca="1" si="101"/>
        <v>-</v>
      </c>
      <c r="GV20" s="19" t="str">
        <f t="shared" ca="1" si="101"/>
        <v>-</v>
      </c>
      <c r="GW20" s="19" t="str">
        <f t="shared" ca="1" si="101"/>
        <v>-</v>
      </c>
      <c r="GX20" s="19" t="str">
        <f t="shared" ca="1" si="101"/>
        <v>-</v>
      </c>
      <c r="GY20" s="19">
        <f t="shared" ca="1" si="101"/>
        <v>1</v>
      </c>
      <c r="GZ20" s="19">
        <f t="shared" ca="1" si="101"/>
        <v>1</v>
      </c>
      <c r="HA20" s="19">
        <f t="shared" ca="1" si="101"/>
        <v>1</v>
      </c>
      <c r="HB20" s="9"/>
      <c r="HC20" s="12" t="b">
        <v>0</v>
      </c>
      <c r="HD20" s="12" t="b">
        <v>0</v>
      </c>
      <c r="HE20" s="19">
        <f t="shared" ca="1" si="103"/>
        <v>1</v>
      </c>
      <c r="HF20" s="19">
        <f t="shared" ca="1" si="103"/>
        <v>0.75</v>
      </c>
      <c r="HG20" s="19">
        <f t="shared" ca="1" si="103"/>
        <v>0.75</v>
      </c>
      <c r="HH20" s="19">
        <f t="shared" ca="1" si="103"/>
        <v>0.8</v>
      </c>
      <c r="HI20" s="19">
        <f t="shared" ca="1" si="103"/>
        <v>0.82499999999999996</v>
      </c>
      <c r="HJ20" s="19">
        <f t="shared" ca="1" si="103"/>
        <v>0.875</v>
      </c>
      <c r="HK20" s="19">
        <f t="shared" ca="1" si="103"/>
        <v>0.9</v>
      </c>
      <c r="HL20" s="19">
        <f t="shared" ca="1" si="103"/>
        <v>1</v>
      </c>
      <c r="HM20" s="19">
        <f t="shared" ca="1" si="104"/>
        <v>0.875</v>
      </c>
      <c r="HN20" s="19">
        <f t="shared" ca="1" si="104"/>
        <v>0</v>
      </c>
      <c r="HO20" s="24">
        <v>0</v>
      </c>
    </row>
    <row r="21" spans="1:223">
      <c r="A21" s="21">
        <f>ROW(A21)-5</f>
        <v>16</v>
      </c>
      <c r="B21" s="21"/>
      <c r="D21" s="526"/>
      <c r="E21" t="b">
        <v>0</v>
      </c>
      <c r="G21" s="32" t="s">
        <v>1022</v>
      </c>
      <c r="M21">
        <v>1</v>
      </c>
      <c r="N21">
        <v>1</v>
      </c>
      <c r="O21">
        <v>2</v>
      </c>
      <c r="P21">
        <v>1</v>
      </c>
      <c r="Q21">
        <v>2</v>
      </c>
      <c r="R21">
        <v>1</v>
      </c>
      <c r="S21">
        <v>1</v>
      </c>
      <c r="T21">
        <v>1</v>
      </c>
      <c r="U21" s="220"/>
      <c r="V21" s="220"/>
      <c r="W21" s="220">
        <v>0</v>
      </c>
      <c r="X21" s="220">
        <v>0</v>
      </c>
      <c r="Y21" s="220">
        <v>0</v>
      </c>
      <c r="AF21" s="235" t="s">
        <v>849</v>
      </c>
      <c r="AG21" s="9" t="str">
        <f ca="1">IF(COUNTIF(AF$5:AF21,AF21)=1,"-","Dup")</f>
        <v>-</v>
      </c>
      <c r="AH21" s="9"/>
      <c r="AI21" s="526"/>
      <c r="AJ21" s="526"/>
      <c r="AK21" s="526"/>
      <c r="AL21" s="526"/>
      <c r="AM21" s="526"/>
      <c r="AN21" s="526"/>
      <c r="AO21" s="9"/>
      <c r="AP21" s="526"/>
      <c r="AQ21" s="526"/>
      <c r="AR21" s="526"/>
      <c r="AS21" s="526"/>
      <c r="AT21" s="526"/>
      <c r="AU21" s="526"/>
      <c r="AV21" s="526"/>
      <c r="AW21" s="9"/>
      <c r="AX21" s="526"/>
      <c r="AY21" s="526"/>
      <c r="AZ21" s="526"/>
      <c r="BA21" s="526"/>
      <c r="BB21" s="526"/>
      <c r="BC21" s="526"/>
      <c r="BD21" s="526"/>
      <c r="BE21" s="526"/>
      <c r="BF21" s="526"/>
      <c r="BG21" s="526"/>
      <c r="BH21" s="526"/>
      <c r="BI21" s="9"/>
      <c r="BJ21" s="526"/>
      <c r="BK21" s="526"/>
      <c r="BL21" s="526"/>
      <c r="BM21" s="526"/>
      <c r="BN21" s="526"/>
      <c r="BO21" s="526"/>
      <c r="BP21" s="526"/>
      <c r="BQ21" s="526"/>
      <c r="BR21" s="526"/>
      <c r="BS21" s="526"/>
      <c r="BT21" s="9"/>
      <c r="BU21" s="526"/>
      <c r="BV21" s="526"/>
      <c r="BW21" s="526"/>
      <c r="BX21" s="526"/>
      <c r="BY21" s="526"/>
      <c r="BZ21" s="526"/>
      <c r="CA21" s="526"/>
      <c r="CB21" s="526"/>
      <c r="CC21" s="526"/>
      <c r="CD21" s="526"/>
      <c r="CE21" s="526"/>
      <c r="CF21" s="9"/>
      <c r="CG21" s="526"/>
      <c r="CH21" s="526"/>
      <c r="CI21" s="526"/>
      <c r="CJ21" s="526"/>
      <c r="CK21" s="526"/>
      <c r="CL21" s="526"/>
      <c r="CM21" s="526"/>
      <c r="CN21" s="526"/>
      <c r="CO21" s="526"/>
      <c r="CP21" s="526"/>
      <c r="CQ21" s="526"/>
      <c r="CR21" s="526"/>
      <c r="CS21" s="526"/>
      <c r="CT21" s="526"/>
      <c r="CU21" s="526"/>
      <c r="CV21" s="526"/>
      <c r="CW21" s="526"/>
      <c r="CX21" s="526"/>
      <c r="CY21" s="526"/>
      <c r="CZ21" s="526"/>
      <c r="DA21" s="526"/>
      <c r="DB21" s="526"/>
      <c r="DC21" s="526"/>
      <c r="DD21" s="526"/>
      <c r="DE21" s="526"/>
      <c r="DF21" s="526"/>
      <c r="DG21" s="526"/>
      <c r="DH21" s="526"/>
      <c r="DI21" s="526"/>
      <c r="DJ21" s="526"/>
      <c r="DK21" s="526"/>
      <c r="DL21" s="526"/>
      <c r="DM21" s="526"/>
      <c r="DN21" s="526"/>
      <c r="DO21" s="527"/>
      <c r="DP21" s="526"/>
      <c r="DQ21" s="526"/>
      <c r="DR21" s="526"/>
      <c r="DS21" s="9"/>
      <c r="DT21" s="526"/>
      <c r="DU21" s="526"/>
      <c r="DV21" s="526"/>
      <c r="DW21" s="526"/>
      <c r="DX21" s="526"/>
      <c r="DY21" s="526"/>
      <c r="DZ21" s="526"/>
      <c r="EA21" s="526"/>
      <c r="EB21" s="526"/>
      <c r="EC21" s="526"/>
      <c r="ED21" s="526"/>
      <c r="EE21" s="526"/>
      <c r="EF21" s="526"/>
      <c r="EG21" s="526"/>
      <c r="EH21" s="526"/>
      <c r="EI21" s="526"/>
      <c r="EJ21" s="526"/>
      <c r="EK21" s="526"/>
      <c r="EL21" s="526"/>
      <c r="EM21" s="526"/>
      <c r="EN21" s="526"/>
      <c r="EO21" s="526"/>
      <c r="EP21" s="526"/>
      <c r="EQ21" s="526"/>
      <c r="ER21" s="9"/>
      <c r="ES21" s="526"/>
      <c r="ET21" s="526"/>
      <c r="EU21" s="526"/>
      <c r="EV21" s="526"/>
      <c r="EW21" s="526"/>
      <c r="EX21" s="526"/>
      <c r="EY21" s="526"/>
      <c r="EZ21" s="526"/>
      <c r="FA21" s="526"/>
      <c r="FB21" s="526"/>
      <c r="FC21" s="526"/>
      <c r="FD21" s="526"/>
      <c r="FE21" s="526"/>
      <c r="FF21" s="526"/>
      <c r="FG21" s="526"/>
      <c r="FH21" s="526"/>
      <c r="FI21" s="526"/>
      <c r="FJ21" s="526"/>
      <c r="FK21" s="526"/>
      <c r="FL21" s="526"/>
      <c r="FM21" s="526"/>
      <c r="FN21" s="526"/>
      <c r="FO21" s="526"/>
      <c r="FP21" s="526"/>
      <c r="FQ21" s="526"/>
      <c r="FR21" s="526"/>
      <c r="FS21" s="526"/>
      <c r="FT21" s="526"/>
      <c r="FU21" s="526"/>
      <c r="FV21" s="526"/>
      <c r="FW21" s="526"/>
      <c r="FX21" s="526"/>
      <c r="FY21" s="526"/>
      <c r="FZ21" s="526"/>
      <c r="GA21" s="526"/>
      <c r="GB21" s="526"/>
      <c r="GC21" s="526"/>
      <c r="GD21" s="526"/>
      <c r="GE21" s="526"/>
      <c r="GF21" s="526"/>
      <c r="GG21" s="526"/>
      <c r="GH21" s="526"/>
      <c r="GI21" s="526"/>
      <c r="GJ21" s="526"/>
      <c r="GK21" s="526"/>
      <c r="GL21" s="526"/>
      <c r="GM21" s="526"/>
      <c r="GN21" s="526"/>
      <c r="GO21" s="526"/>
      <c r="GP21" s="526"/>
      <c r="GQ21" s="526"/>
      <c r="GR21" s="526"/>
      <c r="GS21" s="526"/>
      <c r="GT21" s="9"/>
      <c r="GU21" s="526"/>
      <c r="GV21" s="526"/>
      <c r="GW21" s="526"/>
      <c r="GX21" s="526"/>
      <c r="GY21" s="526"/>
      <c r="GZ21" s="526"/>
      <c r="HA21" s="526"/>
      <c r="HB21" s="9"/>
      <c r="HC21" s="526"/>
      <c r="HD21" s="526"/>
      <c r="HE21" s="526"/>
      <c r="HF21" s="526"/>
      <c r="HG21" s="526"/>
      <c r="HH21" s="526"/>
      <c r="HI21" s="526"/>
      <c r="HJ21" s="526"/>
      <c r="HK21" s="526"/>
      <c r="HL21" s="526"/>
      <c r="HM21" s="526"/>
      <c r="HN21" s="526"/>
      <c r="HO21" s="24">
        <v>0</v>
      </c>
    </row>
    <row r="22" spans="1:223" outlineLevel="1">
      <c r="A22" s="21">
        <f>ROW(A22)-5</f>
        <v>17</v>
      </c>
      <c r="B22" s="21"/>
      <c r="D22" s="14"/>
      <c r="E22" t="b">
        <v>0</v>
      </c>
      <c r="G22" s="32" t="s">
        <v>1023</v>
      </c>
      <c r="M22">
        <v>4</v>
      </c>
      <c r="N22">
        <v>3</v>
      </c>
      <c r="O22">
        <v>2</v>
      </c>
      <c r="P22">
        <v>3</v>
      </c>
      <c r="Q22">
        <v>2</v>
      </c>
      <c r="R22">
        <v>3</v>
      </c>
      <c r="S22">
        <v>4</v>
      </c>
      <c r="T22">
        <v>4</v>
      </c>
      <c r="U22" s="220"/>
      <c r="V22" s="220"/>
      <c r="W22" s="220">
        <v>0</v>
      </c>
      <c r="X22" s="220">
        <v>0</v>
      </c>
      <c r="Y22" s="220">
        <v>0</v>
      </c>
      <c r="AF22" s="236" t="str">
        <f t="array" ref="AF22">PRODUCT($N22:$V22-$N21:$V21+1)&amp;" "&amp;AF21&amp;" specific pointers"</f>
        <v>432 Template Experiment specific pointers</v>
      </c>
      <c r="AG22" s="9" t="str">
        <f ca="1">IF(COUNTIF(AF$5:AF22,AF22)=1,"-","Dup")</f>
        <v>-</v>
      </c>
      <c r="AH22" s="9"/>
      <c r="AI22" s="14"/>
      <c r="AJ22" s="14"/>
      <c r="AK22" s="14"/>
      <c r="AL22" s="14"/>
      <c r="AM22" s="14"/>
      <c r="AN22" s="14"/>
      <c r="AO22" s="9"/>
      <c r="AP22" s="14"/>
      <c r="AQ22" s="14"/>
      <c r="AR22" s="14"/>
      <c r="AS22" s="14"/>
      <c r="AT22" s="14"/>
      <c r="AU22" s="14"/>
      <c r="AV22" s="14"/>
      <c r="AW22" s="9"/>
      <c r="AX22" s="14"/>
      <c r="AY22" s="14"/>
      <c r="AZ22" s="14"/>
      <c r="BA22" s="14"/>
      <c r="BB22" s="14"/>
      <c r="BC22" s="14"/>
      <c r="BD22" s="14"/>
      <c r="BE22" s="14"/>
      <c r="BF22" s="14"/>
      <c r="BG22" s="14"/>
      <c r="BH22" s="14"/>
      <c r="BI22" s="9"/>
      <c r="BJ22" s="14"/>
      <c r="BK22" s="14"/>
      <c r="BL22" s="14"/>
      <c r="BM22" s="14"/>
      <c r="BN22" s="14"/>
      <c r="BO22" s="14"/>
      <c r="BP22" s="14"/>
      <c r="BQ22" s="14"/>
      <c r="BR22" s="14"/>
      <c r="BS22" s="14"/>
      <c r="BT22" s="9"/>
      <c r="BU22" s="14"/>
      <c r="BV22" s="14"/>
      <c r="BW22" s="14"/>
      <c r="BX22" s="14"/>
      <c r="BY22" s="14"/>
      <c r="BZ22" s="155"/>
      <c r="CA22" s="14"/>
      <c r="CB22" s="14"/>
      <c r="CC22" s="14"/>
      <c r="CD22" s="14"/>
      <c r="CE22" s="14"/>
      <c r="CF22" s="9"/>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326"/>
      <c r="DP22" s="14"/>
      <c r="DQ22" s="14"/>
      <c r="DR22" s="14"/>
      <c r="DS22" s="9"/>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9"/>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9"/>
      <c r="GU22" s="14"/>
      <c r="GV22" s="14"/>
      <c r="GW22" s="14"/>
      <c r="GX22" s="14"/>
      <c r="GY22" s="14"/>
      <c r="GZ22" s="14"/>
      <c r="HA22" s="14"/>
      <c r="HB22" s="9"/>
      <c r="HC22" s="14"/>
      <c r="HD22" s="14"/>
      <c r="HE22" s="14"/>
      <c r="HF22" s="14"/>
      <c r="HG22" s="14"/>
      <c r="HH22" s="14"/>
      <c r="HI22" s="14"/>
      <c r="HJ22" s="14"/>
      <c r="HK22" s="14"/>
      <c r="HL22" s="14"/>
      <c r="HM22" s="14"/>
      <c r="HN22" s="14"/>
      <c r="HO22" s="24">
        <v>0</v>
      </c>
    </row>
    <row r="23" spans="1:223" outlineLevel="1">
      <c r="A23" s="21">
        <f t="shared" si="46"/>
        <v>18</v>
      </c>
      <c r="B23" s="21">
        <f>$A$14</f>
        <v>9</v>
      </c>
      <c r="C23">
        <f>100+_xlfn.SWITCH(ExptNo,    1,$M23,    2,$N23+($M23-1)*3,    0)</f>
        <v>100</v>
      </c>
      <c r="D23" s="145" t="str">
        <f>INDEX(i.Region_Desc,$K23,1)</f>
        <v>SWV</v>
      </c>
      <c r="E23" t="b">
        <f>NOT($DU23)</f>
        <v>1</v>
      </c>
      <c r="F23" t="b">
        <v>0</v>
      </c>
      <c r="G23" t="b">
        <v>1</v>
      </c>
      <c r="H23" s="29"/>
      <c r="I23" s="29">
        <v>1</v>
      </c>
      <c r="J23" s="29">
        <v>0</v>
      </c>
      <c r="K23" s="29">
        <v>1</v>
      </c>
      <c r="L23" s="29">
        <v>0</v>
      </c>
      <c r="M23" s="29">
        <v>1</v>
      </c>
      <c r="N23" s="29">
        <v>3</v>
      </c>
      <c r="O23" s="29">
        <v>2</v>
      </c>
      <c r="P23" s="29">
        <v>1</v>
      </c>
      <c r="Q23" s="29">
        <v>2</v>
      </c>
      <c r="R23" s="29">
        <v>1</v>
      </c>
      <c r="S23" s="29">
        <v>1</v>
      </c>
      <c r="T23" s="29">
        <v>1</v>
      </c>
      <c r="U23" s="220"/>
      <c r="V23" s="220"/>
      <c r="W23" s="220"/>
      <c r="X23" s="220"/>
      <c r="Y23" s="220"/>
      <c r="Z23" s="145">
        <f>INDEX(CHOOSE($N23,DataAutumn!i.AdultDrys,DataWinter!i.AdultDrys,DataSpring!i.AdultDrys),1,$M23)</f>
        <v>4</v>
      </c>
      <c r="AA23" s="5">
        <f t="shared" ref="AA23:AB25" si="105">INDEX(i.FlkStrctr,$M23,AA$7)</f>
        <v>2</v>
      </c>
      <c r="AB23" s="5">
        <f t="shared" si="105"/>
        <v>0</v>
      </c>
      <c r="AC23" s="5">
        <f>INDEX(i.StdELMan,($K23-1)*12+($M23-1)*3+$N23,AC$7)</f>
        <v>1</v>
      </c>
      <c r="AD23" s="220"/>
      <c r="AE23" s="220"/>
      <c r="AF23" s="369" t="str">
        <f ca="1">"00000 Template "
&amp; $D23           &amp; " Day"&amp;INDEX(i.DOY,$N23,1)              &amp; IF($DT23=0," FWM","")&amp;IF($DT23=1," MWM","")&amp;IF($DT23=5," Mat","")&amp;IF($DU23=TRUE,"&amp;BBT","    ")
&amp; " RR"&amp;TEXT($EI23*100,"000p;-00p;000p;@")     &amp; " WP"&amp;TEXT($GY23*100,"000p")           &amp; " MP"&amp;TEXT($GZ23*100,"000p")           &amp; " GP"&amp;TEXT($HA23*100,"000p")
&amp; " (F"&amp;3+COUNTIF($CN23:$CQ23,TRUE)&amp;3&amp;"N"&amp;$DD23&amp;$DE23&amp;")"</f>
        <v>00000 Template SWV Day204 FWM     RR000p WP100p MP100p GP100p (F33N11)</v>
      </c>
      <c r="AG23" s="9" t="str">
        <f ca="1">IF(COUNTIF(AF$5:AF23,AF23)=1,"-","Dup")</f>
        <v>-</v>
      </c>
      <c r="AH23" s="9"/>
      <c r="AI23" s="19" t="str">
        <f t="shared" ref="AI23:AN25" ca="1" si="106">OFFSET(AI$5,$B23,0)</f>
        <v>-</v>
      </c>
      <c r="AJ23" s="19" t="str">
        <f t="shared" ca="1" si="106"/>
        <v>-</v>
      </c>
      <c r="AK23" s="19" t="str">
        <f t="shared" ca="1" si="106"/>
        <v>-</v>
      </c>
      <c r="AL23" s="19" t="str">
        <f t="shared" ca="1" si="106"/>
        <v>-</v>
      </c>
      <c r="AM23" s="19" t="str">
        <f t="shared" ca="1" si="106"/>
        <v>-</v>
      </c>
      <c r="AN23" s="19" t="b">
        <f t="shared" ca="1" si="106"/>
        <v>1</v>
      </c>
      <c r="AO23" s="9"/>
      <c r="AP23" s="19" t="b">
        <f t="shared" ref="AP23:AT23" ca="1" si="107">OFFSET(AP$5,$B23,0)</f>
        <v>1</v>
      </c>
      <c r="AQ23" s="19" t="str">
        <f t="shared" ca="1" si="107"/>
        <v>-</v>
      </c>
      <c r="AR23" s="19" t="str">
        <f t="shared" ca="1" si="107"/>
        <v>-</v>
      </c>
      <c r="AS23" s="19" t="str">
        <f t="shared" ca="1" si="107"/>
        <v>-</v>
      </c>
      <c r="AT23" s="19" t="b">
        <f t="shared" ca="1" si="107"/>
        <v>0</v>
      </c>
      <c r="AU23" s="19">
        <f t="shared" ref="AU23:AV25" ca="1" si="108">OFFSET(AU$5,$B23,0)</f>
        <v>0.25</v>
      </c>
      <c r="AV23" s="19" t="b">
        <f t="shared" ca="1" si="108"/>
        <v>1</v>
      </c>
      <c r="AW23" s="9"/>
      <c r="AX23" s="5" t="str">
        <f ca="1">IF($M23&lt;&gt;4,OFFSET(AX$5,$B23,0),1)</f>
        <v>-</v>
      </c>
      <c r="AY23" s="19" t="str">
        <f t="shared" ref="AY23:BA25" ca="1" si="109">OFFSET(AY$5,$B23,0)</f>
        <v>-</v>
      </c>
      <c r="AZ23" s="19" t="str">
        <f t="shared" ca="1" si="109"/>
        <v>-</v>
      </c>
      <c r="BA23" s="19" t="str">
        <f t="shared" ca="1" si="109"/>
        <v>-</v>
      </c>
      <c r="BB23" s="5" t="str">
        <f ca="1">IF($M23&lt;&gt;4,OFFSET(BB$5,$B23,0),1)</f>
        <v>-</v>
      </c>
      <c r="BC23" s="19" t="str">
        <f ca="1">OFFSET(BC$5,$B23,0)</f>
        <v>-</v>
      </c>
      <c r="BD23" s="5" t="str">
        <f ca="1">IF($M23&lt;&gt;4,OFFSET(BD$5,$B23,0),1)</f>
        <v>-</v>
      </c>
      <c r="BE23" s="19" t="str">
        <f t="shared" ref="BE23:BG25" ca="1" si="110">OFFSET(BE$5,$B23,0)</f>
        <v>-</v>
      </c>
      <c r="BF23" s="19" t="str">
        <f t="shared" ca="1" si="110"/>
        <v>-</v>
      </c>
      <c r="BG23" s="19" t="str">
        <f t="shared" ca="1" si="110"/>
        <v>-</v>
      </c>
      <c r="BH23" s="5" t="str">
        <f ca="1">IF($M23&lt;&gt;4,OFFSET(BH$5,$B23,0),1)</f>
        <v>-</v>
      </c>
      <c r="BI23" s="9"/>
      <c r="BJ23" s="5" t="b">
        <f>$J23&lt;0</f>
        <v>0</v>
      </c>
      <c r="BK23" s="5">
        <f>IF($J23="",BK$14,ABS($J23))</f>
        <v>0</v>
      </c>
      <c r="BL23" s="5" t="b">
        <f t="shared" ref="BL23:BS25" si="111">IF($J23="",BL$14,ABS($J23)=BL$7)</f>
        <v>1</v>
      </c>
      <c r="BM23" s="5" t="b">
        <f t="shared" si="111"/>
        <v>0</v>
      </c>
      <c r="BN23" s="5" t="b">
        <f t="shared" si="111"/>
        <v>0</v>
      </c>
      <c r="BO23" s="5" t="b">
        <f t="shared" si="111"/>
        <v>0</v>
      </c>
      <c r="BP23" s="5" t="b">
        <f t="shared" si="111"/>
        <v>0</v>
      </c>
      <c r="BQ23" s="5" t="b">
        <f t="shared" si="111"/>
        <v>0</v>
      </c>
      <c r="BR23" s="5" t="b">
        <f t="shared" si="111"/>
        <v>0</v>
      </c>
      <c r="BS23" s="5" t="b">
        <f t="shared" si="111"/>
        <v>0</v>
      </c>
      <c r="BT23" s="9"/>
      <c r="BU23" s="19" t="b">
        <f t="shared" ref="BU23:BU25" ca="1" si="112">OFFSET(BU$5,$B23,0)</f>
        <v>1</v>
      </c>
      <c r="BV23" s="19" t="b">
        <f t="shared" ref="BV23:BW25" ca="1" si="113">OFFSET(BV$5,$B23,0)</f>
        <v>1</v>
      </c>
      <c r="BW23" s="19" t="b">
        <f t="shared" ca="1" si="113"/>
        <v>1</v>
      </c>
      <c r="BX23" s="12">
        <f>VALUE($K23&amp;$M23&amp;$N23&amp;$S23)</f>
        <v>1131</v>
      </c>
      <c r="BY23" s="19" t="b">
        <f t="shared" ca="1" si="63"/>
        <v>1</v>
      </c>
      <c r="BZ23" s="19">
        <f t="shared" ca="1" si="63"/>
        <v>0</v>
      </c>
      <c r="CA23" s="19" t="str">
        <f t="shared" ca="1" si="63"/>
        <v>-</v>
      </c>
      <c r="CB23" s="19" t="str">
        <f t="shared" ca="1" si="83"/>
        <v>-</v>
      </c>
      <c r="CC23" s="19" t="str">
        <f t="shared" ca="1" si="83"/>
        <v>-</v>
      </c>
      <c r="CD23" s="19">
        <f t="shared" ca="1" si="63"/>
        <v>0</v>
      </c>
      <c r="CE23" s="19">
        <f t="shared" ca="1" si="63"/>
        <v>0</v>
      </c>
      <c r="CF23" s="9"/>
      <c r="CG23" s="448">
        <f t="shared" ref="CG23:CI25" si="114">INDEX(i.UserPeriod0,$AC23,CG$7)</f>
        <v>652</v>
      </c>
      <c r="CH23" s="448">
        <f t="shared" si="114"/>
        <v>686</v>
      </c>
      <c r="CI23" s="448">
        <f t="shared" si="114"/>
        <v>721</v>
      </c>
      <c r="CJ23" s="153">
        <f t="shared" ref="CJ23:CL25" si="115">7*INDEX(i.end_joining,1,CJ$7+($AC23-1)*3)</f>
        <v>378</v>
      </c>
      <c r="CK23" s="153">
        <f t="shared" si="115"/>
        <v>413</v>
      </c>
      <c r="CL23" s="153">
        <f t="shared" si="115"/>
        <v>448</v>
      </c>
      <c r="CM23" s="19" t="str">
        <f ca="1">OFFSET(CM$5,$B23,0)</f>
        <v>-</v>
      </c>
      <c r="CN23" s="19" t="str">
        <f t="shared" ref="CN23:DO29" ca="1" si="116">OFFSET(CN$5,$B23,0)</f>
        <v>-</v>
      </c>
      <c r="CO23" s="19" t="str">
        <f t="shared" ca="1" si="116"/>
        <v>-</v>
      </c>
      <c r="CP23" s="19" t="str">
        <f t="shared" ref="CP23:CQ29" ca="1" si="117">OFFSET(CP$5,$B23,0)</f>
        <v>-</v>
      </c>
      <c r="CQ23" s="19" t="str">
        <f t="shared" ca="1" si="117"/>
        <v>-</v>
      </c>
      <c r="CR23" s="19"/>
      <c r="CS23" s="19"/>
      <c r="CT23" s="19"/>
      <c r="CU23" s="19"/>
      <c r="CV23" s="19"/>
      <c r="CW23" s="19"/>
      <c r="CX23" s="19"/>
      <c r="CY23" s="19"/>
      <c r="CZ23" s="19"/>
      <c r="DA23" s="19"/>
      <c r="DB23" s="19"/>
      <c r="DC23" s="19"/>
      <c r="DD23" s="19">
        <f t="shared" ref="DD23:DF23" ca="1" si="118">OFFSET(DD$5,$B23,0)</f>
        <v>1</v>
      </c>
      <c r="DE23" s="19">
        <f t="shared" ca="1" si="118"/>
        <v>1</v>
      </c>
      <c r="DF23" s="19">
        <f t="shared" ca="1" si="118"/>
        <v>0</v>
      </c>
      <c r="DG23" s="19" t="str">
        <f t="shared" ca="1" si="116"/>
        <v>-</v>
      </c>
      <c r="DH23" s="19" t="str">
        <f t="shared" ca="1" si="116"/>
        <v>-</v>
      </c>
      <c r="DI23" s="19" t="str">
        <f t="shared" ca="1" si="116"/>
        <v>-</v>
      </c>
      <c r="DJ23" s="19" t="str">
        <f t="shared" ca="1" si="116"/>
        <v>-</v>
      </c>
      <c r="DK23" s="19" t="str">
        <f t="shared" ca="1" si="116"/>
        <v>-</v>
      </c>
      <c r="DL23" s="19">
        <f t="shared" ref="DL23" ca="1" si="119">OFFSET(DL$5,$B23,0)</f>
        <v>0</v>
      </c>
      <c r="DM23" s="19" t="str">
        <f t="shared" ca="1" si="116"/>
        <v>-</v>
      </c>
      <c r="DN23" s="19" t="str">
        <f t="shared" ca="1" si="116"/>
        <v>-</v>
      </c>
      <c r="DO23" s="19">
        <f t="shared" ca="1" si="116"/>
        <v>0</v>
      </c>
      <c r="DP23" s="154">
        <f t="shared" ref="DP23:DQ25" si="120">IF(AND($N23=DP$11,$W23&lt;&gt;0,$AC23=DP$12),INDEX(i.LTWFeedLevels,$W23,MOD(DP$7-1,7)+1),0)</f>
        <v>0</v>
      </c>
      <c r="DQ23" s="154">
        <f t="shared" si="120"/>
        <v>0</v>
      </c>
      <c r="DR23" s="5">
        <f>INDEX(i.TOL,$N23,DR$7)</f>
        <v>67</v>
      </c>
      <c r="DS23" s="9"/>
      <c r="DT23" s="5">
        <f t="shared" ref="DT23:DW25" si="121">INDEX(i.FlkStrctr,$M23,DT$7)</f>
        <v>0</v>
      </c>
      <c r="DU23" s="5" t="b">
        <f t="shared" si="121"/>
        <v>0</v>
      </c>
      <c r="DV23" s="19">
        <f t="shared" ref="DV23:EX38" ca="1" si="122">OFFSET(DV$5,$B23,0)</f>
        <v>0</v>
      </c>
      <c r="DW23" s="5">
        <f t="shared" si="121"/>
        <v>50</v>
      </c>
      <c r="DX23" s="19">
        <f t="shared" ca="1" si="122"/>
        <v>0</v>
      </c>
      <c r="DY23" s="19">
        <f t="shared" ca="1" si="122"/>
        <v>0</v>
      </c>
      <c r="DZ23" s="19">
        <f t="shared" ca="1" si="122"/>
        <v>0</v>
      </c>
      <c r="EA23" s="19">
        <f t="shared" ref="EA23:EB29" ca="1" si="123">OFFSET(EA$5,$B23,0)</f>
        <v>0</v>
      </c>
      <c r="EB23" s="19">
        <f t="shared" ca="1" si="123"/>
        <v>0</v>
      </c>
      <c r="EC23" s="19">
        <f t="shared" ca="1" si="122"/>
        <v>0</v>
      </c>
      <c r="ED23" s="19">
        <f t="shared" ca="1" si="122"/>
        <v>0</v>
      </c>
      <c r="EE23" s="19">
        <f t="shared" ca="1" si="122"/>
        <v>0</v>
      </c>
      <c r="EF23" s="19">
        <f t="shared" ca="1" si="122"/>
        <v>0</v>
      </c>
      <c r="EG23" s="5">
        <f t="shared" ref="EG23:EI25" si="124">INDEX(i.RR_scenario,$P23,EG$7+IF($M23=4,3,0))</f>
        <v>0</v>
      </c>
      <c r="EH23" s="5">
        <f t="shared" si="124"/>
        <v>0</v>
      </c>
      <c r="EI23" s="5">
        <f t="shared" si="124"/>
        <v>0</v>
      </c>
      <c r="EJ23" s="5">
        <f t="shared" ref="EJ23:EN25" si="125">INDEX(i_dryman,($Z23-1)*4+INDEX(i.StdELMan,($K23-1)*12+($M23-1)*3+$N23,EJ$8),EJ$7)</f>
        <v>0.01</v>
      </c>
      <c r="EK23" s="5">
        <f t="shared" si="125"/>
        <v>0</v>
      </c>
      <c r="EL23" s="5">
        <f t="shared" si="125"/>
        <v>0</v>
      </c>
      <c r="EM23" s="5">
        <f t="shared" si="125"/>
        <v>0.05</v>
      </c>
      <c r="EN23" s="5">
        <f t="shared" si="125"/>
        <v>0.05</v>
      </c>
      <c r="EO23" s="19">
        <f t="shared" ca="1" si="122"/>
        <v>0</v>
      </c>
      <c r="EP23" s="19">
        <f t="shared" ca="1" si="122"/>
        <v>0</v>
      </c>
      <c r="EQ23" s="19">
        <f t="shared" ca="1" si="122"/>
        <v>0</v>
      </c>
      <c r="ER23" s="9"/>
      <c r="ES23" s="5" t="str">
        <f ca="1">IF($L23&lt;&gt;0,INDEX(i.cropgraze_inc,$L23,ES$7),OFFSET(ES$5,$B23,0))</f>
        <v>-</v>
      </c>
      <c r="ET23" s="5" t="b">
        <f t="shared" ref="ET23:EV25" si="126">($N23=ET$11)</f>
        <v>0</v>
      </c>
      <c r="EU23" s="5" t="b">
        <f t="shared" si="126"/>
        <v>0</v>
      </c>
      <c r="EV23" s="5" t="b">
        <f t="shared" si="126"/>
        <v>1</v>
      </c>
      <c r="EW23" s="19">
        <f t="shared" ca="1" si="122"/>
        <v>2</v>
      </c>
      <c r="EX23" s="19">
        <f t="shared" ca="1" si="122"/>
        <v>2</v>
      </c>
      <c r="EY23" s="5" t="b">
        <f t="shared" ref="EY23:FB25" si="127">INDEX(i_dryman,($Z23-1)*4+INDEX(i.StdELMan,($K23-1)*12+($M23-1)*3+$N23,EY$8),EY$7)</f>
        <v>0</v>
      </c>
      <c r="EZ23" s="5" t="b">
        <f t="shared" si="127"/>
        <v>1</v>
      </c>
      <c r="FA23" s="5" t="b">
        <f t="shared" si="127"/>
        <v>0</v>
      </c>
      <c r="FB23" s="5" t="b">
        <f t="shared" si="127"/>
        <v>0</v>
      </c>
      <c r="FC23" s="5">
        <f t="shared" ref="FC23:FD25" si="128">INDEX(i_dryman,($Z23-1)*4+INDEX(i.StdELMan,($K23-1)*12+($M23-1)*3+$N23,FC$8),FC$7+$M23-1)</f>
        <v>1</v>
      </c>
      <c r="FD23" s="5">
        <f t="shared" si="128"/>
        <v>0.66</v>
      </c>
      <c r="FE23" s="5" t="b">
        <f ca="1">AND(INDEX(i_dryman,($Z23-1)*4+INDEX(i.StdELMan,($K23-1)*12+($M23-1)*3+$N23,FE$8),FE$7),($EX23&gt;0))</f>
        <v>1</v>
      </c>
      <c r="FF23" s="5" t="str">
        <f t="array" aca="1" ref="FF23" ca="1">IF(OR(FG23:FG23&lt;&gt;"-"),TRUE,"-")</f>
        <v>-</v>
      </c>
      <c r="FG23" s="19" t="str">
        <f t="shared" ref="FG23:FN25" ca="1" si="129">OFFSET(FG$5,$B23,0)</f>
        <v>-</v>
      </c>
      <c r="FH23" s="19" t="str">
        <f t="shared" ca="1" si="129"/>
        <v>-</v>
      </c>
      <c r="FI23" s="19" t="str">
        <f t="shared" ca="1" si="129"/>
        <v>-</v>
      </c>
      <c r="FJ23" s="19" t="str">
        <f t="shared" ca="1" si="129"/>
        <v>-</v>
      </c>
      <c r="FK23" s="19" t="str">
        <f t="shared" ca="1" si="129"/>
        <v>-</v>
      </c>
      <c r="FL23" s="19" t="str">
        <f t="shared" ca="1" si="129"/>
        <v>-</v>
      </c>
      <c r="FM23" s="19" t="str">
        <f t="shared" ca="1" si="129"/>
        <v>-</v>
      </c>
      <c r="FN23" s="19" t="str">
        <f t="shared" ca="1" si="129"/>
        <v>-</v>
      </c>
      <c r="FO23" s="5" t="b">
        <f t="array" aca="1" ref="FO23" ca="1">IF(OR(FP23:FV23&lt;&gt;"-"),TRUE,"-")</f>
        <v>1</v>
      </c>
      <c r="FP23" s="19">
        <f t="shared" ref="FP23:FT25" ca="1" si="130">OFFSET(FP$5,$B23,0)</f>
        <v>0</v>
      </c>
      <c r="FQ23" s="19" t="str">
        <f t="shared" ca="1" si="130"/>
        <v>-</v>
      </c>
      <c r="FR23" s="19">
        <f t="shared" ca="1" si="130"/>
        <v>999999</v>
      </c>
      <c r="FS23" s="19">
        <f t="shared" ca="1" si="130"/>
        <v>999999</v>
      </c>
      <c r="FT23" s="19">
        <f t="shared" ca="1" si="130"/>
        <v>999999</v>
      </c>
      <c r="FU23" s="19">
        <f t="shared" ref="FU23:FV25" ca="1" si="131">OFFSET(FU$5,$B23,0)</f>
        <v>999999</v>
      </c>
      <c r="FV23" s="19">
        <f t="shared" ca="1" si="131"/>
        <v>999999</v>
      </c>
      <c r="FW23" s="19" t="str">
        <f t="shared" ref="FW23:FY37" ca="1" si="132">OFFSET(FW$5,$B23,0)</f>
        <v>-</v>
      </c>
      <c r="FX23" s="19" t="str">
        <f ca="1">OFFSET(FX$5,$B23,0)</f>
        <v>-</v>
      </c>
      <c r="FY23" s="19" t="str">
        <f ca="1">OFFSET(FY$5,$B23,0)</f>
        <v>-</v>
      </c>
      <c r="FZ23" s="19" t="b">
        <f t="shared" ref="FZ23:GA39" ca="1" si="133">OFFSET(FZ$5,$B23,0)</f>
        <v>1</v>
      </c>
      <c r="GA23" s="19">
        <f t="shared" ca="1" si="133"/>
        <v>0</v>
      </c>
      <c r="GB23" s="5" t="str">
        <f t="shared" ref="GB23:GE25" si="134">INDEX(i.FlkStrctr,$M23,GB$7)</f>
        <v>-</v>
      </c>
      <c r="GC23" s="5" t="str">
        <f t="shared" si="134"/>
        <v>-</v>
      </c>
      <c r="GD23" s="5" t="str">
        <f t="shared" si="134"/>
        <v>-</v>
      </c>
      <c r="GE23" s="5" t="str">
        <f t="shared" si="134"/>
        <v>-</v>
      </c>
      <c r="GF23" s="19" t="str">
        <f t="shared" ref="GF23:GF92" ca="1" si="135">OFFSET(GF$5,$B23,0)</f>
        <v>-</v>
      </c>
      <c r="GG23" s="19" t="str">
        <f t="shared" ref="GG23:GH24" ca="1" si="136">OFFSET(GG$5,$B23,0)</f>
        <v>-</v>
      </c>
      <c r="GH23" s="19" t="str">
        <f t="shared" ca="1" si="136"/>
        <v>-</v>
      </c>
      <c r="GI23" s="19" t="str">
        <f t="shared" ref="GI23:HN38" ca="1" si="137">OFFSET(GI$5,$B23,0)</f>
        <v>-</v>
      </c>
      <c r="GJ23" s="19" t="str">
        <f t="shared" ca="1" si="137"/>
        <v>-</v>
      </c>
      <c r="GK23" s="19" t="str">
        <f t="shared" ca="1" si="137"/>
        <v>-</v>
      </c>
      <c r="GL23" s="19" t="str">
        <f t="shared" ca="1" si="137"/>
        <v>-</v>
      </c>
      <c r="GM23" s="5" t="str">
        <f t="shared" ref="GM23:GR25" si="138">INDEX(i.FlkStrctr,$M23,GM$7)</f>
        <v>-</v>
      </c>
      <c r="GN23" s="5">
        <f t="shared" si="138"/>
        <v>500</v>
      </c>
      <c r="GO23" s="5">
        <f t="shared" si="138"/>
        <v>500</v>
      </c>
      <c r="GP23" s="5" t="str">
        <f t="shared" si="138"/>
        <v>-</v>
      </c>
      <c r="GQ23" s="5">
        <f t="shared" si="138"/>
        <v>0</v>
      </c>
      <c r="GR23" s="5">
        <f t="shared" si="138"/>
        <v>0</v>
      </c>
      <c r="GS23" s="5">
        <f>INDEX(i.conservation,$Q23,$N23)</f>
        <v>1</v>
      </c>
      <c r="GT23" s="9"/>
      <c r="GU23" s="19">
        <f t="shared" ca="1" si="137"/>
        <v>70</v>
      </c>
      <c r="GV23" s="19">
        <f t="shared" ca="1" si="137"/>
        <v>50</v>
      </c>
      <c r="GW23" s="19">
        <f t="shared" ca="1" si="137"/>
        <v>85</v>
      </c>
      <c r="GX23" s="19">
        <f t="shared" ca="1" si="137"/>
        <v>50</v>
      </c>
      <c r="GY23" s="5">
        <f>INDEX(i.WoolPrices,$R23,GY$7)</f>
        <v>1</v>
      </c>
      <c r="GZ23" s="5">
        <f>INDEX(i.MeatPrices,$S23,GZ$7)</f>
        <v>1</v>
      </c>
      <c r="HA23" s="5">
        <f>INDEX(i.GrainPrices,$T23,HA$7)</f>
        <v>1</v>
      </c>
      <c r="HB23" s="9"/>
      <c r="HC23" s="19" t="b">
        <f t="shared" ref="HC23:HD29" ca="1" si="139">OFFSET(HC$5,$B23,0)</f>
        <v>0</v>
      </c>
      <c r="HD23" s="19" t="b">
        <f t="shared" ca="1" si="139"/>
        <v>0</v>
      </c>
      <c r="HE23" s="19">
        <f t="shared" ca="1" si="137"/>
        <v>1</v>
      </c>
      <c r="HF23" s="19">
        <f t="shared" ca="1" si="137"/>
        <v>0.75</v>
      </c>
      <c r="HG23" s="19">
        <f t="shared" ca="1" si="137"/>
        <v>0.75</v>
      </c>
      <c r="HH23" s="19">
        <f t="shared" ca="1" si="137"/>
        <v>0.8</v>
      </c>
      <c r="HI23" s="19">
        <f t="shared" ca="1" si="137"/>
        <v>0.82499999999999996</v>
      </c>
      <c r="HJ23" s="19">
        <f t="shared" ca="1" si="137"/>
        <v>0.875</v>
      </c>
      <c r="HK23" s="19">
        <f t="shared" ca="1" si="137"/>
        <v>0.9</v>
      </c>
      <c r="HL23" s="19">
        <f t="shared" ca="1" si="137"/>
        <v>1</v>
      </c>
      <c r="HM23" s="19">
        <f t="shared" ca="1" si="137"/>
        <v>0.875</v>
      </c>
      <c r="HN23" s="19">
        <f t="shared" ca="1" si="137"/>
        <v>0</v>
      </c>
      <c r="HO23" s="24">
        <v>0</v>
      </c>
    </row>
    <row r="24" spans="1:223" outlineLevel="1">
      <c r="A24" s="21">
        <f t="shared" si="46"/>
        <v>19</v>
      </c>
      <c r="B24" s="21">
        <f>$A$23</f>
        <v>18</v>
      </c>
      <c r="C24">
        <f ca="1">100+_xlfn.SWITCH(ExptNo,    1,$M24,    2,$N24+($M24-1)*3,    0)</f>
        <v>100</v>
      </c>
      <c r="D24" s="145" t="str">
        <f ca="1">INDEX(i.Region_Desc,$K24,1)</f>
        <v>SWV</v>
      </c>
      <c r="E24" t="b">
        <f ca="1">NOT($DU24)</f>
        <v>1</v>
      </c>
      <c r="F24" t="b">
        <v>0</v>
      </c>
      <c r="G24" t="b">
        <v>1</v>
      </c>
      <c r="H24" s="240">
        <f t="shared" ref="H24:L25" ca="1" si="140">OFFSET(H24,-1,0)</f>
        <v>0</v>
      </c>
      <c r="I24" s="240">
        <f t="shared" ca="1" si="140"/>
        <v>1</v>
      </c>
      <c r="J24" s="240">
        <f t="shared" ca="1" si="140"/>
        <v>0</v>
      </c>
      <c r="K24" s="240">
        <f t="shared" ca="1" si="140"/>
        <v>1</v>
      </c>
      <c r="L24" s="240">
        <f t="shared" ca="1" si="140"/>
        <v>0</v>
      </c>
      <c r="M24" s="184">
        <f t="array" aca="1" ref="M24" ca="1">MAX(M$21,MOD(M23+1*AND(N24:$V24=N$21:$V$21),M$22+1))</f>
        <v>1</v>
      </c>
      <c r="N24" s="184">
        <f t="array" aca="1" ref="N24" ca="1">MAX(N$21,MOD(N23+1*AND(O24:$V24=O$21:$V$21),N$22+1))</f>
        <v>3</v>
      </c>
      <c r="O24" s="240">
        <f ca="1">OFFSET(O24,-1,0)</f>
        <v>2</v>
      </c>
      <c r="P24" s="184">
        <f t="array" ref="P24">MAX(P$21,MOD(P23+1*AND(Q24:$V24=Q$21:$V$21),P$22+1))</f>
        <v>1</v>
      </c>
      <c r="Q24" s="184">
        <f t="array" ref="Q24">MAX(Q$21,MOD(Q23+1*AND(R24:$V24=R$21:$V$21),Q$22+1))</f>
        <v>2</v>
      </c>
      <c r="R24" s="184">
        <f t="array" ref="R24">MAX(R$21,MOD(R23+1*AND(S24:$V24=S$21:$V$21),R$22+1))</f>
        <v>1</v>
      </c>
      <c r="S24" s="184">
        <f t="array" ref="S24">MAX(S$21,MOD(S23+1*AND(T24:$V24=T$21:$V$21),S$22+1))</f>
        <v>1</v>
      </c>
      <c r="T24" s="184">
        <f t="array" ref="T24">MAX(T$21,MOD(T23+1*AND(U24:$V24=U$21:$V$21),T$22+1))</f>
        <v>2</v>
      </c>
      <c r="U24" s="220"/>
      <c r="V24" s="220"/>
      <c r="W24" s="220"/>
      <c r="X24" s="220"/>
      <c r="Y24" s="220"/>
      <c r="Z24" s="145">
        <f ca="1">INDEX(CHOOSE($N24,DataAutumn!i.AdultDrys,DataWinter!i.AdultDrys,DataSpring!i.AdultDrys),1,$M24)</f>
        <v>4</v>
      </c>
      <c r="AA24" s="5">
        <f t="shared" ca="1" si="105"/>
        <v>2</v>
      </c>
      <c r="AB24" s="5">
        <f t="shared" ca="1" si="105"/>
        <v>0</v>
      </c>
      <c r="AC24" s="5">
        <f ca="1">INDEX(i.StdELMan,($K24-1)*12+($M24-1)*3+$N24,AC$7)</f>
        <v>1</v>
      </c>
      <c r="AD24" s="220"/>
      <c r="AE24" s="220"/>
      <c r="AF24" s="370" t="str">
        <f ca="1">TEXT(LEFT(OFFSET(AF24,-1,0),5)+1,"00000")&amp;MID(OFFSET(AF24,-1,0),6,FIND(" ",OFFSET(AF24,-1,0),7)-5)
&amp; $D24           &amp; " Day"&amp;INDEX(i.DOY,$N24,1)              &amp; IF($DT24=0," FWM","")&amp;IF($DT24=1," MWM","")&amp;IF($DT24=5," Mat","")&amp;IF($DU24=TRUE,"&amp;BBT","    ")
&amp; " RR"&amp;TEXT($EI24*100,"000p;-00p;000p;@")     &amp; " WP"&amp;TEXT($GY24*100,"000p")           &amp; " MP"&amp;TEXT($GZ24*100,"000p")           &amp; " GP"&amp;TEXT($HA24*100,"000p")
&amp; " (F"&amp;3+COUNTIF($CN24:$CQ24,TRUE)&amp;3&amp;"N"&amp;$DD24&amp;$DE24&amp;")"</f>
        <v>00001 Template SWV Day204 FWM     RR000p WP100p MP100p GP075p (F33N11)</v>
      </c>
      <c r="AG24" s="9" t="str">
        <f ca="1">IF(COUNTIF(AF$5:AF24,AF24)=1,"-","Dup")</f>
        <v>-</v>
      </c>
      <c r="AH24" s="9"/>
      <c r="AI24" s="19" t="str">
        <f t="shared" ca="1" si="106"/>
        <v>-</v>
      </c>
      <c r="AJ24" s="19" t="str">
        <f t="shared" ca="1" si="106"/>
        <v>-</v>
      </c>
      <c r="AK24" s="19" t="str">
        <f t="shared" ca="1" si="106"/>
        <v>-</v>
      </c>
      <c r="AL24" s="19" t="str">
        <f t="shared" ca="1" si="106"/>
        <v>-</v>
      </c>
      <c r="AM24" s="19" t="str">
        <f t="shared" ca="1" si="106"/>
        <v>-</v>
      </c>
      <c r="AN24" s="19" t="b">
        <f t="shared" ca="1" si="106"/>
        <v>1</v>
      </c>
      <c r="AO24" s="9"/>
      <c r="AP24" s="19" t="b">
        <f t="shared" ca="1" si="63"/>
        <v>1</v>
      </c>
      <c r="AQ24" s="19" t="str">
        <f t="shared" ca="1" si="63"/>
        <v>-</v>
      </c>
      <c r="AR24" s="19" t="str">
        <f t="shared" ca="1" si="63"/>
        <v>-</v>
      </c>
      <c r="AS24" s="19" t="str">
        <f t="shared" ca="1" si="63"/>
        <v>-</v>
      </c>
      <c r="AT24" s="19" t="b">
        <f t="shared" ca="1" si="63"/>
        <v>0</v>
      </c>
      <c r="AU24" s="19">
        <f t="shared" ca="1" si="108"/>
        <v>0.25</v>
      </c>
      <c r="AV24" s="19" t="b">
        <f t="shared" ca="1" si="108"/>
        <v>1</v>
      </c>
      <c r="AW24" s="9"/>
      <c r="AX24" s="5" t="str">
        <f ca="1">IF($M24&lt;&gt;4,OFFSET(AX$5,$B24,0),1)</f>
        <v>-</v>
      </c>
      <c r="AY24" s="19" t="str">
        <f t="shared" ca="1" si="109"/>
        <v>-</v>
      </c>
      <c r="AZ24" s="19" t="str">
        <f t="shared" ca="1" si="109"/>
        <v>-</v>
      </c>
      <c r="BA24" s="19" t="str">
        <f t="shared" ca="1" si="109"/>
        <v>-</v>
      </c>
      <c r="BB24" s="5" t="str">
        <f ca="1">IF($M24&lt;&gt;4,OFFSET(BB$5,$B24,0),1)</f>
        <v>-</v>
      </c>
      <c r="BC24" s="19" t="str">
        <f ca="1">OFFSET(BC$5,$B24,0)</f>
        <v>-</v>
      </c>
      <c r="BD24" s="5" t="str">
        <f ca="1">IF($M24&lt;&gt;4,OFFSET(BD$5,$B24,0),1)</f>
        <v>-</v>
      </c>
      <c r="BE24" s="19" t="str">
        <f t="shared" ca="1" si="110"/>
        <v>-</v>
      </c>
      <c r="BF24" s="19" t="str">
        <f t="shared" ca="1" si="110"/>
        <v>-</v>
      </c>
      <c r="BG24" s="19" t="str">
        <f t="shared" ca="1" si="110"/>
        <v>-</v>
      </c>
      <c r="BH24" s="5" t="str">
        <f ca="1">IF($M24&lt;&gt;4,OFFSET(BH$5,$B24,0),1)</f>
        <v>-</v>
      </c>
      <c r="BI24" s="9"/>
      <c r="BJ24" s="5" t="b">
        <f ca="1">$J24&lt;0</f>
        <v>0</v>
      </c>
      <c r="BK24" s="5">
        <f ca="1">IF($J24="",BK$14,ABS($J24))</f>
        <v>0</v>
      </c>
      <c r="BL24" s="5" t="b">
        <f t="shared" ca="1" si="111"/>
        <v>1</v>
      </c>
      <c r="BM24" s="5" t="b">
        <f t="shared" ca="1" si="111"/>
        <v>0</v>
      </c>
      <c r="BN24" s="5" t="b">
        <f t="shared" ca="1" si="111"/>
        <v>0</v>
      </c>
      <c r="BO24" s="5" t="b">
        <f t="shared" ca="1" si="111"/>
        <v>0</v>
      </c>
      <c r="BP24" s="5" t="b">
        <f t="shared" ca="1" si="111"/>
        <v>0</v>
      </c>
      <c r="BQ24" s="5" t="b">
        <f t="shared" ca="1" si="111"/>
        <v>0</v>
      </c>
      <c r="BR24" s="5" t="b">
        <f t="shared" ca="1" si="111"/>
        <v>0</v>
      </c>
      <c r="BS24" s="5" t="b">
        <f t="shared" ca="1" si="111"/>
        <v>0</v>
      </c>
      <c r="BT24" s="9"/>
      <c r="BU24" s="19" t="b">
        <f t="shared" ca="1" si="112"/>
        <v>1</v>
      </c>
      <c r="BV24" s="19" t="b">
        <f t="shared" ca="1" si="113"/>
        <v>1</v>
      </c>
      <c r="BW24" s="19" t="b">
        <f t="shared" ca="1" si="113"/>
        <v>1</v>
      </c>
      <c r="BX24" s="12">
        <f t="shared" ref="BX24:BX25" ca="1" si="141">VALUE($K24&amp;$M24&amp;$N24&amp;$S24)</f>
        <v>1131</v>
      </c>
      <c r="BY24" s="19" t="b">
        <f t="shared" ca="1" si="63"/>
        <v>1</v>
      </c>
      <c r="BZ24" s="19">
        <f t="shared" ca="1" si="63"/>
        <v>0</v>
      </c>
      <c r="CA24" s="19" t="str">
        <f t="shared" ca="1" si="63"/>
        <v>-</v>
      </c>
      <c r="CB24" s="19" t="str">
        <f t="shared" ca="1" si="83"/>
        <v>-</v>
      </c>
      <c r="CC24" s="19" t="str">
        <f t="shared" ca="1" si="83"/>
        <v>-</v>
      </c>
      <c r="CD24" s="19">
        <f t="shared" ca="1" si="63"/>
        <v>0</v>
      </c>
      <c r="CE24" s="19">
        <f t="shared" ca="1" si="63"/>
        <v>0</v>
      </c>
      <c r="CF24" s="9"/>
      <c r="CG24" s="448">
        <f t="shared" ca="1" si="114"/>
        <v>652</v>
      </c>
      <c r="CH24" s="448">
        <f t="shared" ca="1" si="114"/>
        <v>686</v>
      </c>
      <c r="CI24" s="448">
        <f t="shared" ca="1" si="114"/>
        <v>721</v>
      </c>
      <c r="CJ24" s="153">
        <f t="shared" ca="1" si="115"/>
        <v>378</v>
      </c>
      <c r="CK24" s="153">
        <f t="shared" ca="1" si="115"/>
        <v>413</v>
      </c>
      <c r="CL24" s="153">
        <f t="shared" ca="1" si="115"/>
        <v>448</v>
      </c>
      <c r="CM24" s="19" t="str">
        <f ca="1">OFFSET(CM$5,$B24,0)</f>
        <v>-</v>
      </c>
      <c r="CN24" s="19" t="str">
        <f t="shared" ca="1" si="116"/>
        <v>-</v>
      </c>
      <c r="CO24" s="19" t="str">
        <f t="shared" ca="1" si="116"/>
        <v>-</v>
      </c>
      <c r="CP24" s="19" t="str">
        <f t="shared" ca="1" si="117"/>
        <v>-</v>
      </c>
      <c r="CQ24" s="19" t="str">
        <f t="shared" ca="1" si="117"/>
        <v>-</v>
      </c>
      <c r="CR24" s="19"/>
      <c r="CS24" s="19"/>
      <c r="CT24" s="19"/>
      <c r="CU24" s="19"/>
      <c r="CV24" s="19"/>
      <c r="CW24" s="19"/>
      <c r="CX24" s="19"/>
      <c r="CY24" s="19"/>
      <c r="CZ24" s="19"/>
      <c r="DA24" s="19"/>
      <c r="DB24" s="19"/>
      <c r="DC24" s="19"/>
      <c r="DD24" s="19">
        <f t="shared" ca="1" si="116"/>
        <v>1</v>
      </c>
      <c r="DE24" s="19">
        <f t="shared" ca="1" si="116"/>
        <v>1</v>
      </c>
      <c r="DF24" s="19">
        <f t="shared" ca="1" si="116"/>
        <v>0</v>
      </c>
      <c r="DG24" s="19" t="str">
        <f t="shared" ca="1" si="116"/>
        <v>-</v>
      </c>
      <c r="DH24" s="19" t="str">
        <f t="shared" ca="1" si="116"/>
        <v>-</v>
      </c>
      <c r="DI24" s="19" t="str">
        <f t="shared" ca="1" si="116"/>
        <v>-</v>
      </c>
      <c r="DJ24" s="19" t="str">
        <f t="shared" ca="1" si="116"/>
        <v>-</v>
      </c>
      <c r="DK24" s="19" t="str">
        <f t="shared" ca="1" si="116"/>
        <v>-</v>
      </c>
      <c r="DL24" s="19">
        <f t="shared" ca="1" si="116"/>
        <v>0</v>
      </c>
      <c r="DM24" s="19" t="str">
        <f t="shared" ca="1" si="116"/>
        <v>-</v>
      </c>
      <c r="DN24" s="19" t="str">
        <f t="shared" ca="1" si="116"/>
        <v>-</v>
      </c>
      <c r="DO24" s="19">
        <f t="shared" ca="1" si="116"/>
        <v>0</v>
      </c>
      <c r="DP24" s="154">
        <f t="shared" ca="1" si="120"/>
        <v>0</v>
      </c>
      <c r="DQ24" s="154">
        <f t="shared" ca="1" si="120"/>
        <v>0</v>
      </c>
      <c r="DR24" s="5">
        <f ca="1">INDEX(i.TOL,$N24,DR$7)</f>
        <v>67</v>
      </c>
      <c r="DS24" s="9"/>
      <c r="DT24" s="5">
        <f t="shared" ca="1" si="121"/>
        <v>0</v>
      </c>
      <c r="DU24" s="5" t="b">
        <f t="shared" ca="1" si="121"/>
        <v>0</v>
      </c>
      <c r="DV24" s="19">
        <f t="shared" ref="DV24:EX25" ca="1" si="142">OFFSET(DV$5,$B24,0)</f>
        <v>0</v>
      </c>
      <c r="DW24" s="5">
        <f t="shared" ca="1" si="121"/>
        <v>50</v>
      </c>
      <c r="DX24" s="19">
        <f t="shared" ca="1" si="142"/>
        <v>0</v>
      </c>
      <c r="DY24" s="19">
        <f t="shared" ca="1" si="142"/>
        <v>0</v>
      </c>
      <c r="DZ24" s="19">
        <f t="shared" ca="1" si="142"/>
        <v>0</v>
      </c>
      <c r="EA24" s="19">
        <f t="shared" ca="1" si="142"/>
        <v>0</v>
      </c>
      <c r="EB24" s="19">
        <f t="shared" ca="1" si="142"/>
        <v>0</v>
      </c>
      <c r="EC24" s="19">
        <f t="shared" ca="1" si="142"/>
        <v>0</v>
      </c>
      <c r="ED24" s="19">
        <f t="shared" ca="1" si="142"/>
        <v>0</v>
      </c>
      <c r="EE24" s="19">
        <f t="shared" ca="1" si="142"/>
        <v>0</v>
      </c>
      <c r="EF24" s="19">
        <f t="shared" ca="1" si="142"/>
        <v>0</v>
      </c>
      <c r="EG24" s="5">
        <f t="shared" ca="1" si="124"/>
        <v>0</v>
      </c>
      <c r="EH24" s="5">
        <f t="shared" ca="1" si="124"/>
        <v>0</v>
      </c>
      <c r="EI24" s="5">
        <f t="shared" ca="1" si="124"/>
        <v>0</v>
      </c>
      <c r="EJ24" s="5">
        <f t="shared" ca="1" si="125"/>
        <v>0.01</v>
      </c>
      <c r="EK24" s="5">
        <f t="shared" ca="1" si="125"/>
        <v>0</v>
      </c>
      <c r="EL24" s="5">
        <f t="shared" ca="1" si="125"/>
        <v>0</v>
      </c>
      <c r="EM24" s="5">
        <f t="shared" ca="1" si="125"/>
        <v>0.05</v>
      </c>
      <c r="EN24" s="5">
        <f t="shared" ca="1" si="125"/>
        <v>0.05</v>
      </c>
      <c r="EO24" s="19">
        <f t="shared" ca="1" si="142"/>
        <v>0</v>
      </c>
      <c r="EP24" s="19">
        <f t="shared" ca="1" si="142"/>
        <v>0</v>
      </c>
      <c r="EQ24" s="19">
        <f t="shared" ca="1" si="142"/>
        <v>0</v>
      </c>
      <c r="ER24" s="9"/>
      <c r="ES24" s="5" t="str">
        <f ca="1">IF($L24&lt;&gt;0,INDEX(i.cropgraze_inc,$L24,ES$7),OFFSET(ES$5,$B24,0))</f>
        <v>-</v>
      </c>
      <c r="ET24" s="5" t="b">
        <f t="shared" ca="1" si="126"/>
        <v>0</v>
      </c>
      <c r="EU24" s="5" t="b">
        <f t="shared" ca="1" si="126"/>
        <v>0</v>
      </c>
      <c r="EV24" s="5" t="b">
        <f t="shared" ca="1" si="126"/>
        <v>1</v>
      </c>
      <c r="EW24" s="19">
        <f t="shared" ca="1" si="142"/>
        <v>2</v>
      </c>
      <c r="EX24" s="19">
        <f t="shared" ca="1" si="142"/>
        <v>2</v>
      </c>
      <c r="EY24" s="5" t="b">
        <f t="shared" ca="1" si="127"/>
        <v>0</v>
      </c>
      <c r="EZ24" s="5" t="b">
        <f t="shared" ca="1" si="127"/>
        <v>1</v>
      </c>
      <c r="FA24" s="5" t="b">
        <f t="shared" ca="1" si="127"/>
        <v>0</v>
      </c>
      <c r="FB24" s="5" t="b">
        <f t="shared" ca="1" si="127"/>
        <v>0</v>
      </c>
      <c r="FC24" s="5">
        <f t="shared" ca="1" si="128"/>
        <v>1</v>
      </c>
      <c r="FD24" s="5">
        <f t="shared" ca="1" si="128"/>
        <v>0.66</v>
      </c>
      <c r="FE24" s="5" t="b">
        <f ca="1">AND(INDEX(i_dryman,($Z24-1)*4+INDEX(i.StdELMan,($K24-1)*12+($M24-1)*3+$N24,FE$8),FE$7),($EX24&gt;0))</f>
        <v>1</v>
      </c>
      <c r="FF24" s="5" t="str">
        <f t="array" aca="1" ref="FF24" ca="1">IF(OR(FG24:FG24&lt;&gt;"-"),TRUE,"-")</f>
        <v>-</v>
      </c>
      <c r="FG24" s="19" t="str">
        <f t="shared" ca="1" si="129"/>
        <v>-</v>
      </c>
      <c r="FH24" s="19" t="str">
        <f t="shared" ca="1" si="129"/>
        <v>-</v>
      </c>
      <c r="FI24" s="19" t="str">
        <f t="shared" ca="1" si="129"/>
        <v>-</v>
      </c>
      <c r="FJ24" s="19" t="str">
        <f t="shared" ca="1" si="129"/>
        <v>-</v>
      </c>
      <c r="FK24" s="19" t="str">
        <f t="shared" ca="1" si="129"/>
        <v>-</v>
      </c>
      <c r="FL24" s="19" t="str">
        <f t="shared" ca="1" si="129"/>
        <v>-</v>
      </c>
      <c r="FM24" s="19" t="str">
        <f t="shared" ca="1" si="129"/>
        <v>-</v>
      </c>
      <c r="FN24" s="19" t="str">
        <f t="shared" ca="1" si="129"/>
        <v>-</v>
      </c>
      <c r="FO24" s="5" t="b">
        <f t="array" aca="1" ref="FO24" ca="1">IF(OR(FP24:FV24&lt;&gt;"-"),TRUE,"-")</f>
        <v>1</v>
      </c>
      <c r="FP24" s="19">
        <f t="shared" ca="1" si="130"/>
        <v>0</v>
      </c>
      <c r="FQ24" s="19" t="str">
        <f t="shared" ca="1" si="130"/>
        <v>-</v>
      </c>
      <c r="FR24" s="19">
        <f t="shared" ca="1" si="130"/>
        <v>999999</v>
      </c>
      <c r="FS24" s="19">
        <f t="shared" ca="1" si="130"/>
        <v>999999</v>
      </c>
      <c r="FT24" s="19">
        <f t="shared" ca="1" si="130"/>
        <v>999999</v>
      </c>
      <c r="FU24" s="19">
        <f t="shared" ca="1" si="131"/>
        <v>999999</v>
      </c>
      <c r="FV24" s="19">
        <f t="shared" ca="1" si="131"/>
        <v>999999</v>
      </c>
      <c r="FW24" s="19" t="str">
        <f t="shared" ca="1" si="132"/>
        <v>-</v>
      </c>
      <c r="FX24" s="19" t="str">
        <f ca="1">OFFSET(FX$5,$B24,0)</f>
        <v>-</v>
      </c>
      <c r="FY24" s="19" t="str">
        <f ca="1">OFFSET(FY$5,$B24,0)</f>
        <v>-</v>
      </c>
      <c r="FZ24" s="19" t="b">
        <f t="shared" ca="1" si="133"/>
        <v>1</v>
      </c>
      <c r="GA24" s="19">
        <f t="shared" ca="1" si="133"/>
        <v>0</v>
      </c>
      <c r="GB24" s="5" t="str">
        <f t="shared" ca="1" si="134"/>
        <v>-</v>
      </c>
      <c r="GC24" s="5" t="str">
        <f t="shared" ca="1" si="134"/>
        <v>-</v>
      </c>
      <c r="GD24" s="5" t="str">
        <f t="shared" ca="1" si="134"/>
        <v>-</v>
      </c>
      <c r="GE24" s="5" t="str">
        <f t="shared" ca="1" si="134"/>
        <v>-</v>
      </c>
      <c r="GF24" s="19" t="str">
        <f t="shared" ca="1" si="135"/>
        <v>-</v>
      </c>
      <c r="GG24" s="19" t="str">
        <f t="shared" ca="1" si="136"/>
        <v>-</v>
      </c>
      <c r="GH24" s="19" t="str">
        <f t="shared" ca="1" si="136"/>
        <v>-</v>
      </c>
      <c r="GI24" s="19" t="str">
        <f t="shared" ca="1" si="137"/>
        <v>-</v>
      </c>
      <c r="GJ24" s="19" t="str">
        <f t="shared" ca="1" si="137"/>
        <v>-</v>
      </c>
      <c r="GK24" s="19" t="str">
        <f t="shared" ca="1" si="137"/>
        <v>-</v>
      </c>
      <c r="GL24" s="19" t="str">
        <f t="shared" ca="1" si="137"/>
        <v>-</v>
      </c>
      <c r="GM24" s="5" t="str">
        <f t="shared" ca="1" si="138"/>
        <v>-</v>
      </c>
      <c r="GN24" s="5">
        <f t="shared" ca="1" si="138"/>
        <v>500</v>
      </c>
      <c r="GO24" s="5">
        <f t="shared" ca="1" si="138"/>
        <v>500</v>
      </c>
      <c r="GP24" s="5" t="str">
        <f t="shared" ca="1" si="138"/>
        <v>-</v>
      </c>
      <c r="GQ24" s="5">
        <f t="shared" ca="1" si="138"/>
        <v>0</v>
      </c>
      <c r="GR24" s="5">
        <f t="shared" ca="1" si="138"/>
        <v>0</v>
      </c>
      <c r="GS24" s="5">
        <f ca="1">INDEX(i.conservation,$Q24,$N24)</f>
        <v>1</v>
      </c>
      <c r="GT24" s="9"/>
      <c r="GU24" s="19">
        <f t="shared" ca="1" si="137"/>
        <v>70</v>
      </c>
      <c r="GV24" s="19">
        <f t="shared" ca="1" si="137"/>
        <v>50</v>
      </c>
      <c r="GW24" s="19">
        <f t="shared" ca="1" si="137"/>
        <v>85</v>
      </c>
      <c r="GX24" s="19">
        <f t="shared" ca="1" si="137"/>
        <v>50</v>
      </c>
      <c r="GY24" s="5">
        <f>INDEX(i.WoolPrices,$R24,GY$7)</f>
        <v>1</v>
      </c>
      <c r="GZ24" s="5">
        <f>INDEX(i.MeatPrices,$S24,GZ$7)</f>
        <v>1</v>
      </c>
      <c r="HA24" s="5">
        <f>INDEX(i.GrainPrices,$T24,HA$7)</f>
        <v>0.75</v>
      </c>
      <c r="HB24" s="9"/>
      <c r="HC24" s="19" t="b">
        <f t="shared" ca="1" si="139"/>
        <v>0</v>
      </c>
      <c r="HD24" s="19" t="b">
        <f t="shared" ca="1" si="139"/>
        <v>0</v>
      </c>
      <c r="HE24" s="19">
        <f t="shared" ca="1" si="137"/>
        <v>1</v>
      </c>
      <c r="HF24" s="19">
        <f t="shared" ca="1" si="137"/>
        <v>0.75</v>
      </c>
      <c r="HG24" s="19">
        <f t="shared" ca="1" si="137"/>
        <v>0.75</v>
      </c>
      <c r="HH24" s="19">
        <f t="shared" ca="1" si="137"/>
        <v>0.8</v>
      </c>
      <c r="HI24" s="19">
        <f t="shared" ca="1" si="137"/>
        <v>0.82499999999999996</v>
      </c>
      <c r="HJ24" s="19">
        <f t="shared" ca="1" si="137"/>
        <v>0.875</v>
      </c>
      <c r="HK24" s="19">
        <f t="shared" ca="1" si="137"/>
        <v>0.9</v>
      </c>
      <c r="HL24" s="19">
        <f t="shared" ca="1" si="137"/>
        <v>1</v>
      </c>
      <c r="HM24" s="19">
        <f t="shared" ca="1" si="137"/>
        <v>0.875</v>
      </c>
      <c r="HN24" s="19">
        <f t="shared" ca="1" si="137"/>
        <v>0</v>
      </c>
      <c r="HO24" s="24">
        <v>0</v>
      </c>
    </row>
    <row r="25" spans="1:223" outlineLevel="1">
      <c r="A25" s="21">
        <f t="shared" si="46"/>
        <v>20</v>
      </c>
      <c r="B25" s="21">
        <f>$A$23</f>
        <v>18</v>
      </c>
      <c r="C25">
        <f ca="1">100+_xlfn.SWITCH(ExptNo,    1,$M25,    2,$N25+($M25-1)*3,    0)</f>
        <v>100</v>
      </c>
      <c r="D25" s="145" t="str">
        <f ca="1">INDEX(i.Region_Desc,$K25,1)</f>
        <v>SWV</v>
      </c>
      <c r="E25" t="b">
        <f ca="1">NOT($DU25)</f>
        <v>1</v>
      </c>
      <c r="F25" t="b">
        <v>0</v>
      </c>
      <c r="G25" t="b">
        <v>1</v>
      </c>
      <c r="H25" s="240">
        <f t="shared" ca="1" si="140"/>
        <v>0</v>
      </c>
      <c r="I25" s="240">
        <f t="shared" ca="1" si="140"/>
        <v>1</v>
      </c>
      <c r="J25" s="240">
        <f t="shared" ca="1" si="140"/>
        <v>0</v>
      </c>
      <c r="K25" s="240">
        <f t="shared" ca="1" si="140"/>
        <v>1</v>
      </c>
      <c r="L25" s="240">
        <f t="shared" ca="1" si="140"/>
        <v>0</v>
      </c>
      <c r="M25" s="184">
        <f t="array" aca="1" ref="M25" ca="1">MAX(M$21,MOD(M24+1*AND(N25:$V25=N$21:$V$21),M$22+1))</f>
        <v>1</v>
      </c>
      <c r="N25" s="184">
        <f t="array" aca="1" ref="N25" ca="1">MAX(N$21,MOD(N24+1*AND(O25:$V25=O$21:$V$21),N$22+1))</f>
        <v>3</v>
      </c>
      <c r="O25" s="240">
        <f ca="1">OFFSET(O25,-1,0)</f>
        <v>2</v>
      </c>
      <c r="P25" s="184">
        <f t="array" ref="P25">MAX(P$21,MOD(P24+1*AND(Q25:$V25=Q$21:$V$21),P$22+1))</f>
        <v>1</v>
      </c>
      <c r="Q25" s="184">
        <f t="array" ref="Q25">MAX(Q$21,MOD(Q24+1*AND(R25:$V25=R$21:$V$21),Q$22+1))</f>
        <v>2</v>
      </c>
      <c r="R25" s="184">
        <f t="array" ref="R25">MAX(R$21,MOD(R24+1*AND(S25:$V25=S$21:$V$21),R$22+1))</f>
        <v>1</v>
      </c>
      <c r="S25" s="184">
        <f t="array" ref="S25">MAX(S$21,MOD(S24+1*AND(T25:$V25=T$21:$V$21),S$22+1))</f>
        <v>1</v>
      </c>
      <c r="T25" s="184">
        <f t="array" ref="T25">MAX(T$21,MOD(T24+1*AND(U25:$V25=U$21:$V$21),T$22+1))</f>
        <v>3</v>
      </c>
      <c r="U25" s="220"/>
      <c r="V25" s="220"/>
      <c r="W25" s="220"/>
      <c r="X25" s="220"/>
      <c r="Y25" s="220"/>
      <c r="Z25" s="145">
        <f ca="1">INDEX(CHOOSE($N25,DataAutumn!i.AdultDrys,DataWinter!i.AdultDrys,DataSpring!i.AdultDrys),1,$M25)</f>
        <v>4</v>
      </c>
      <c r="AA25" s="5">
        <f t="shared" ca="1" si="105"/>
        <v>2</v>
      </c>
      <c r="AB25" s="5">
        <f t="shared" ca="1" si="105"/>
        <v>0</v>
      </c>
      <c r="AC25" s="5">
        <f ca="1">INDEX(i.StdELMan,($K25-1)*12+($M25-1)*3+$N25,AC$7)</f>
        <v>1</v>
      </c>
      <c r="AD25" s="220"/>
      <c r="AE25" s="220"/>
      <c r="AF25" s="370" t="str">
        <f ca="1">TEXT(LEFT(OFFSET(AF25,-1,0),5)+1,"00000")&amp;MID(OFFSET(AF25,-1,0),6,FIND(" ",OFFSET(AF25,-1,0),7)-5)
&amp; $D25           &amp; " Day"&amp;INDEX(i.DOY,$N25,1)              &amp; IF($DT25=0," FWM","")&amp;IF($DT25=1," MWM","")&amp;IF($DT25=5," Mat","")&amp;IF($DU25=TRUE,"&amp;BBT","    ")
&amp; " RR"&amp;TEXT($EI25*100,"000p;-00p;000p;@")     &amp; " WP"&amp;TEXT($GY25*100,"000p")           &amp; " MP"&amp;TEXT($GZ25*100,"000p")           &amp; " GP"&amp;TEXT($HA25*100,"000p")
&amp; " (F"&amp;3+COUNTIF($CN25:$CQ25,TRUE)&amp;3&amp;"N"&amp;$DD25&amp;$DE25&amp;")"</f>
        <v>00002 Template SWV Day204 FWM     RR000p WP100p MP100p GP125p (F33N11)</v>
      </c>
      <c r="AG25" s="9" t="str">
        <f ca="1">IF(COUNTIF(AF$5:AF25,AF25)=1,"-","Dup")</f>
        <v>-</v>
      </c>
      <c r="AH25" s="9"/>
      <c r="AI25" s="19" t="str">
        <f t="shared" ca="1" si="106"/>
        <v>-</v>
      </c>
      <c r="AJ25" s="19" t="str">
        <f t="shared" ca="1" si="106"/>
        <v>-</v>
      </c>
      <c r="AK25" s="19" t="str">
        <f t="shared" ca="1" si="106"/>
        <v>-</v>
      </c>
      <c r="AL25" s="19" t="str">
        <f t="shared" ca="1" si="106"/>
        <v>-</v>
      </c>
      <c r="AM25" s="19" t="str">
        <f t="shared" ca="1" si="106"/>
        <v>-</v>
      </c>
      <c r="AN25" s="19" t="b">
        <f t="shared" ca="1" si="106"/>
        <v>1</v>
      </c>
      <c r="AO25" s="9"/>
      <c r="AP25" s="19" t="b">
        <f t="shared" ref="AP25:CE25" ca="1" si="143">OFFSET(AP$5,$B25,0)</f>
        <v>1</v>
      </c>
      <c r="AQ25" s="19" t="str">
        <f t="shared" ca="1" si="143"/>
        <v>-</v>
      </c>
      <c r="AR25" s="19" t="str">
        <f t="shared" ca="1" si="143"/>
        <v>-</v>
      </c>
      <c r="AS25" s="19" t="str">
        <f t="shared" ca="1" si="143"/>
        <v>-</v>
      </c>
      <c r="AT25" s="19" t="b">
        <f t="shared" ca="1" si="143"/>
        <v>0</v>
      </c>
      <c r="AU25" s="19">
        <f t="shared" ca="1" si="108"/>
        <v>0.25</v>
      </c>
      <c r="AV25" s="19" t="b">
        <f t="shared" ca="1" si="108"/>
        <v>1</v>
      </c>
      <c r="AW25" s="9"/>
      <c r="AX25" s="5" t="str">
        <f ca="1">IF($M25&lt;&gt;4,OFFSET(AX$5,$B25,0),1)</f>
        <v>-</v>
      </c>
      <c r="AY25" s="19" t="str">
        <f t="shared" ca="1" si="109"/>
        <v>-</v>
      </c>
      <c r="AZ25" s="19" t="str">
        <f t="shared" ca="1" si="109"/>
        <v>-</v>
      </c>
      <c r="BA25" s="19" t="str">
        <f t="shared" ca="1" si="109"/>
        <v>-</v>
      </c>
      <c r="BB25" s="5" t="str">
        <f ca="1">IF($M25&lt;&gt;4,OFFSET(BB$5,$B25,0),1)</f>
        <v>-</v>
      </c>
      <c r="BC25" s="19" t="str">
        <f ca="1">OFFSET(BC$5,$B25,0)</f>
        <v>-</v>
      </c>
      <c r="BD25" s="5" t="str">
        <f ca="1">IF($M25&lt;&gt;4,OFFSET(BD$5,$B25,0),1)</f>
        <v>-</v>
      </c>
      <c r="BE25" s="19" t="str">
        <f t="shared" ca="1" si="110"/>
        <v>-</v>
      </c>
      <c r="BF25" s="19" t="str">
        <f t="shared" ca="1" si="110"/>
        <v>-</v>
      </c>
      <c r="BG25" s="19" t="str">
        <f t="shared" ca="1" si="110"/>
        <v>-</v>
      </c>
      <c r="BH25" s="5" t="str">
        <f ca="1">IF($M25&lt;&gt;4,OFFSET(BH$5,$B25,0),1)</f>
        <v>-</v>
      </c>
      <c r="BI25" s="9"/>
      <c r="BJ25" s="5" t="b">
        <f ca="1">$J25&lt;0</f>
        <v>0</v>
      </c>
      <c r="BK25" s="5">
        <f ca="1">IF($J25="",BK$14,ABS($J25))</f>
        <v>0</v>
      </c>
      <c r="BL25" s="5" t="b">
        <f t="shared" ca="1" si="111"/>
        <v>1</v>
      </c>
      <c r="BM25" s="5" t="b">
        <f t="shared" ca="1" si="111"/>
        <v>0</v>
      </c>
      <c r="BN25" s="5" t="b">
        <f t="shared" ca="1" si="111"/>
        <v>0</v>
      </c>
      <c r="BO25" s="5" t="b">
        <f t="shared" ca="1" si="111"/>
        <v>0</v>
      </c>
      <c r="BP25" s="5" t="b">
        <f t="shared" ca="1" si="111"/>
        <v>0</v>
      </c>
      <c r="BQ25" s="5" t="b">
        <f t="shared" ca="1" si="111"/>
        <v>0</v>
      </c>
      <c r="BR25" s="5" t="b">
        <f t="shared" ca="1" si="111"/>
        <v>0</v>
      </c>
      <c r="BS25" s="5" t="b">
        <f t="shared" ca="1" si="111"/>
        <v>0</v>
      </c>
      <c r="BT25" s="9"/>
      <c r="BU25" s="19" t="b">
        <f t="shared" ca="1" si="112"/>
        <v>1</v>
      </c>
      <c r="BV25" s="19" t="b">
        <f t="shared" ca="1" si="113"/>
        <v>1</v>
      </c>
      <c r="BW25" s="19" t="b">
        <f t="shared" ca="1" si="113"/>
        <v>1</v>
      </c>
      <c r="BX25" s="12">
        <f t="shared" ca="1" si="141"/>
        <v>1131</v>
      </c>
      <c r="BY25" s="19" t="b">
        <f t="shared" ca="1" si="143"/>
        <v>1</v>
      </c>
      <c r="BZ25" s="19">
        <f t="shared" ca="1" si="143"/>
        <v>0</v>
      </c>
      <c r="CA25" s="19" t="str">
        <f t="shared" ca="1" si="143"/>
        <v>-</v>
      </c>
      <c r="CB25" s="19" t="str">
        <f t="shared" ca="1" si="143"/>
        <v>-</v>
      </c>
      <c r="CC25" s="19" t="str">
        <f t="shared" ca="1" si="143"/>
        <v>-</v>
      </c>
      <c r="CD25" s="19">
        <f t="shared" ca="1" si="143"/>
        <v>0</v>
      </c>
      <c r="CE25" s="19">
        <f t="shared" ca="1" si="143"/>
        <v>0</v>
      </c>
      <c r="CF25" s="9"/>
      <c r="CG25" s="448">
        <f t="shared" ca="1" si="114"/>
        <v>652</v>
      </c>
      <c r="CH25" s="448">
        <f t="shared" ca="1" si="114"/>
        <v>686</v>
      </c>
      <c r="CI25" s="448">
        <f t="shared" ca="1" si="114"/>
        <v>721</v>
      </c>
      <c r="CJ25" s="153">
        <f t="shared" ca="1" si="115"/>
        <v>378</v>
      </c>
      <c r="CK25" s="153">
        <f t="shared" ca="1" si="115"/>
        <v>413</v>
      </c>
      <c r="CL25" s="153">
        <f t="shared" ca="1" si="115"/>
        <v>448</v>
      </c>
      <c r="CM25" s="19" t="str">
        <f ca="1">OFFSET(CM$5,$B25,0)</f>
        <v>-</v>
      </c>
      <c r="CN25" s="19" t="str">
        <f t="shared" ref="CN25:DO25" ca="1" si="144">OFFSET(CN$5,$B25,0)</f>
        <v>-</v>
      </c>
      <c r="CO25" s="19" t="str">
        <f t="shared" ca="1" si="144"/>
        <v>-</v>
      </c>
      <c r="CP25" s="19" t="str">
        <f t="shared" ca="1" si="144"/>
        <v>-</v>
      </c>
      <c r="CQ25" s="19" t="str">
        <f t="shared" ca="1" si="144"/>
        <v>-</v>
      </c>
      <c r="CR25" s="19"/>
      <c r="CS25" s="19"/>
      <c r="CT25" s="19"/>
      <c r="CU25" s="19"/>
      <c r="CV25" s="19"/>
      <c r="CW25" s="19"/>
      <c r="CX25" s="19"/>
      <c r="CY25" s="19"/>
      <c r="CZ25" s="19"/>
      <c r="DA25" s="19"/>
      <c r="DB25" s="19"/>
      <c r="DC25" s="19"/>
      <c r="DD25" s="19">
        <f t="shared" ca="1" si="144"/>
        <v>1</v>
      </c>
      <c r="DE25" s="19">
        <f t="shared" ca="1" si="144"/>
        <v>1</v>
      </c>
      <c r="DF25" s="19">
        <f t="shared" ca="1" si="144"/>
        <v>0</v>
      </c>
      <c r="DG25" s="19" t="str">
        <f t="shared" ca="1" si="144"/>
        <v>-</v>
      </c>
      <c r="DH25" s="19" t="str">
        <f t="shared" ca="1" si="144"/>
        <v>-</v>
      </c>
      <c r="DI25" s="19" t="str">
        <f t="shared" ca="1" si="144"/>
        <v>-</v>
      </c>
      <c r="DJ25" s="19" t="str">
        <f t="shared" ca="1" si="144"/>
        <v>-</v>
      </c>
      <c r="DK25" s="19" t="str">
        <f t="shared" ca="1" si="144"/>
        <v>-</v>
      </c>
      <c r="DL25" s="19">
        <f t="shared" ca="1" si="144"/>
        <v>0</v>
      </c>
      <c r="DM25" s="19" t="str">
        <f t="shared" ca="1" si="144"/>
        <v>-</v>
      </c>
      <c r="DN25" s="19" t="str">
        <f t="shared" ca="1" si="144"/>
        <v>-</v>
      </c>
      <c r="DO25" s="19">
        <f t="shared" ca="1" si="144"/>
        <v>0</v>
      </c>
      <c r="DP25" s="154">
        <f t="shared" ca="1" si="120"/>
        <v>0</v>
      </c>
      <c r="DQ25" s="154">
        <f t="shared" ca="1" si="120"/>
        <v>0</v>
      </c>
      <c r="DR25" s="5">
        <f ca="1">INDEX(i.TOL,$N25,DR$7)</f>
        <v>67</v>
      </c>
      <c r="DS25" s="9"/>
      <c r="DT25" s="5">
        <f t="shared" ca="1" si="121"/>
        <v>0</v>
      </c>
      <c r="DU25" s="5" t="b">
        <f t="shared" ca="1" si="121"/>
        <v>0</v>
      </c>
      <c r="DV25" s="19">
        <f t="shared" ca="1" si="142"/>
        <v>0</v>
      </c>
      <c r="DW25" s="5">
        <f t="shared" ca="1" si="121"/>
        <v>50</v>
      </c>
      <c r="DX25" s="19">
        <f t="shared" ca="1" si="142"/>
        <v>0</v>
      </c>
      <c r="DY25" s="19">
        <f t="shared" ca="1" si="142"/>
        <v>0</v>
      </c>
      <c r="DZ25" s="19">
        <f t="shared" ca="1" si="142"/>
        <v>0</v>
      </c>
      <c r="EA25" s="19">
        <f t="shared" ca="1" si="142"/>
        <v>0</v>
      </c>
      <c r="EB25" s="19">
        <f t="shared" ca="1" si="142"/>
        <v>0</v>
      </c>
      <c r="EC25" s="19">
        <f t="shared" ca="1" si="142"/>
        <v>0</v>
      </c>
      <c r="ED25" s="19">
        <f t="shared" ca="1" si="142"/>
        <v>0</v>
      </c>
      <c r="EE25" s="19">
        <f t="shared" ca="1" si="142"/>
        <v>0</v>
      </c>
      <c r="EF25" s="19">
        <f t="shared" ca="1" si="142"/>
        <v>0</v>
      </c>
      <c r="EG25" s="5">
        <f t="shared" ca="1" si="124"/>
        <v>0</v>
      </c>
      <c r="EH25" s="5">
        <f t="shared" ca="1" si="124"/>
        <v>0</v>
      </c>
      <c r="EI25" s="5">
        <f t="shared" ca="1" si="124"/>
        <v>0</v>
      </c>
      <c r="EJ25" s="5">
        <f t="shared" ca="1" si="125"/>
        <v>0.01</v>
      </c>
      <c r="EK25" s="5">
        <f t="shared" ca="1" si="125"/>
        <v>0</v>
      </c>
      <c r="EL25" s="5">
        <f t="shared" ca="1" si="125"/>
        <v>0</v>
      </c>
      <c r="EM25" s="5">
        <f t="shared" ca="1" si="125"/>
        <v>0.05</v>
      </c>
      <c r="EN25" s="5">
        <f t="shared" ca="1" si="125"/>
        <v>0.05</v>
      </c>
      <c r="EO25" s="19">
        <f t="shared" ca="1" si="142"/>
        <v>0</v>
      </c>
      <c r="EP25" s="19">
        <f t="shared" ca="1" si="142"/>
        <v>0</v>
      </c>
      <c r="EQ25" s="19">
        <f t="shared" ca="1" si="142"/>
        <v>0</v>
      </c>
      <c r="ER25" s="9"/>
      <c r="ES25" s="5" t="str">
        <f ca="1">IF($L25&lt;&gt;0,INDEX(i.cropgraze_inc,$L25,ES$7),OFFSET(ES$5,$B25,0))</f>
        <v>-</v>
      </c>
      <c r="ET25" s="5" t="b">
        <f t="shared" ca="1" si="126"/>
        <v>0</v>
      </c>
      <c r="EU25" s="5" t="b">
        <f t="shared" ca="1" si="126"/>
        <v>0</v>
      </c>
      <c r="EV25" s="5" t="b">
        <f t="shared" ca="1" si="126"/>
        <v>1</v>
      </c>
      <c r="EW25" s="19">
        <f t="shared" ca="1" si="142"/>
        <v>2</v>
      </c>
      <c r="EX25" s="19">
        <f t="shared" ca="1" si="142"/>
        <v>2</v>
      </c>
      <c r="EY25" s="5" t="b">
        <f t="shared" ca="1" si="127"/>
        <v>0</v>
      </c>
      <c r="EZ25" s="5" t="b">
        <f t="shared" ca="1" si="127"/>
        <v>1</v>
      </c>
      <c r="FA25" s="5" t="b">
        <f t="shared" ca="1" si="127"/>
        <v>0</v>
      </c>
      <c r="FB25" s="5" t="b">
        <f t="shared" ca="1" si="127"/>
        <v>0</v>
      </c>
      <c r="FC25" s="5">
        <f t="shared" ca="1" si="128"/>
        <v>1</v>
      </c>
      <c r="FD25" s="5">
        <f t="shared" ca="1" si="128"/>
        <v>0.66</v>
      </c>
      <c r="FE25" s="5" t="b">
        <f ca="1">AND(INDEX(i_dryman,($Z25-1)*4+INDEX(i.StdELMan,($K25-1)*12+($M25-1)*3+$N25,FE$8),FE$7),($EX25&gt;0))</f>
        <v>1</v>
      </c>
      <c r="FF25" s="5" t="str">
        <f t="array" aca="1" ref="FF25" ca="1">IF(OR(FG25:FG25&lt;&gt;"-"),TRUE,"-")</f>
        <v>-</v>
      </c>
      <c r="FG25" s="19" t="str">
        <f t="shared" ca="1" si="129"/>
        <v>-</v>
      </c>
      <c r="FH25" s="19" t="str">
        <f t="shared" ca="1" si="129"/>
        <v>-</v>
      </c>
      <c r="FI25" s="19" t="str">
        <f t="shared" ca="1" si="129"/>
        <v>-</v>
      </c>
      <c r="FJ25" s="19" t="str">
        <f t="shared" ca="1" si="129"/>
        <v>-</v>
      </c>
      <c r="FK25" s="19" t="str">
        <f t="shared" ca="1" si="129"/>
        <v>-</v>
      </c>
      <c r="FL25" s="19" t="str">
        <f t="shared" ca="1" si="129"/>
        <v>-</v>
      </c>
      <c r="FM25" s="19" t="str">
        <f t="shared" ca="1" si="129"/>
        <v>-</v>
      </c>
      <c r="FN25" s="19" t="str">
        <f t="shared" ca="1" si="129"/>
        <v>-</v>
      </c>
      <c r="FO25" s="5" t="b">
        <f t="array" aca="1" ref="FO25" ca="1">IF(OR(FP25:FV25&lt;&gt;"-"),TRUE,"-")</f>
        <v>1</v>
      </c>
      <c r="FP25" s="19">
        <f t="shared" ca="1" si="130"/>
        <v>0</v>
      </c>
      <c r="FQ25" s="19" t="str">
        <f t="shared" ca="1" si="130"/>
        <v>-</v>
      </c>
      <c r="FR25" s="19">
        <f t="shared" ca="1" si="130"/>
        <v>999999</v>
      </c>
      <c r="FS25" s="19">
        <f t="shared" ca="1" si="130"/>
        <v>999999</v>
      </c>
      <c r="FT25" s="19">
        <f t="shared" ca="1" si="130"/>
        <v>999999</v>
      </c>
      <c r="FU25" s="19">
        <f t="shared" ca="1" si="131"/>
        <v>999999</v>
      </c>
      <c r="FV25" s="19">
        <f t="shared" ca="1" si="131"/>
        <v>999999</v>
      </c>
      <c r="FW25" s="19" t="str">
        <f t="shared" ca="1" si="132"/>
        <v>-</v>
      </c>
      <c r="FX25" s="19" t="str">
        <f t="shared" ca="1" si="132"/>
        <v>-</v>
      </c>
      <c r="FY25" s="19" t="str">
        <f t="shared" ca="1" si="132"/>
        <v>-</v>
      </c>
      <c r="FZ25" s="19" t="b">
        <f t="shared" ca="1" si="133"/>
        <v>1</v>
      </c>
      <c r="GA25" s="19">
        <f t="shared" ca="1" si="133"/>
        <v>0</v>
      </c>
      <c r="GB25" s="5" t="str">
        <f t="shared" ca="1" si="134"/>
        <v>-</v>
      </c>
      <c r="GC25" s="5" t="str">
        <f t="shared" ca="1" si="134"/>
        <v>-</v>
      </c>
      <c r="GD25" s="5" t="str">
        <f t="shared" ca="1" si="134"/>
        <v>-</v>
      </c>
      <c r="GE25" s="5" t="str">
        <f t="shared" ca="1" si="134"/>
        <v>-</v>
      </c>
      <c r="GF25" s="19" t="str">
        <f t="shared" ca="1" si="135"/>
        <v>-</v>
      </c>
      <c r="GG25" s="19" t="str">
        <f t="shared" ref="GG25:HN25" ca="1" si="145">OFFSET(GG$5,$B25,0)</f>
        <v>-</v>
      </c>
      <c r="GH25" s="19" t="str">
        <f t="shared" ca="1" si="145"/>
        <v>-</v>
      </c>
      <c r="GI25" s="19" t="str">
        <f t="shared" ca="1" si="145"/>
        <v>-</v>
      </c>
      <c r="GJ25" s="19" t="str">
        <f t="shared" ca="1" si="145"/>
        <v>-</v>
      </c>
      <c r="GK25" s="19" t="str">
        <f t="shared" ca="1" si="145"/>
        <v>-</v>
      </c>
      <c r="GL25" s="19" t="str">
        <f t="shared" ca="1" si="145"/>
        <v>-</v>
      </c>
      <c r="GM25" s="5" t="str">
        <f t="shared" ca="1" si="138"/>
        <v>-</v>
      </c>
      <c r="GN25" s="5">
        <f t="shared" ca="1" si="138"/>
        <v>500</v>
      </c>
      <c r="GO25" s="5">
        <f t="shared" ca="1" si="138"/>
        <v>500</v>
      </c>
      <c r="GP25" s="5" t="str">
        <f t="shared" ca="1" si="138"/>
        <v>-</v>
      </c>
      <c r="GQ25" s="5">
        <f t="shared" ca="1" si="138"/>
        <v>0</v>
      </c>
      <c r="GR25" s="5">
        <f t="shared" ca="1" si="138"/>
        <v>0</v>
      </c>
      <c r="GS25" s="5">
        <f ca="1">INDEX(i.conservation,$Q25,$N25)</f>
        <v>1</v>
      </c>
      <c r="GT25" s="9"/>
      <c r="GU25" s="19">
        <f t="shared" ca="1" si="145"/>
        <v>70</v>
      </c>
      <c r="GV25" s="19">
        <f t="shared" ca="1" si="145"/>
        <v>50</v>
      </c>
      <c r="GW25" s="19">
        <f t="shared" ca="1" si="145"/>
        <v>85</v>
      </c>
      <c r="GX25" s="19">
        <f t="shared" ca="1" si="145"/>
        <v>50</v>
      </c>
      <c r="GY25" s="5">
        <f>INDEX(i.WoolPrices,$R25,GY$7)</f>
        <v>1</v>
      </c>
      <c r="GZ25" s="5">
        <f>INDEX(i.MeatPrices,$S25,GZ$7)</f>
        <v>1</v>
      </c>
      <c r="HA25" s="5">
        <f>INDEX(i.GrainPrices,$T25,HA$7)</f>
        <v>1.25</v>
      </c>
      <c r="HB25" s="9"/>
      <c r="HC25" s="19" t="b">
        <f t="shared" ca="1" si="145"/>
        <v>0</v>
      </c>
      <c r="HD25" s="19" t="b">
        <f t="shared" ca="1" si="145"/>
        <v>0</v>
      </c>
      <c r="HE25" s="19">
        <f t="shared" ca="1" si="145"/>
        <v>1</v>
      </c>
      <c r="HF25" s="19">
        <f t="shared" ca="1" si="145"/>
        <v>0.75</v>
      </c>
      <c r="HG25" s="19">
        <f t="shared" ca="1" si="145"/>
        <v>0.75</v>
      </c>
      <c r="HH25" s="19">
        <f t="shared" ca="1" si="145"/>
        <v>0.8</v>
      </c>
      <c r="HI25" s="19">
        <f t="shared" ca="1" si="145"/>
        <v>0.82499999999999996</v>
      </c>
      <c r="HJ25" s="19">
        <f t="shared" ca="1" si="145"/>
        <v>0.875</v>
      </c>
      <c r="HK25" s="19">
        <f t="shared" ca="1" si="145"/>
        <v>0.9</v>
      </c>
      <c r="HL25" s="19">
        <f t="shared" ca="1" si="145"/>
        <v>1</v>
      </c>
      <c r="HM25" s="19">
        <f t="shared" ca="1" si="145"/>
        <v>0.875</v>
      </c>
      <c r="HN25" s="19">
        <f t="shared" ca="1" si="145"/>
        <v>0</v>
      </c>
      <c r="HO25" s="24">
        <v>0</v>
      </c>
    </row>
    <row r="26" spans="1:223" outlineLevel="1">
      <c r="A26" s="21">
        <f t="shared" si="46"/>
        <v>21</v>
      </c>
      <c r="B26" s="21"/>
      <c r="D26" s="14"/>
      <c r="E26" t="b">
        <v>0</v>
      </c>
      <c r="H26" s="21"/>
      <c r="I26" s="21"/>
      <c r="J26" s="21"/>
      <c r="K26" s="21"/>
      <c r="L26" s="21"/>
      <c r="M26" s="21"/>
      <c r="N26" s="21"/>
      <c r="O26" s="21"/>
      <c r="P26" s="21"/>
      <c r="Q26" s="21"/>
      <c r="R26" s="21"/>
      <c r="S26" s="21"/>
      <c r="T26" s="21"/>
      <c r="U26" s="220"/>
      <c r="V26" s="220"/>
      <c r="W26" s="220"/>
      <c r="X26" s="220"/>
      <c r="Y26" s="220"/>
      <c r="AD26" s="220"/>
      <c r="AE26" s="220"/>
      <c r="AF26" s="237" t="str">
        <f ca="1">"blank "&amp;TEXT(RAND(),"0.000")</f>
        <v>blank 0.887</v>
      </c>
      <c r="AG26" s="9" t="str">
        <f ca="1">IF(COUNTIF(AF$5:AF26,AF26)=1,"-","Dup")</f>
        <v>-</v>
      </c>
      <c r="AH26" s="9"/>
      <c r="AI26" s="14"/>
      <c r="AJ26" s="14"/>
      <c r="AK26" s="14"/>
      <c r="AL26" s="14"/>
      <c r="AM26" s="14"/>
      <c r="AN26" s="14"/>
      <c r="AO26" s="9"/>
      <c r="AP26" s="14"/>
      <c r="AQ26" s="14"/>
      <c r="AR26" s="14"/>
      <c r="AS26" s="14"/>
      <c r="AT26" s="14"/>
      <c r="AU26" s="14"/>
      <c r="AV26" s="14"/>
      <c r="AW26" s="9"/>
      <c r="AX26" s="14"/>
      <c r="AY26" s="14"/>
      <c r="AZ26" s="14"/>
      <c r="BA26" s="14"/>
      <c r="BB26" s="14"/>
      <c r="BC26" s="14"/>
      <c r="BD26" s="14"/>
      <c r="BE26" s="14"/>
      <c r="BF26" s="14"/>
      <c r="BG26" s="14"/>
      <c r="BH26" s="14"/>
      <c r="BI26" s="9"/>
      <c r="BJ26" s="14"/>
      <c r="BK26" s="14"/>
      <c r="BL26" s="14"/>
      <c r="BM26" s="14"/>
      <c r="BN26" s="14"/>
      <c r="BO26" s="14"/>
      <c r="BP26" s="14"/>
      <c r="BQ26" s="14"/>
      <c r="BR26" s="14"/>
      <c r="BS26" s="14"/>
      <c r="BT26" s="9"/>
      <c r="BU26" s="14"/>
      <c r="BV26" s="14"/>
      <c r="BW26" s="14"/>
      <c r="BX26" s="14"/>
      <c r="BY26" s="14"/>
      <c r="BZ26" s="14"/>
      <c r="CA26" s="14"/>
      <c r="CB26" s="14"/>
      <c r="CC26" s="14"/>
      <c r="CD26" s="14"/>
      <c r="CE26" s="14"/>
      <c r="CF26" s="9"/>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9"/>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9"/>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9"/>
      <c r="GU26" s="14"/>
      <c r="GV26" s="14"/>
      <c r="GW26" s="14"/>
      <c r="GX26" s="14"/>
      <c r="GY26" s="14"/>
      <c r="GZ26" s="14"/>
      <c r="HA26" s="14"/>
      <c r="HB26" s="9"/>
      <c r="HC26" s="14"/>
      <c r="HD26" s="14"/>
      <c r="HE26" s="14"/>
      <c r="HF26" s="14"/>
      <c r="HG26" s="14"/>
      <c r="HH26" s="14"/>
      <c r="HI26" s="14"/>
      <c r="HJ26" s="14"/>
      <c r="HK26" s="14"/>
      <c r="HL26" s="14"/>
      <c r="HM26" s="14"/>
      <c r="HN26" s="14"/>
      <c r="HO26" s="24">
        <v>0</v>
      </c>
    </row>
    <row r="27" spans="1:223">
      <c r="A27" s="21">
        <f>ROW(A27)-5</f>
        <v>22</v>
      </c>
      <c r="B27" s="21"/>
      <c r="D27" s="14"/>
      <c r="E27" t="b">
        <v>0</v>
      </c>
      <c r="G27" s="32" t="s">
        <v>1022</v>
      </c>
      <c r="M27">
        <v>1</v>
      </c>
      <c r="N27">
        <v>1</v>
      </c>
      <c r="P27">
        <v>1</v>
      </c>
      <c r="Q27">
        <v>2</v>
      </c>
      <c r="R27">
        <v>1</v>
      </c>
      <c r="S27">
        <v>1</v>
      </c>
      <c r="T27">
        <v>1</v>
      </c>
      <c r="U27" s="220"/>
      <c r="V27" s="220"/>
      <c r="W27" s="220">
        <v>81</v>
      </c>
      <c r="X27" s="220">
        <v>81</v>
      </c>
      <c r="Y27" s="220">
        <v>81</v>
      </c>
      <c r="AF27" s="235" t="s">
        <v>1653</v>
      </c>
      <c r="AG27" s="9" t="str">
        <f ca="1">IF(COUNTIF(AF$5:AF27,AF27)=1,"-","Dup")</f>
        <v>-</v>
      </c>
      <c r="AH27" s="9"/>
      <c r="AI27" s="526"/>
      <c r="AJ27" s="526"/>
      <c r="AK27" s="526"/>
      <c r="AL27" s="526"/>
      <c r="AM27" s="526"/>
      <c r="AN27" s="526"/>
      <c r="AO27" s="9"/>
      <c r="AP27" s="526"/>
      <c r="AQ27" s="526"/>
      <c r="AR27" s="526"/>
      <c r="AS27" s="526"/>
      <c r="AT27" s="526"/>
      <c r="AU27" s="526"/>
      <c r="AV27" s="526"/>
      <c r="AW27" s="9"/>
      <c r="AX27" s="526"/>
      <c r="AY27" s="526"/>
      <c r="AZ27" s="526"/>
      <c r="BA27" s="526"/>
      <c r="BB27" s="526"/>
      <c r="BC27" s="526"/>
      <c r="BD27" s="526"/>
      <c r="BE27" s="526"/>
      <c r="BF27" s="526"/>
      <c r="BG27" s="526"/>
      <c r="BH27" s="526"/>
      <c r="BI27" s="9"/>
      <c r="BJ27" s="526"/>
      <c r="BK27" s="526"/>
      <c r="BL27" s="526"/>
      <c r="BM27" s="526"/>
      <c r="BN27" s="526"/>
      <c r="BO27" s="526"/>
      <c r="BP27" s="526"/>
      <c r="BQ27" s="526"/>
      <c r="BR27" s="526"/>
      <c r="BS27" s="526"/>
      <c r="BT27" s="9"/>
      <c r="BU27" s="526"/>
      <c r="BV27" s="526"/>
      <c r="BW27" s="526"/>
      <c r="BX27" s="526"/>
      <c r="BY27" s="526"/>
      <c r="BZ27" s="526"/>
      <c r="CA27" s="526"/>
      <c r="CB27" s="526"/>
      <c r="CC27" s="526"/>
      <c r="CD27" s="526"/>
      <c r="CE27" s="526"/>
      <c r="CF27" s="9"/>
      <c r="CG27" s="526"/>
      <c r="CH27" s="526"/>
      <c r="CI27" s="526"/>
      <c r="CJ27" s="526"/>
      <c r="CK27" s="526"/>
      <c r="CL27" s="526"/>
      <c r="CM27" s="526"/>
      <c r="CN27" s="526"/>
      <c r="CO27" s="526"/>
      <c r="CP27" s="526"/>
      <c r="CQ27" s="526"/>
      <c r="CR27" s="526"/>
      <c r="CS27" s="526"/>
      <c r="CT27" s="526"/>
      <c r="CU27" s="526"/>
      <c r="CV27" s="526"/>
      <c r="CW27" s="526"/>
      <c r="CX27" s="526"/>
      <c r="CY27" s="526"/>
      <c r="CZ27" s="526"/>
      <c r="DA27" s="526"/>
      <c r="DB27" s="526"/>
      <c r="DC27" s="526"/>
      <c r="DD27" s="526"/>
      <c r="DE27" s="526"/>
      <c r="DF27" s="526"/>
      <c r="DG27" s="526"/>
      <c r="DH27" s="526"/>
      <c r="DI27" s="526"/>
      <c r="DJ27" s="526"/>
      <c r="DK27" s="526"/>
      <c r="DL27" s="526"/>
      <c r="DM27" s="526"/>
      <c r="DN27" s="526"/>
      <c r="DO27" s="527"/>
      <c r="DP27" s="526"/>
      <c r="DQ27" s="526"/>
      <c r="DR27" s="526"/>
      <c r="DS27" s="9"/>
      <c r="DT27" s="526"/>
      <c r="DU27" s="526"/>
      <c r="DV27" s="526"/>
      <c r="DW27" s="526"/>
      <c r="DX27" s="526"/>
      <c r="DY27" s="526"/>
      <c r="DZ27" s="526"/>
      <c r="EA27" s="526"/>
      <c r="EB27" s="526"/>
      <c r="EC27" s="526"/>
      <c r="ED27" s="526"/>
      <c r="EE27" s="526"/>
      <c r="EF27" s="526"/>
      <c r="EG27" s="526"/>
      <c r="EH27" s="526"/>
      <c r="EI27" s="526"/>
      <c r="EJ27" s="526"/>
      <c r="EK27" s="526"/>
      <c r="EL27" s="526"/>
      <c r="EM27" s="526"/>
      <c r="EN27" s="526"/>
      <c r="EO27" s="526"/>
      <c r="EP27" s="526"/>
      <c r="EQ27" s="526"/>
      <c r="ER27" s="9"/>
      <c r="ES27" s="526"/>
      <c r="ET27" s="526"/>
      <c r="EU27" s="526"/>
      <c r="EV27" s="526"/>
      <c r="EW27" s="526"/>
      <c r="EX27" s="526"/>
      <c r="EY27" s="526"/>
      <c r="EZ27" s="526"/>
      <c r="FA27" s="526"/>
      <c r="FB27" s="526"/>
      <c r="FC27" s="526"/>
      <c r="FD27" s="526"/>
      <c r="FE27" s="526"/>
      <c r="FF27" s="526"/>
      <c r="FG27" s="526"/>
      <c r="FH27" s="526"/>
      <c r="FI27" s="526"/>
      <c r="FJ27" s="526"/>
      <c r="FK27" s="526"/>
      <c r="FL27" s="526"/>
      <c r="FM27" s="526"/>
      <c r="FN27" s="526"/>
      <c r="FO27" s="526"/>
      <c r="FP27" s="526"/>
      <c r="FQ27" s="526"/>
      <c r="FR27" s="526"/>
      <c r="FS27" s="526"/>
      <c r="FT27" s="526"/>
      <c r="FU27" s="526"/>
      <c r="FV27" s="526"/>
      <c r="FW27" s="526"/>
      <c r="FX27" s="526"/>
      <c r="FY27" s="526"/>
      <c r="FZ27" s="526"/>
      <c r="GA27" s="526"/>
      <c r="GB27" s="526"/>
      <c r="GC27" s="526"/>
      <c r="GD27" s="526"/>
      <c r="GE27" s="526"/>
      <c r="GF27" s="526"/>
      <c r="GG27" s="526"/>
      <c r="GH27" s="526"/>
      <c r="GI27" s="526"/>
      <c r="GJ27" s="526"/>
      <c r="GK27" s="526"/>
      <c r="GL27" s="526"/>
      <c r="GM27" s="526"/>
      <c r="GN27" s="526"/>
      <c r="GO27" s="526"/>
      <c r="GP27" s="526"/>
      <c r="GQ27" s="526"/>
      <c r="GR27" s="526"/>
      <c r="GS27" s="526"/>
      <c r="GT27" s="9"/>
      <c r="GU27" s="526"/>
      <c r="GV27" s="526"/>
      <c r="GW27" s="526"/>
      <c r="GX27" s="526"/>
      <c r="GY27" s="526"/>
      <c r="GZ27" s="526"/>
      <c r="HA27" s="526"/>
      <c r="HB27" s="9"/>
      <c r="HC27" s="526"/>
      <c r="HD27" s="526"/>
      <c r="HE27" s="526"/>
      <c r="HF27" s="526"/>
      <c r="HG27" s="526"/>
      <c r="HH27" s="526"/>
      <c r="HI27" s="526"/>
      <c r="HJ27" s="526"/>
      <c r="HK27" s="526"/>
      <c r="HL27" s="526"/>
      <c r="HM27" s="526"/>
      <c r="HN27" s="526"/>
      <c r="HO27" s="24">
        <v>0</v>
      </c>
    </row>
    <row r="28" spans="1:223" outlineLevel="1">
      <c r="A28" s="21">
        <f>ROW(A28)-5</f>
        <v>23</v>
      </c>
      <c r="B28" s="21"/>
      <c r="D28" s="14"/>
      <c r="E28" t="b">
        <v>0</v>
      </c>
      <c r="G28" s="32" t="s">
        <v>1023</v>
      </c>
      <c r="M28">
        <v>4</v>
      </c>
      <c r="N28">
        <v>3</v>
      </c>
      <c r="P28">
        <v>1</v>
      </c>
      <c r="Q28">
        <v>2</v>
      </c>
      <c r="R28">
        <v>1</v>
      </c>
      <c r="S28">
        <v>4</v>
      </c>
      <c r="T28">
        <v>1</v>
      </c>
      <c r="U28" s="220"/>
      <c r="V28" s="220"/>
      <c r="W28" s="220">
        <f>W27+26</f>
        <v>107</v>
      </c>
      <c r="X28" s="220">
        <f>X27+26</f>
        <v>107</v>
      </c>
      <c r="Y28" s="220">
        <f>Y27+26</f>
        <v>107</v>
      </c>
      <c r="AF28" s="236" t="str">
        <f t="array" ref="AF28">PRODUCT($N28:$V28-$N27:$V27+1)&amp;" "&amp;AF27&amp;" specific pointers"</f>
        <v>12 Feed supply Optimisation specific pointers</v>
      </c>
      <c r="AG28" s="9" t="str">
        <f ca="1">IF(COUNTIF(AF$5:AF28,AF28)=1,"-","Dup")</f>
        <v>-</v>
      </c>
      <c r="AH28" s="9"/>
      <c r="AI28" s="14"/>
      <c r="AJ28" s="14"/>
      <c r="AK28" s="14"/>
      <c r="AL28" s="14"/>
      <c r="AM28" s="14"/>
      <c r="AN28" s="14"/>
      <c r="AO28" s="9"/>
      <c r="AP28" s="14"/>
      <c r="AQ28" s="14"/>
      <c r="AR28" s="14"/>
      <c r="AS28" s="14"/>
      <c r="AT28" s="14"/>
      <c r="AU28" s="14"/>
      <c r="AV28" s="14"/>
      <c r="AW28" s="9"/>
      <c r="AX28" s="14"/>
      <c r="AY28" s="14"/>
      <c r="AZ28" s="14"/>
      <c r="BA28" s="14"/>
      <c r="BB28" s="14"/>
      <c r="BC28" s="14"/>
      <c r="BD28" s="14"/>
      <c r="BE28" s="14"/>
      <c r="BF28" s="14"/>
      <c r="BG28" s="14"/>
      <c r="BH28" s="14"/>
      <c r="BI28" s="9"/>
      <c r="BJ28" s="14"/>
      <c r="BK28" s="14"/>
      <c r="BL28" s="14"/>
      <c r="BM28" s="14"/>
      <c r="BN28" s="14"/>
      <c r="BO28" s="14"/>
      <c r="BP28" s="14"/>
      <c r="BQ28" s="14"/>
      <c r="BR28" s="14"/>
      <c r="BS28" s="14"/>
      <c r="BT28" s="9"/>
      <c r="BU28" s="14"/>
      <c r="BV28" s="14"/>
      <c r="BW28" s="14"/>
      <c r="BX28" s="14"/>
      <c r="BY28" s="14"/>
      <c r="BZ28" s="155"/>
      <c r="CA28" s="14"/>
      <c r="CB28" s="14"/>
      <c r="CC28" s="14"/>
      <c r="CD28" s="14"/>
      <c r="CE28" s="14"/>
      <c r="CF28" s="9"/>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326"/>
      <c r="DP28" s="14"/>
      <c r="DQ28" s="14"/>
      <c r="DR28" s="14"/>
      <c r="DS28" s="9"/>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9"/>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9"/>
      <c r="GU28" s="14"/>
      <c r="GV28" s="14"/>
      <c r="GW28" s="14"/>
      <c r="GX28" s="14"/>
      <c r="GY28" s="14"/>
      <c r="GZ28" s="14"/>
      <c r="HA28" s="14"/>
      <c r="HB28" s="9"/>
      <c r="HC28" s="14"/>
      <c r="HD28" s="14"/>
      <c r="HE28" s="14"/>
      <c r="HF28" s="14"/>
      <c r="HG28" s="14"/>
      <c r="HH28" s="14"/>
      <c r="HI28" s="14"/>
      <c r="HJ28" s="14"/>
      <c r="HK28" s="14"/>
      <c r="HL28" s="14"/>
      <c r="HM28" s="14"/>
      <c r="HN28" s="14"/>
      <c r="HO28" s="24">
        <v>0</v>
      </c>
    </row>
    <row r="29" spans="1:223" outlineLevel="1">
      <c r="A29" s="21">
        <f t="shared" si="46"/>
        <v>24</v>
      </c>
      <c r="B29" s="29">
        <f>$A$14</f>
        <v>9</v>
      </c>
      <c r="C29">
        <f>201</f>
        <v>201</v>
      </c>
      <c r="D29" s="145" t="str">
        <f t="shared" ref="D29:D60" si="146">INDEX(i.Region_Desc,$K29,1)</f>
        <v>SWV</v>
      </c>
      <c r="E29" t="b">
        <f t="shared" ref="E29:E91" si="147">$M29&lt;&gt;3</f>
        <v>1</v>
      </c>
      <c r="F29" t="b">
        <v>0</v>
      </c>
      <c r="G29" s="364" t="b">
        <v>0</v>
      </c>
      <c r="H29" s="329"/>
      <c r="I29" s="329">
        <v>1</v>
      </c>
      <c r="J29" s="329">
        <v>0</v>
      </c>
      <c r="K29" s="329">
        <v>1</v>
      </c>
      <c r="L29" s="329"/>
      <c r="M29" s="29">
        <v>1</v>
      </c>
      <c r="N29" s="329">
        <v>1</v>
      </c>
      <c r="O29" s="329">
        <v>2</v>
      </c>
      <c r="P29" s="29">
        <v>1</v>
      </c>
      <c r="Q29" s="21">
        <v>2</v>
      </c>
      <c r="R29" s="21">
        <v>1</v>
      </c>
      <c r="S29" s="29">
        <v>1</v>
      </c>
      <c r="T29" s="21">
        <v>1</v>
      </c>
      <c r="U29" s="21"/>
      <c r="V29" s="21"/>
      <c r="W29" s="21">
        <v>0</v>
      </c>
      <c r="X29" s="21">
        <v>0</v>
      </c>
      <c r="Y29" s="21">
        <v>0</v>
      </c>
      <c r="Z29" s="145">
        <f>INDEX(CHOOSE($N29,DataAutumn!i.AdultDrys,DataWinter!i.AdultDrys,DataSpring!i.AdultDrys),1,$M29)</f>
        <v>4</v>
      </c>
      <c r="AA29" s="5">
        <f t="shared" ref="AA29:AB48" si="148">INDEX(i.FlkStrctr,$M29,AA$7)</f>
        <v>2</v>
      </c>
      <c r="AB29" s="5">
        <f t="shared" si="148"/>
        <v>0</v>
      </c>
      <c r="AC29" s="5">
        <f t="shared" ref="AC29:AC60" si="149">INDEX(i.StdELMan,($K29-1)*12+($M29-1)*3+$N29,AC$7)</f>
        <v>5</v>
      </c>
      <c r="AD29">
        <f t="shared" ref="AD29:AD64" si="150">IFERROR(MOD($BX29,100),0)</f>
        <v>11</v>
      </c>
      <c r="AF29" s="238" t="str">
        <f ca="1">"00000 FeedSupplyTemplate "
&amp; $D29           &amp; " Day"&amp;INDEX(i.DOY,$N29,1)              &amp; IF($DT29=0," FWM","")&amp;IF($DT29=1," MWM","")&amp;IF($DT29=5," Mat","")&amp;IF($DU29=TRUE,"&amp;BBT","    ")
&amp; " RR"&amp;TEXT($EI29*100,"000p;-00p;000p;@")     &amp; " WP"&amp;TEXT($GY29*100,"000p")           &amp; " MP"&amp;TEXT($GZ29*100,"000p")           &amp; " GP"&amp;TEXT($HA29*100,"000p")
&amp; " T_" &amp; IF(AND($BU29,$BW29),"TRUE ") &amp; " (F"&amp;3+COUNTIF($CN29:$CQ29,TRUE)&amp;3&amp;"N"&amp;$DD29&amp;$DE29&amp;")"</f>
        <v>00000 FeedSupplyTemplate SWV Day135 FWM     RR000p WP100p MP100p GP100p T_FALSE (F33N11)</v>
      </c>
      <c r="AG29" s="9" t="str">
        <f ca="1">IF(COUNTIF(AF$5:AF29,AF29)=1,"-","Dup")</f>
        <v>-</v>
      </c>
      <c r="AH29" s="9"/>
      <c r="AI29" s="12" t="b">
        <v>1</v>
      </c>
      <c r="AJ29" s="12" t="b">
        <v>1</v>
      </c>
      <c r="AK29" s="12" t="b">
        <v>1</v>
      </c>
      <c r="AL29" s="12" t="b">
        <v>1</v>
      </c>
      <c r="AM29" s="12" t="b">
        <v>1</v>
      </c>
      <c r="AN29" s="12" t="b">
        <v>1</v>
      </c>
      <c r="AO29" s="9"/>
      <c r="AP29" s="19" t="b">
        <f t="shared" ref="AP29:CE43" ca="1" si="151">OFFSET(AP$5,$B29,0)</f>
        <v>1</v>
      </c>
      <c r="AQ29" s="19" t="str">
        <f t="shared" ca="1" si="151"/>
        <v>-</v>
      </c>
      <c r="AR29" s="19" t="str">
        <f t="shared" ca="1" si="151"/>
        <v>-</v>
      </c>
      <c r="AS29" s="19" t="str">
        <f t="shared" ca="1" si="151"/>
        <v>-</v>
      </c>
      <c r="AT29" s="19" t="b">
        <f t="shared" ca="1" si="151"/>
        <v>0</v>
      </c>
      <c r="AU29" s="19">
        <f t="shared" ref="AU29:AV48" ca="1" si="152">OFFSET(AU$5,$B29,0)</f>
        <v>0.25</v>
      </c>
      <c r="AV29" s="19" t="b">
        <f t="shared" ca="1" si="152"/>
        <v>1</v>
      </c>
      <c r="AW29" s="9"/>
      <c r="AX29" s="5" t="str">
        <f t="shared" ref="AX29:AX60" ca="1" si="153">IF($M29&lt;&gt;4,OFFSET(AX$5,$B29,0),1)</f>
        <v>-</v>
      </c>
      <c r="AY29" s="19" t="str">
        <f t="shared" ref="AY29:BA48" ca="1" si="154">OFFSET(AY$5,$B29,0)</f>
        <v>-</v>
      </c>
      <c r="AZ29" s="19" t="str">
        <f t="shared" ca="1" si="154"/>
        <v>-</v>
      </c>
      <c r="BA29" s="19" t="str">
        <f t="shared" ca="1" si="154"/>
        <v>-</v>
      </c>
      <c r="BB29" s="5" t="str">
        <f t="shared" ref="BB29:BB60" ca="1" si="155">IF($M29&lt;&gt;4,OFFSET(BB$5,$B29,0),1)</f>
        <v>-</v>
      </c>
      <c r="BC29" s="19" t="str">
        <f t="shared" ref="BC29:BC60" ca="1" si="156">OFFSET(BC$5,$B29,0)</f>
        <v>-</v>
      </c>
      <c r="BD29" s="5" t="str">
        <f t="shared" ref="BD29:BD60" ca="1" si="157">IF($M29&lt;&gt;4,OFFSET(BD$5,$B29,0),1)</f>
        <v>-</v>
      </c>
      <c r="BE29" s="19" t="str">
        <f t="shared" ref="BE29:BG48" ca="1" si="158">OFFSET(BE$5,$B29,0)</f>
        <v>-</v>
      </c>
      <c r="BF29" s="19" t="str">
        <f t="shared" ca="1" si="158"/>
        <v>-</v>
      </c>
      <c r="BG29" s="19" t="str">
        <f t="shared" ca="1" si="158"/>
        <v>-</v>
      </c>
      <c r="BH29" s="5" t="str">
        <f t="shared" ref="BH29:BH60" ca="1" si="159">IF($M29&lt;&gt;4,OFFSET(BH$5,$B29,0),1)</f>
        <v>-</v>
      </c>
      <c r="BI29" s="9"/>
      <c r="BJ29" s="19" t="str">
        <f t="shared" ref="BJ29:BS44" ca="1" si="160">OFFSET(BJ$5,$B29,0)</f>
        <v>-</v>
      </c>
      <c r="BK29" s="19" t="str">
        <f t="shared" ca="1" si="160"/>
        <v>-</v>
      </c>
      <c r="BL29" s="19" t="str">
        <f t="shared" ca="1" si="160"/>
        <v>-</v>
      </c>
      <c r="BM29" s="19" t="str">
        <f t="shared" ca="1" si="160"/>
        <v>-</v>
      </c>
      <c r="BN29" s="19" t="str">
        <f t="shared" ca="1" si="160"/>
        <v>-</v>
      </c>
      <c r="BO29" s="19" t="str">
        <f t="shared" ca="1" si="160"/>
        <v>-</v>
      </c>
      <c r="BP29" s="19" t="str">
        <f t="shared" ca="1" si="160"/>
        <v>-</v>
      </c>
      <c r="BQ29" s="19" t="str">
        <f t="shared" ca="1" si="160"/>
        <v>-</v>
      </c>
      <c r="BR29" s="19" t="str">
        <f t="shared" ca="1" si="160"/>
        <v>-</v>
      </c>
      <c r="BS29" s="19" t="str">
        <f t="shared" ca="1" si="160"/>
        <v>-</v>
      </c>
      <c r="BT29" s="9"/>
      <c r="BU29" s="12" t="b">
        <v>0</v>
      </c>
      <c r="BV29" s="12" t="b">
        <v>0</v>
      </c>
      <c r="BW29" s="12" t="b">
        <v>0</v>
      </c>
      <c r="BX29" s="12">
        <f>VALUE($K29&amp;$M29&amp;$N29&amp;"1")</f>
        <v>1111</v>
      </c>
      <c r="BY29" s="145" t="b">
        <f>NOT(BW29)</f>
        <v>1</v>
      </c>
      <c r="BZ29" s="12" t="s">
        <v>35</v>
      </c>
      <c r="CA29" s="12" t="b">
        <v>1</v>
      </c>
      <c r="CB29" s="12">
        <f>VALUE($K29&amp;$M29&amp;$N29&amp;$S29&amp;"01")</f>
        <v>111101</v>
      </c>
      <c r="CC29" s="19" t="str">
        <f t="shared" ca="1" si="151"/>
        <v>-</v>
      </c>
      <c r="CD29" s="19">
        <f t="shared" ca="1" si="151"/>
        <v>0</v>
      </c>
      <c r="CE29" s="19">
        <f t="shared" ca="1" si="151"/>
        <v>0</v>
      </c>
      <c r="CF29" s="9"/>
      <c r="CG29" s="448">
        <f t="shared" ref="CG29:CI48" si="161">INDEX(i.UserPeriod0,$AC29,CG$7)</f>
        <v>683</v>
      </c>
      <c r="CH29" s="448">
        <f t="shared" si="161"/>
        <v>717</v>
      </c>
      <c r="CI29" s="448">
        <f t="shared" si="161"/>
        <v>752</v>
      </c>
      <c r="CJ29" s="153">
        <f t="shared" ref="CJ29:CL48" si="162">7*INDEX(i.end_joining,1,CJ$7+($AC29-1)*3)</f>
        <v>441</v>
      </c>
      <c r="CK29" s="153">
        <f t="shared" si="162"/>
        <v>476</v>
      </c>
      <c r="CL29" s="153">
        <f t="shared" si="162"/>
        <v>511</v>
      </c>
      <c r="CM29" s="19" t="str">
        <f t="shared" ref="CM29:CM61" ca="1" si="163">OFFSET(CM$5,$B29,0)</f>
        <v>-</v>
      </c>
      <c r="CN29" s="19" t="str">
        <f t="shared" ca="1" si="116"/>
        <v>-</v>
      </c>
      <c r="CO29" s="19" t="str">
        <f t="shared" ca="1" si="116"/>
        <v>-</v>
      </c>
      <c r="CP29" s="19" t="str">
        <f t="shared" ca="1" si="117"/>
        <v>-</v>
      </c>
      <c r="CQ29" s="19" t="str">
        <f t="shared" ca="1" si="117"/>
        <v>-</v>
      </c>
      <c r="CR29" s="19"/>
      <c r="CS29" s="19"/>
      <c r="CT29" s="19"/>
      <c r="CU29" s="19"/>
      <c r="CV29" s="19"/>
      <c r="CW29" s="19"/>
      <c r="CX29" s="19"/>
      <c r="CY29" s="19"/>
      <c r="CZ29" s="19"/>
      <c r="DA29" s="19"/>
      <c r="DB29" s="19"/>
      <c r="DC29" s="19"/>
      <c r="DD29" s="19">
        <f t="shared" ca="1" si="116"/>
        <v>1</v>
      </c>
      <c r="DE29" s="19">
        <f t="shared" ca="1" si="116"/>
        <v>1</v>
      </c>
      <c r="DF29" s="19">
        <f t="shared" ca="1" si="116"/>
        <v>0</v>
      </c>
      <c r="DG29" s="19" t="str">
        <f t="shared" ca="1" si="116"/>
        <v>-</v>
      </c>
      <c r="DH29" s="19" t="str">
        <f t="shared" ca="1" si="116"/>
        <v>-</v>
      </c>
      <c r="DI29" s="19" t="str">
        <f t="shared" ca="1" si="116"/>
        <v>-</v>
      </c>
      <c r="DJ29" s="19" t="str">
        <f t="shared" ca="1" si="116"/>
        <v>-</v>
      </c>
      <c r="DK29" s="19" t="str">
        <f t="shared" ca="1" si="116"/>
        <v>-</v>
      </c>
      <c r="DL29" s="19">
        <f t="shared" ca="1" si="116"/>
        <v>0</v>
      </c>
      <c r="DM29" s="19" t="str">
        <f t="shared" ca="1" si="116"/>
        <v>-</v>
      </c>
      <c r="DN29" s="19" t="str">
        <f t="shared" ca="1" si="116"/>
        <v>-</v>
      </c>
      <c r="DO29" s="19">
        <f t="shared" ca="1" si="116"/>
        <v>0</v>
      </c>
      <c r="DP29" s="19">
        <f t="shared" ref="DP29:DQ37" ca="1" si="164">OFFSET(DP$5,$B29,0)</f>
        <v>0</v>
      </c>
      <c r="DQ29" s="19">
        <f t="shared" ca="1" si="164"/>
        <v>0</v>
      </c>
      <c r="DR29" s="5">
        <f t="shared" ref="DR29:DR60" si="165">INDEX(i.TOL,$N29,DR$7)</f>
        <v>19</v>
      </c>
      <c r="DS29" s="9"/>
      <c r="DT29" s="5">
        <f t="shared" ref="DT29:DW48" si="166">INDEX(i.FlkStrctr,$M29,DT$7)</f>
        <v>0</v>
      </c>
      <c r="DU29" s="5" t="b">
        <f t="shared" si="166"/>
        <v>0</v>
      </c>
      <c r="DV29" s="19">
        <f t="shared" ca="1" si="122"/>
        <v>0</v>
      </c>
      <c r="DW29" s="5">
        <f t="shared" si="166"/>
        <v>50</v>
      </c>
      <c r="DX29" s="19">
        <f t="shared" ca="1" si="122"/>
        <v>0</v>
      </c>
      <c r="DY29" s="19">
        <f t="shared" ca="1" si="122"/>
        <v>0</v>
      </c>
      <c r="DZ29" s="19">
        <f t="shared" ca="1" si="122"/>
        <v>0</v>
      </c>
      <c r="EA29" s="19">
        <f t="shared" ca="1" si="123"/>
        <v>0</v>
      </c>
      <c r="EB29" s="19">
        <f t="shared" ca="1" si="123"/>
        <v>0</v>
      </c>
      <c r="EC29" s="19">
        <f t="shared" ca="1" si="122"/>
        <v>0</v>
      </c>
      <c r="ED29" s="19">
        <f t="shared" ca="1" si="122"/>
        <v>0</v>
      </c>
      <c r="EE29" s="19">
        <f t="shared" ca="1" si="122"/>
        <v>0</v>
      </c>
      <c r="EF29" s="19">
        <f t="shared" ca="1" si="122"/>
        <v>0</v>
      </c>
      <c r="EG29" s="5">
        <f t="shared" ref="EG29:EI48" si="167">INDEX(i.RR_scenario,$P29,EG$7+IF($M29=4,3,0))</f>
        <v>0</v>
      </c>
      <c r="EH29" s="5">
        <f t="shared" si="167"/>
        <v>0</v>
      </c>
      <c r="EI29" s="5">
        <f t="shared" si="167"/>
        <v>0</v>
      </c>
      <c r="EJ29" s="5">
        <f t="shared" ref="EJ29:EN38" si="168">INDEX(i_dryman,($Z29-1)*4+INDEX(i.StdELMan,($K29-1)*12+($M29-1)*3+$N29,EJ$8),EJ$7)</f>
        <v>0.01</v>
      </c>
      <c r="EK29" s="5">
        <f t="shared" si="168"/>
        <v>0</v>
      </c>
      <c r="EL29" s="5">
        <f t="shared" si="168"/>
        <v>0</v>
      </c>
      <c r="EM29" s="5">
        <f t="shared" si="168"/>
        <v>0.05</v>
      </c>
      <c r="EN29" s="5">
        <f t="shared" si="168"/>
        <v>0.05</v>
      </c>
      <c r="EO29" s="19">
        <f t="shared" ca="1" si="122"/>
        <v>0</v>
      </c>
      <c r="EP29" s="19">
        <f t="shared" ca="1" si="122"/>
        <v>0</v>
      </c>
      <c r="EQ29" s="19">
        <f t="shared" ca="1" si="122"/>
        <v>0</v>
      </c>
      <c r="ER29" s="9"/>
      <c r="ES29" s="5" t="str">
        <f t="shared" ref="ES29:ES60" ca="1" si="169">IF($L29&lt;&gt;0,INDEX(i.cropgraze_inc,$L29,ES$7),OFFSET(ES$5,$B29,0))</f>
        <v>-</v>
      </c>
      <c r="ET29" s="5" t="b">
        <f t="shared" ref="ET29:EV48" si="170">($N29=ET$11)</f>
        <v>1</v>
      </c>
      <c r="EU29" s="5" t="b">
        <f t="shared" si="170"/>
        <v>0</v>
      </c>
      <c r="EV29" s="5" t="b">
        <f t="shared" si="170"/>
        <v>0</v>
      </c>
      <c r="EW29" s="19">
        <f t="shared" ca="1" si="122"/>
        <v>2</v>
      </c>
      <c r="EX29" s="19">
        <f t="shared" ca="1" si="122"/>
        <v>2</v>
      </c>
      <c r="EY29" s="12" t="s">
        <v>35</v>
      </c>
      <c r="EZ29" s="12" t="s">
        <v>35</v>
      </c>
      <c r="FA29" s="12" t="s">
        <v>35</v>
      </c>
      <c r="FB29" s="12" t="s">
        <v>35</v>
      </c>
      <c r="FC29" s="12">
        <v>1</v>
      </c>
      <c r="FD29" s="12">
        <v>0.66</v>
      </c>
      <c r="FE29" s="247" t="s">
        <v>35</v>
      </c>
      <c r="FF29" s="5" t="b">
        <f t="array" ref="FF29">IF(OR(FG29:FG29&lt;&gt;"-"),TRUE,"-")</f>
        <v>1</v>
      </c>
      <c r="FG29" s="12">
        <v>2</v>
      </c>
      <c r="FH29" s="12">
        <v>2</v>
      </c>
      <c r="FI29" s="12">
        <v>2</v>
      </c>
      <c r="FJ29" s="12">
        <v>2</v>
      </c>
      <c r="FK29" s="12">
        <v>2</v>
      </c>
      <c r="FL29" s="12">
        <v>2</v>
      </c>
      <c r="FM29" s="12">
        <v>2</v>
      </c>
      <c r="FN29" s="12">
        <v>2</v>
      </c>
      <c r="FO29" s="5" t="str">
        <f t="array" ref="FO29">IF(OR(FP29:FV29&lt;&gt;"-"),TRUE,"-")</f>
        <v>-</v>
      </c>
      <c r="FP29" s="12" t="s">
        <v>35</v>
      </c>
      <c r="FQ29" s="12" t="s">
        <v>35</v>
      </c>
      <c r="FR29" s="12" t="s">
        <v>35</v>
      </c>
      <c r="FS29" s="12" t="s">
        <v>35</v>
      </c>
      <c r="FT29" s="12" t="s">
        <v>35</v>
      </c>
      <c r="FU29" s="12" t="s">
        <v>35</v>
      </c>
      <c r="FV29" s="12" t="s">
        <v>35</v>
      </c>
      <c r="FW29" s="12" t="b">
        <v>1</v>
      </c>
      <c r="FX29" s="145">
        <f t="shared" ref="FX29:FX60" si="171">IF($AC29=6,0,$FY29)</f>
        <v>2</v>
      </c>
      <c r="FY29" s="12">
        <v>2</v>
      </c>
      <c r="FZ29" s="12" t="b">
        <v>0</v>
      </c>
      <c r="GA29" s="12" t="s">
        <v>35</v>
      </c>
      <c r="GB29" s="5" t="str">
        <f t="shared" ref="GB29:GE48" si="172">INDEX(i.FlkStrctr,$M29,GB$7)</f>
        <v>-</v>
      </c>
      <c r="GC29" s="5" t="str">
        <f t="shared" si="172"/>
        <v>-</v>
      </c>
      <c r="GD29" s="5" t="str">
        <f t="shared" si="172"/>
        <v>-</v>
      </c>
      <c r="GE29" s="5" t="str">
        <f t="shared" si="172"/>
        <v>-</v>
      </c>
      <c r="GF29" s="12" t="b">
        <v>0</v>
      </c>
      <c r="GG29" s="247" t="s">
        <v>35</v>
      </c>
      <c r="GH29" s="247" t="s">
        <v>35</v>
      </c>
      <c r="GI29" s="12" t="b">
        <v>1</v>
      </c>
      <c r="GJ29" s="12">
        <v>0.75</v>
      </c>
      <c r="GK29" s="145">
        <f>GJ29</f>
        <v>0.75</v>
      </c>
      <c r="GL29" s="12">
        <v>0.99</v>
      </c>
      <c r="GM29" s="12">
        <v>0.5</v>
      </c>
      <c r="GN29" s="12">
        <v>0</v>
      </c>
      <c r="GO29" s="12">
        <v>0</v>
      </c>
      <c r="GP29" s="12" t="s">
        <v>35</v>
      </c>
      <c r="GQ29" s="19" t="str">
        <f t="shared" ref="GG29:GU92" ca="1" si="173">OFFSET(GQ$5,$B29,0)</f>
        <v>-</v>
      </c>
      <c r="GR29" s="19" t="str">
        <f t="shared" ca="1" si="173"/>
        <v>-</v>
      </c>
      <c r="GS29" s="5">
        <f t="shared" ref="GS29:GS60" si="174">INDEX(i.conservation,$Q29,$N29)</f>
        <v>1</v>
      </c>
      <c r="GT29" s="9"/>
      <c r="GU29" s="19">
        <f t="shared" ca="1" si="137"/>
        <v>70</v>
      </c>
      <c r="GV29" s="19">
        <f t="shared" ca="1" si="137"/>
        <v>50</v>
      </c>
      <c r="GW29" s="19">
        <f t="shared" ca="1" si="137"/>
        <v>85</v>
      </c>
      <c r="GX29" s="19">
        <f t="shared" ca="1" si="137"/>
        <v>50</v>
      </c>
      <c r="GY29" s="19">
        <f t="shared" ca="1" si="137"/>
        <v>1</v>
      </c>
      <c r="GZ29" s="5">
        <f t="shared" ref="GZ29:GZ60" si="175">INDEX(i.MeatPrices,$S29,GZ$7)</f>
        <v>1</v>
      </c>
      <c r="HA29" s="19">
        <f t="shared" ref="HA29:HA92" ca="1" si="176">OFFSET(HA$5,$B29,0)</f>
        <v>1</v>
      </c>
      <c r="HB29" s="9"/>
      <c r="HC29" s="19" t="b">
        <f t="shared" ca="1" si="139"/>
        <v>0</v>
      </c>
      <c r="HD29" s="19" t="b">
        <f t="shared" ca="1" si="139"/>
        <v>0</v>
      </c>
      <c r="HE29" s="19">
        <f ca="1">OFFSET(HE$5,$B29,0)</f>
        <v>1</v>
      </c>
      <c r="HF29" s="19">
        <f t="shared" ref="HF29:HL29" ca="1" si="177">OFFSET(HF$5,$B29,0)</f>
        <v>0.75</v>
      </c>
      <c r="HG29" s="19">
        <f t="shared" ca="1" si="177"/>
        <v>0.75</v>
      </c>
      <c r="HH29" s="19">
        <f t="shared" ca="1" si="177"/>
        <v>0.8</v>
      </c>
      <c r="HI29" s="19">
        <f t="shared" ca="1" si="177"/>
        <v>0.82499999999999996</v>
      </c>
      <c r="HJ29" s="19">
        <f t="shared" ca="1" si="177"/>
        <v>0.875</v>
      </c>
      <c r="HK29" s="19">
        <f t="shared" ca="1" si="177"/>
        <v>0.9</v>
      </c>
      <c r="HL29" s="19">
        <f t="shared" ca="1" si="177"/>
        <v>1</v>
      </c>
      <c r="HM29" s="19">
        <f t="shared" ca="1" si="137"/>
        <v>0.875</v>
      </c>
      <c r="HN29" s="19">
        <f t="shared" ca="1" si="137"/>
        <v>0</v>
      </c>
      <c r="HO29" s="24">
        <v>0</v>
      </c>
    </row>
    <row r="30" spans="1:223" outlineLevel="2">
      <c r="A30" s="21">
        <f t="shared" ref="A30:A37" si="178">ROW(A30)-5</f>
        <v>25</v>
      </c>
      <c r="B30" s="29">
        <f ca="1">OFFSET(B30,-1,-1)</f>
        <v>24</v>
      </c>
      <c r="C30">
        <f>202</f>
        <v>202</v>
      </c>
      <c r="D30" s="145" t="str">
        <f t="shared" ca="1" si="146"/>
        <v>SWV</v>
      </c>
      <c r="E30" t="b">
        <f t="shared" ca="1" si="147"/>
        <v>1</v>
      </c>
      <c r="F30" t="b">
        <v>0</v>
      </c>
      <c r="G30" s="365" t="b">
        <v>0</v>
      </c>
      <c r="H30" s="240">
        <f t="shared" ref="H30:P46" ca="1" si="179">OFFSET(H30,-1,0)</f>
        <v>0</v>
      </c>
      <c r="I30" s="240">
        <f t="shared" ca="1" si="179"/>
        <v>1</v>
      </c>
      <c r="J30" s="240">
        <f t="shared" ca="1" si="179"/>
        <v>0</v>
      </c>
      <c r="K30" s="240">
        <f t="shared" ca="1" si="179"/>
        <v>1</v>
      </c>
      <c r="L30" s="240"/>
      <c r="M30" s="240">
        <f t="shared" ref="M30:M61" ca="1" si="180">OFFSET(M30,-1,0)</f>
        <v>1</v>
      </c>
      <c r="N30" s="240">
        <f t="shared" ref="N30:T54" ca="1" si="181">OFFSET(N30,-1,0)</f>
        <v>1</v>
      </c>
      <c r="O30" s="240">
        <f t="shared" ref="O30:O61" ca="1" si="182">OFFSET(O30,-1,0)</f>
        <v>2</v>
      </c>
      <c r="P30" s="240">
        <f t="shared" ca="1" si="181"/>
        <v>1</v>
      </c>
      <c r="Q30" s="240">
        <f t="shared" ca="1" si="181"/>
        <v>2</v>
      </c>
      <c r="R30" s="240">
        <f t="shared" ca="1" si="181"/>
        <v>1</v>
      </c>
      <c r="S30" s="240">
        <f t="shared" ca="1" si="181"/>
        <v>1</v>
      </c>
      <c r="T30" s="240">
        <f t="shared" ca="1" si="181"/>
        <v>1</v>
      </c>
      <c r="U30" s="278"/>
      <c r="V30" s="278"/>
      <c r="W30" s="278">
        <f t="shared" ref="W30:Y37" ca="1" si="183">OFFSET(W30,-1,0)</f>
        <v>0</v>
      </c>
      <c r="X30" s="278">
        <f t="shared" ca="1" si="183"/>
        <v>0</v>
      </c>
      <c r="Y30" s="278">
        <f t="shared" ca="1" si="183"/>
        <v>0</v>
      </c>
      <c r="Z30" s="145">
        <f ca="1">INDEX(CHOOSE($N30,DataAutumn!i.AdultDrys,DataWinter!i.AdultDrys,DataSpring!i.AdultDrys),1,$M30)</f>
        <v>4</v>
      </c>
      <c r="AA30" s="5">
        <f t="shared" ca="1" si="148"/>
        <v>2</v>
      </c>
      <c r="AB30" s="5">
        <f t="shared" ca="1" si="148"/>
        <v>0</v>
      </c>
      <c r="AC30" s="5">
        <f t="shared" ca="1" si="149"/>
        <v>5</v>
      </c>
      <c r="AD30">
        <f t="shared" ca="1" si="150"/>
        <v>1</v>
      </c>
      <c r="AF30" s="233" t="str">
        <f t="shared" ref="AF30:AF37" ca="1" si="184">TEXT(LEFT(OFFSET(AF30,-1,0),5)+1,"00000")&amp;MID(OFFSET(AF30,-1,0),6,FIND(" ",OFFSET(AF30,-1,0),7)-5)
&amp; $D30           &amp; " Day"&amp;INDEX(i.DOY,$N30,1)              &amp; IF($DT30=0," FWM","")&amp;IF($DT30=1," MWM","")&amp;IF($DT30=5," Mat","")&amp;IF($DU30=TRUE,"&amp;BBT","    ")
&amp; " RR"&amp;TEXT($EI30*100,"000p;-00p;000p;@")     &amp; " WP"&amp;TEXT($GY30*100,"000p")           &amp; " MP"&amp;TEXT($GZ30*100,"000p")           &amp; " GP"&amp;TEXT($HA30*100,"000p")
&amp; " T_" &amp; IF(AND($BU30,$BW30),"TRUE ") &amp; " (F"&amp;3+COUNTIF($CN30:$CQ30,TRUE)&amp;3&amp;"N"&amp;$DD30&amp;$DE30&amp;")"</f>
        <v>00001 FeedSupplyTemplate SWV Day135 FWM     RR000p WP100p MP100p GP100p T_TRUE  (F43N33)</v>
      </c>
      <c r="AG30" s="9" t="str">
        <f ca="1">IF(COUNTIF(AF$5:AF30,AF30)=1,"-","Dup")</f>
        <v>-</v>
      </c>
      <c r="AH30" s="9"/>
      <c r="AI30" s="12" t="s">
        <v>35</v>
      </c>
      <c r="AJ30" s="12" t="s">
        <v>35</v>
      </c>
      <c r="AK30" s="12" t="s">
        <v>35</v>
      </c>
      <c r="AL30" s="12" t="s">
        <v>35</v>
      </c>
      <c r="AM30" s="12" t="s">
        <v>35</v>
      </c>
      <c r="AN30" s="12" t="s">
        <v>35</v>
      </c>
      <c r="AO30" s="9"/>
      <c r="AP30" s="19" t="b">
        <f t="shared" ca="1" si="151"/>
        <v>1</v>
      </c>
      <c r="AQ30" s="19" t="str">
        <f t="shared" ca="1" si="151"/>
        <v>-</v>
      </c>
      <c r="AR30" s="19" t="str">
        <f t="shared" ca="1" si="151"/>
        <v>-</v>
      </c>
      <c r="AS30" s="19" t="str">
        <f t="shared" ca="1" si="151"/>
        <v>-</v>
      </c>
      <c r="AT30" s="19" t="b">
        <f t="shared" ca="1" si="151"/>
        <v>0</v>
      </c>
      <c r="AU30" s="19">
        <f t="shared" ca="1" si="152"/>
        <v>0.25</v>
      </c>
      <c r="AV30" s="19" t="b">
        <f t="shared" ca="1" si="152"/>
        <v>1</v>
      </c>
      <c r="AW30" s="9"/>
      <c r="AX30" s="5" t="str">
        <f t="shared" ca="1" si="153"/>
        <v>-</v>
      </c>
      <c r="AY30" s="19" t="str">
        <f t="shared" ca="1" si="154"/>
        <v>-</v>
      </c>
      <c r="AZ30" s="19" t="str">
        <f t="shared" ca="1" si="154"/>
        <v>-</v>
      </c>
      <c r="BA30" s="19" t="str">
        <f t="shared" ca="1" si="154"/>
        <v>-</v>
      </c>
      <c r="BB30" s="5" t="str">
        <f t="shared" ca="1" si="155"/>
        <v>-</v>
      </c>
      <c r="BC30" s="19" t="str">
        <f t="shared" ca="1" si="156"/>
        <v>-</v>
      </c>
      <c r="BD30" s="5" t="str">
        <f t="shared" ca="1" si="157"/>
        <v>-</v>
      </c>
      <c r="BE30" s="19" t="str">
        <f t="shared" ca="1" si="158"/>
        <v>-</v>
      </c>
      <c r="BF30" s="19" t="str">
        <f t="shared" ca="1" si="158"/>
        <v>-</v>
      </c>
      <c r="BG30" s="19" t="str">
        <f t="shared" ca="1" si="158"/>
        <v>-</v>
      </c>
      <c r="BH30" s="5" t="str">
        <f t="shared" ca="1" si="159"/>
        <v>-</v>
      </c>
      <c r="BI30" s="9"/>
      <c r="BJ30" s="19" t="str">
        <f t="shared" ca="1" si="160"/>
        <v>-</v>
      </c>
      <c r="BK30" s="19" t="str">
        <f t="shared" ca="1" si="160"/>
        <v>-</v>
      </c>
      <c r="BL30" s="19" t="str">
        <f t="shared" ca="1" si="160"/>
        <v>-</v>
      </c>
      <c r="BM30" s="19" t="str">
        <f t="shared" ca="1" si="160"/>
        <v>-</v>
      </c>
      <c r="BN30" s="19" t="str">
        <f t="shared" ca="1" si="160"/>
        <v>-</v>
      </c>
      <c r="BO30" s="19" t="str">
        <f t="shared" ca="1" si="160"/>
        <v>-</v>
      </c>
      <c r="BP30" s="19" t="str">
        <f t="shared" ca="1" si="160"/>
        <v>-</v>
      </c>
      <c r="BQ30" s="19" t="str">
        <f t="shared" ca="1" si="160"/>
        <v>-</v>
      </c>
      <c r="BR30" s="19" t="str">
        <f t="shared" ca="1" si="160"/>
        <v>-</v>
      </c>
      <c r="BS30" s="19" t="str">
        <f t="shared" ca="1" si="160"/>
        <v>-</v>
      </c>
      <c r="BT30" s="9"/>
      <c r="BU30" s="12" t="b">
        <v>1</v>
      </c>
      <c r="BV30" s="12" t="b">
        <v>0</v>
      </c>
      <c r="BW30" s="12" t="b">
        <v>1</v>
      </c>
      <c r="BX30" s="12">
        <f ca="1">VALUE($K30&amp;$M30&amp;$N30&amp;$S30&amp;"01")</f>
        <v>111101</v>
      </c>
      <c r="BY30" s="12" t="b">
        <v>0</v>
      </c>
      <c r="BZ30" s="12" t="s">
        <v>35</v>
      </c>
      <c r="CA30" s="19" t="b">
        <f t="shared" ca="1" si="151"/>
        <v>1</v>
      </c>
      <c r="CB30" s="12">
        <f ca="1">VALUE($K30&amp;$M30&amp;$N30&amp;$S30&amp;"02")</f>
        <v>111102</v>
      </c>
      <c r="CC30" s="19" t="str">
        <f t="shared" ca="1" si="151"/>
        <v>-</v>
      </c>
      <c r="CD30" s="19">
        <f t="shared" ca="1" si="151"/>
        <v>0</v>
      </c>
      <c r="CE30" s="19">
        <f t="shared" ca="1" si="151"/>
        <v>0</v>
      </c>
      <c r="CF30" s="9"/>
      <c r="CG30" s="448">
        <f t="shared" ca="1" si="161"/>
        <v>683</v>
      </c>
      <c r="CH30" s="448">
        <f t="shared" ca="1" si="161"/>
        <v>717</v>
      </c>
      <c r="CI30" s="448">
        <f t="shared" ca="1" si="161"/>
        <v>752</v>
      </c>
      <c r="CJ30" s="153">
        <f t="shared" ca="1" si="162"/>
        <v>441</v>
      </c>
      <c r="CK30" s="153">
        <f t="shared" ca="1" si="162"/>
        <v>476</v>
      </c>
      <c r="CL30" s="153">
        <f t="shared" ca="1" si="162"/>
        <v>511</v>
      </c>
      <c r="CM30" s="19" t="str">
        <f t="shared" ca="1" si="163"/>
        <v>-</v>
      </c>
      <c r="CN30" s="12" t="b">
        <v>1</v>
      </c>
      <c r="CO30" s="12" t="b">
        <v>0</v>
      </c>
      <c r="CP30" s="12" t="b">
        <v>0</v>
      </c>
      <c r="CQ30" s="12" t="b">
        <v>0</v>
      </c>
      <c r="CR30" s="12"/>
      <c r="CS30" s="12"/>
      <c r="CT30" s="12"/>
      <c r="CU30" s="12"/>
      <c r="CV30" s="12"/>
      <c r="CW30" s="12"/>
      <c r="CX30" s="12"/>
      <c r="CY30" s="12"/>
      <c r="CZ30" s="12"/>
      <c r="DA30" s="12"/>
      <c r="DB30" s="12"/>
      <c r="DC30" s="12"/>
      <c r="DD30" s="12">
        <v>3</v>
      </c>
      <c r="DE30" s="12">
        <v>3</v>
      </c>
      <c r="DF30" s="12">
        <v>0</v>
      </c>
      <c r="DG30" s="12">
        <v>2</v>
      </c>
      <c r="DH30" s="12">
        <v>-2</v>
      </c>
      <c r="DI30" s="19" t="str">
        <f t="shared" ref="DG30:DO92" ca="1" si="185">OFFSET(DI$5,$B30,0)</f>
        <v>-</v>
      </c>
      <c r="DJ30" s="19" t="str">
        <f t="shared" ca="1" si="185"/>
        <v>-</v>
      </c>
      <c r="DK30" s="19" t="str">
        <f t="shared" ca="1" si="185"/>
        <v>-</v>
      </c>
      <c r="DL30" s="254">
        <f t="shared" ref="DL30:DN37" si="186">DF30</f>
        <v>0</v>
      </c>
      <c r="DM30" s="254">
        <f>DG30</f>
        <v>2</v>
      </c>
      <c r="DN30" s="254">
        <f t="shared" si="186"/>
        <v>-2</v>
      </c>
      <c r="DO30" s="19">
        <f t="shared" ca="1" si="185"/>
        <v>0</v>
      </c>
      <c r="DP30" s="19">
        <f t="shared" ca="1" si="164"/>
        <v>0</v>
      </c>
      <c r="DQ30" s="19">
        <f t="shared" ca="1" si="164"/>
        <v>0</v>
      </c>
      <c r="DR30" s="5">
        <f t="shared" ca="1" si="165"/>
        <v>19</v>
      </c>
      <c r="DS30" s="9"/>
      <c r="DT30" s="5">
        <f t="shared" ca="1" si="166"/>
        <v>0</v>
      </c>
      <c r="DU30" s="5" t="b">
        <f t="shared" ca="1" si="166"/>
        <v>0</v>
      </c>
      <c r="DV30" s="19">
        <f t="shared" ref="DV30:EF92" ca="1" si="187">OFFSET(DV$5,$B30,0)</f>
        <v>0</v>
      </c>
      <c r="DW30" s="5">
        <f t="shared" ca="1" si="166"/>
        <v>50</v>
      </c>
      <c r="DX30" s="19">
        <f t="shared" ca="1" si="187"/>
        <v>0</v>
      </c>
      <c r="DY30" s="19">
        <f t="shared" ca="1" si="187"/>
        <v>0</v>
      </c>
      <c r="DZ30" s="19">
        <f t="shared" ca="1" si="187"/>
        <v>0</v>
      </c>
      <c r="EA30" s="19">
        <f t="shared" ca="1" si="187"/>
        <v>0</v>
      </c>
      <c r="EB30" s="19">
        <f t="shared" ca="1" si="187"/>
        <v>0</v>
      </c>
      <c r="EC30" s="19">
        <f t="shared" ca="1" si="187"/>
        <v>0</v>
      </c>
      <c r="ED30" s="19">
        <f t="shared" ca="1" si="187"/>
        <v>0</v>
      </c>
      <c r="EE30" s="19">
        <f t="shared" ca="1" si="187"/>
        <v>0</v>
      </c>
      <c r="EF30" s="19">
        <f t="shared" ca="1" si="187"/>
        <v>0</v>
      </c>
      <c r="EG30" s="5">
        <f t="shared" ca="1" si="167"/>
        <v>0</v>
      </c>
      <c r="EH30" s="5">
        <f t="shared" ca="1" si="167"/>
        <v>0</v>
      </c>
      <c r="EI30" s="5">
        <f t="shared" ca="1" si="167"/>
        <v>0</v>
      </c>
      <c r="EJ30" s="5">
        <f t="shared" ca="1" si="168"/>
        <v>0.01</v>
      </c>
      <c r="EK30" s="5">
        <f t="shared" ca="1" si="168"/>
        <v>0</v>
      </c>
      <c r="EL30" s="5">
        <f t="shared" ca="1" si="168"/>
        <v>0</v>
      </c>
      <c r="EM30" s="5">
        <f t="shared" ca="1" si="168"/>
        <v>0.05</v>
      </c>
      <c r="EN30" s="5">
        <f t="shared" ca="1" si="168"/>
        <v>0.05</v>
      </c>
      <c r="EO30" s="19">
        <f t="shared" ca="1" si="122"/>
        <v>0</v>
      </c>
      <c r="EP30" s="19">
        <f t="shared" ca="1" si="122"/>
        <v>0</v>
      </c>
      <c r="EQ30" s="19">
        <f t="shared" ca="1" si="122"/>
        <v>0</v>
      </c>
      <c r="ER30" s="9"/>
      <c r="ES30" s="5" t="str">
        <f t="shared" ca="1" si="169"/>
        <v>-</v>
      </c>
      <c r="ET30" s="5" t="b">
        <f t="shared" ca="1" si="170"/>
        <v>1</v>
      </c>
      <c r="EU30" s="5" t="b">
        <f t="shared" ca="1" si="170"/>
        <v>0</v>
      </c>
      <c r="EV30" s="5" t="b">
        <f t="shared" ca="1" si="170"/>
        <v>0</v>
      </c>
      <c r="EW30" s="19">
        <f t="shared" ref="EW30:FE92" ca="1" si="188">OFFSET(EW$5,$B30,0)</f>
        <v>2</v>
      </c>
      <c r="EX30" s="19">
        <f t="shared" ca="1" si="188"/>
        <v>2</v>
      </c>
      <c r="EY30" s="19" t="str">
        <f t="shared" ca="1" si="188"/>
        <v>-</v>
      </c>
      <c r="EZ30" s="19" t="str">
        <f t="shared" ca="1" si="188"/>
        <v>-</v>
      </c>
      <c r="FA30" s="19" t="str">
        <f t="shared" ca="1" si="188"/>
        <v>-</v>
      </c>
      <c r="FB30" s="19" t="str">
        <f t="shared" ca="1" si="188"/>
        <v>-</v>
      </c>
      <c r="FC30" s="19">
        <f t="shared" ca="1" si="188"/>
        <v>1</v>
      </c>
      <c r="FD30" s="19">
        <f t="shared" ca="1" si="188"/>
        <v>0.66</v>
      </c>
      <c r="FE30" s="19" t="str">
        <f t="shared" ca="1" si="188"/>
        <v>-</v>
      </c>
      <c r="FF30" s="5" t="b">
        <f t="array" aca="1" ref="FF30" ca="1">IF(OR(FG30:FG30&lt;&gt;"-"),TRUE,"-")</f>
        <v>1</v>
      </c>
      <c r="FG30" s="240">
        <f ca="1">OFFSET(FG30,-1,0)</f>
        <v>2</v>
      </c>
      <c r="FH30" s="240">
        <f t="shared" ref="FH30:FN30" ca="1" si="189">OFFSET(FH30,-1,0)</f>
        <v>2</v>
      </c>
      <c r="FI30" s="240">
        <f t="shared" ca="1" si="189"/>
        <v>2</v>
      </c>
      <c r="FJ30" s="240">
        <f t="shared" ca="1" si="189"/>
        <v>2</v>
      </c>
      <c r="FK30" s="240">
        <f t="shared" ca="1" si="189"/>
        <v>2</v>
      </c>
      <c r="FL30" s="240">
        <f t="shared" ca="1" si="189"/>
        <v>2</v>
      </c>
      <c r="FM30" s="240">
        <f t="shared" ca="1" si="189"/>
        <v>2</v>
      </c>
      <c r="FN30" s="240">
        <f t="shared" ca="1" si="189"/>
        <v>2</v>
      </c>
      <c r="FO30" s="5" t="str">
        <f t="array" aca="1" ref="FO30" ca="1">IF(OR(FP30:FV30&lt;&gt;"-"),TRUE,"-")</f>
        <v>-</v>
      </c>
      <c r="FP30" s="19" t="str">
        <f t="shared" ref="FP30:FV37" ca="1" si="190">OFFSET(FP$5,$B30,0)</f>
        <v>-</v>
      </c>
      <c r="FQ30" s="19" t="str">
        <f t="shared" ca="1" si="190"/>
        <v>-</v>
      </c>
      <c r="FR30" s="19" t="str">
        <f t="shared" ca="1" si="190"/>
        <v>-</v>
      </c>
      <c r="FS30" s="19" t="str">
        <f t="shared" ca="1" si="190"/>
        <v>-</v>
      </c>
      <c r="FT30" s="19" t="str">
        <f t="shared" ca="1" si="190"/>
        <v>-</v>
      </c>
      <c r="FU30" s="19" t="str">
        <f t="shared" ca="1" si="190"/>
        <v>-</v>
      </c>
      <c r="FV30" s="19" t="str">
        <f t="shared" ca="1" si="190"/>
        <v>-</v>
      </c>
      <c r="FW30" s="19" t="b">
        <f t="shared" ca="1" si="132"/>
        <v>1</v>
      </c>
      <c r="FX30" s="145">
        <f t="shared" ca="1" si="171"/>
        <v>2</v>
      </c>
      <c r="FY30" s="19">
        <f t="shared" ca="1" si="132"/>
        <v>2</v>
      </c>
      <c r="FZ30" s="19" t="b">
        <f t="shared" ca="1" si="133"/>
        <v>0</v>
      </c>
      <c r="GA30" s="19" t="str">
        <f t="shared" ref="GA30:GA92" ca="1" si="191">OFFSET(GA$5,$B30,0)</f>
        <v>-</v>
      </c>
      <c r="GB30" s="5" t="str">
        <f t="shared" ca="1" si="172"/>
        <v>-</v>
      </c>
      <c r="GC30" s="5" t="str">
        <f t="shared" ca="1" si="172"/>
        <v>-</v>
      </c>
      <c r="GD30" s="5" t="str">
        <f t="shared" ca="1" si="172"/>
        <v>-</v>
      </c>
      <c r="GE30" s="5" t="str">
        <f t="shared" ca="1" si="172"/>
        <v>-</v>
      </c>
      <c r="GF30" s="19" t="b">
        <f t="shared" ca="1" si="135"/>
        <v>0</v>
      </c>
      <c r="GG30" s="19" t="str">
        <f t="shared" ca="1" si="173"/>
        <v>-</v>
      </c>
      <c r="GH30" s="19" t="str">
        <f ca="1">OFFSET(GH$5,$B30,0)</f>
        <v>-</v>
      </c>
      <c r="GI30" s="19" t="b">
        <f ca="1">OFFSET(GI$5,$B30,0)</f>
        <v>1</v>
      </c>
      <c r="GJ30" s="19">
        <f t="shared" ca="1" si="173"/>
        <v>0.75</v>
      </c>
      <c r="GK30" s="19">
        <f t="shared" ca="1" si="173"/>
        <v>0.75</v>
      </c>
      <c r="GL30" s="19">
        <f t="shared" ca="1" si="173"/>
        <v>0.99</v>
      </c>
      <c r="GM30" s="19">
        <f t="shared" ca="1" si="173"/>
        <v>0.5</v>
      </c>
      <c r="GN30" s="19">
        <f t="shared" ca="1" si="173"/>
        <v>0</v>
      </c>
      <c r="GO30" s="19">
        <f t="shared" ca="1" si="173"/>
        <v>0</v>
      </c>
      <c r="GP30" s="19" t="str">
        <f t="shared" ca="1" si="173"/>
        <v>-</v>
      </c>
      <c r="GQ30" s="19" t="str">
        <f t="shared" ca="1" si="173"/>
        <v>-</v>
      </c>
      <c r="GR30" s="19" t="str">
        <f t="shared" ca="1" si="173"/>
        <v>-</v>
      </c>
      <c r="GS30" s="5">
        <f t="shared" ca="1" si="174"/>
        <v>1</v>
      </c>
      <c r="GT30" s="9"/>
      <c r="GU30" s="19">
        <f t="shared" ca="1" si="173"/>
        <v>70</v>
      </c>
      <c r="GV30" s="19">
        <f t="shared" ref="GV30:HM44" ca="1" si="192">OFFSET(GV$5,$B30,0)</f>
        <v>50</v>
      </c>
      <c r="GW30" s="19">
        <f t="shared" ca="1" si="192"/>
        <v>85</v>
      </c>
      <c r="GX30" s="19">
        <f t="shared" ca="1" si="192"/>
        <v>50</v>
      </c>
      <c r="GY30" s="19">
        <f t="shared" ca="1" si="137"/>
        <v>1</v>
      </c>
      <c r="GZ30" s="5">
        <f t="shared" ca="1" si="175"/>
        <v>1</v>
      </c>
      <c r="HA30" s="19">
        <f t="shared" ca="1" si="176"/>
        <v>1</v>
      </c>
      <c r="HB30" s="9"/>
      <c r="HC30" s="19" t="b">
        <f t="shared" ca="1" si="192"/>
        <v>0</v>
      </c>
      <c r="HD30" s="19" t="b">
        <f t="shared" ca="1" si="192"/>
        <v>0</v>
      </c>
      <c r="HE30" s="19">
        <f t="shared" ca="1" si="192"/>
        <v>1</v>
      </c>
      <c r="HF30" s="19">
        <f t="shared" ca="1" si="192"/>
        <v>0.75</v>
      </c>
      <c r="HG30" s="19">
        <f t="shared" ca="1" si="192"/>
        <v>0.75</v>
      </c>
      <c r="HH30" s="19">
        <f t="shared" ca="1" si="192"/>
        <v>0.8</v>
      </c>
      <c r="HI30" s="19">
        <f t="shared" ca="1" si="192"/>
        <v>0.82499999999999996</v>
      </c>
      <c r="HJ30" s="19">
        <f t="shared" ca="1" si="192"/>
        <v>0.875</v>
      </c>
      <c r="HK30" s="19">
        <f t="shared" ca="1" si="192"/>
        <v>0.9</v>
      </c>
      <c r="HL30" s="19">
        <f t="shared" ca="1" si="192"/>
        <v>1</v>
      </c>
      <c r="HM30" s="19">
        <f t="shared" ca="1" si="192"/>
        <v>0.875</v>
      </c>
      <c r="HN30" s="19">
        <f t="shared" ref="HN30:HN37" ca="1" si="193">OFFSET(HN$5,$B30,0)</f>
        <v>0</v>
      </c>
      <c r="HO30" s="24">
        <v>0</v>
      </c>
    </row>
    <row r="31" spans="1:223" outlineLevel="2">
      <c r="A31" s="21">
        <f t="shared" si="178"/>
        <v>26</v>
      </c>
      <c r="B31" s="224">
        <f t="shared" ref="B31:B92" ca="1" si="194">OFFSET(B31,-1,0)</f>
        <v>24</v>
      </c>
      <c r="C31">
        <f>202</f>
        <v>202</v>
      </c>
      <c r="D31" s="145" t="str">
        <f t="shared" ca="1" si="146"/>
        <v>SWV</v>
      </c>
      <c r="E31" t="b">
        <f t="shared" ca="1" si="147"/>
        <v>1</v>
      </c>
      <c r="F31" t="b">
        <v>0</v>
      </c>
      <c r="G31" s="365" t="b">
        <v>0</v>
      </c>
      <c r="H31" s="240">
        <f t="shared" ca="1" si="179"/>
        <v>0</v>
      </c>
      <c r="I31" s="240">
        <f t="shared" ca="1" si="179"/>
        <v>1</v>
      </c>
      <c r="J31" s="240">
        <f t="shared" ca="1" si="179"/>
        <v>0</v>
      </c>
      <c r="K31" s="240">
        <f t="shared" ca="1" si="179"/>
        <v>1</v>
      </c>
      <c r="L31" s="240"/>
      <c r="M31" s="240">
        <f t="shared" ca="1" si="180"/>
        <v>1</v>
      </c>
      <c r="N31" s="240">
        <f t="shared" ca="1" si="181"/>
        <v>1</v>
      </c>
      <c r="O31" s="240">
        <f t="shared" ca="1" si="182"/>
        <v>2</v>
      </c>
      <c r="P31" s="240">
        <f t="shared" ca="1" si="181"/>
        <v>1</v>
      </c>
      <c r="Q31" s="240">
        <f t="shared" ca="1" si="181"/>
        <v>2</v>
      </c>
      <c r="R31" s="240">
        <f t="shared" ca="1" si="181"/>
        <v>1</v>
      </c>
      <c r="S31" s="240">
        <f t="shared" ca="1" si="181"/>
        <v>1</v>
      </c>
      <c r="T31" s="240">
        <f t="shared" ca="1" si="181"/>
        <v>1</v>
      </c>
      <c r="U31" s="278"/>
      <c r="V31" s="278"/>
      <c r="W31" s="278">
        <f t="shared" ca="1" si="183"/>
        <v>0</v>
      </c>
      <c r="X31" s="278">
        <f t="shared" ca="1" si="183"/>
        <v>0</v>
      </c>
      <c r="Y31" s="278">
        <f t="shared" ca="1" si="183"/>
        <v>0</v>
      </c>
      <c r="Z31" s="145">
        <f ca="1">INDEX(CHOOSE($N31,DataAutumn!i.AdultDrys,DataWinter!i.AdultDrys,DataSpring!i.AdultDrys),1,$M31)</f>
        <v>4</v>
      </c>
      <c r="AA31" s="5">
        <f t="shared" ca="1" si="148"/>
        <v>2</v>
      </c>
      <c r="AB31" s="5">
        <f t="shared" ca="1" si="148"/>
        <v>0</v>
      </c>
      <c r="AC31" s="5">
        <f t="shared" ca="1" si="149"/>
        <v>5</v>
      </c>
      <c r="AD31">
        <f t="shared" ca="1" si="150"/>
        <v>2</v>
      </c>
      <c r="AF31" s="233" t="str">
        <f t="shared" ca="1" si="184"/>
        <v>00002 FeedSupplyTemplate SWV Day135 FWM     RR000p WP100p MP100p GP100p T_TRUE  (F43N33)</v>
      </c>
      <c r="AG31" s="9" t="str">
        <f ca="1">IF(COUNTIF(AF$5:AF31,AF31)=1,"-","Dup")</f>
        <v>-</v>
      </c>
      <c r="AH31" s="9"/>
      <c r="AI31" s="240" t="str">
        <f t="shared" ref="AI31:AN92" ca="1" si="195">OFFSET(AI31,-1,0)</f>
        <v>-</v>
      </c>
      <c r="AJ31" s="240" t="str">
        <f t="shared" ca="1" si="195"/>
        <v>-</v>
      </c>
      <c r="AK31" s="240" t="str">
        <f t="shared" ca="1" si="195"/>
        <v>-</v>
      </c>
      <c r="AL31" s="240" t="str">
        <f t="shared" ca="1" si="195"/>
        <v>-</v>
      </c>
      <c r="AM31" s="240" t="str">
        <f t="shared" ca="1" si="195"/>
        <v>-</v>
      </c>
      <c r="AN31" s="240" t="str">
        <f t="shared" ca="1" si="195"/>
        <v>-</v>
      </c>
      <c r="AO31" s="9"/>
      <c r="AP31" s="19" t="b">
        <f t="shared" ca="1" si="151"/>
        <v>1</v>
      </c>
      <c r="AQ31" s="19" t="str">
        <f t="shared" ca="1" si="151"/>
        <v>-</v>
      </c>
      <c r="AR31" s="19" t="str">
        <f t="shared" ca="1" si="151"/>
        <v>-</v>
      </c>
      <c r="AS31" s="19" t="str">
        <f t="shared" ca="1" si="151"/>
        <v>-</v>
      </c>
      <c r="AT31" s="19" t="b">
        <f t="shared" ca="1" si="151"/>
        <v>0</v>
      </c>
      <c r="AU31" s="19">
        <f t="shared" ca="1" si="152"/>
        <v>0.25</v>
      </c>
      <c r="AV31" s="19" t="b">
        <f t="shared" ca="1" si="152"/>
        <v>1</v>
      </c>
      <c r="AW31" s="9"/>
      <c r="AX31" s="5" t="str">
        <f t="shared" ca="1" si="153"/>
        <v>-</v>
      </c>
      <c r="AY31" s="19" t="str">
        <f t="shared" ca="1" si="154"/>
        <v>-</v>
      </c>
      <c r="AZ31" s="19" t="str">
        <f t="shared" ca="1" si="154"/>
        <v>-</v>
      </c>
      <c r="BA31" s="19" t="str">
        <f t="shared" ca="1" si="154"/>
        <v>-</v>
      </c>
      <c r="BB31" s="5" t="str">
        <f t="shared" ca="1" si="155"/>
        <v>-</v>
      </c>
      <c r="BC31" s="19" t="str">
        <f t="shared" ca="1" si="156"/>
        <v>-</v>
      </c>
      <c r="BD31" s="5" t="str">
        <f t="shared" ca="1" si="157"/>
        <v>-</v>
      </c>
      <c r="BE31" s="19" t="str">
        <f t="shared" ca="1" si="158"/>
        <v>-</v>
      </c>
      <c r="BF31" s="19" t="str">
        <f t="shared" ca="1" si="158"/>
        <v>-</v>
      </c>
      <c r="BG31" s="19" t="str">
        <f t="shared" ca="1" si="158"/>
        <v>-</v>
      </c>
      <c r="BH31" s="5" t="str">
        <f t="shared" ca="1" si="159"/>
        <v>-</v>
      </c>
      <c r="BI31" s="9"/>
      <c r="BJ31" s="19" t="str">
        <f t="shared" ca="1" si="160"/>
        <v>-</v>
      </c>
      <c r="BK31" s="19" t="str">
        <f t="shared" ca="1" si="160"/>
        <v>-</v>
      </c>
      <c r="BL31" s="19" t="str">
        <f t="shared" ca="1" si="160"/>
        <v>-</v>
      </c>
      <c r="BM31" s="19" t="str">
        <f t="shared" ca="1" si="160"/>
        <v>-</v>
      </c>
      <c r="BN31" s="19" t="str">
        <f t="shared" ca="1" si="160"/>
        <v>-</v>
      </c>
      <c r="BO31" s="19" t="str">
        <f t="shared" ca="1" si="160"/>
        <v>-</v>
      </c>
      <c r="BP31" s="19" t="str">
        <f t="shared" ca="1" si="160"/>
        <v>-</v>
      </c>
      <c r="BQ31" s="19" t="str">
        <f t="shared" ca="1" si="160"/>
        <v>-</v>
      </c>
      <c r="BR31" s="19" t="str">
        <f t="shared" ca="1" si="160"/>
        <v>-</v>
      </c>
      <c r="BS31" s="19" t="str">
        <f t="shared" ca="1" si="160"/>
        <v>-</v>
      </c>
      <c r="BT31" s="9"/>
      <c r="BU31" s="240" t="b">
        <f ca="1">OFFSET(BU31,-1,0)</f>
        <v>1</v>
      </c>
      <c r="BV31" s="12" t="b">
        <v>0</v>
      </c>
      <c r="BW31" s="240" t="b">
        <f ca="1">OFFSET(BW31,-1,0)</f>
        <v>1</v>
      </c>
      <c r="BX31" s="254">
        <f t="shared" ref="BX31:BX37" ca="1" si="196">IF(OFFSET($E31,-1,0),OFFSET($CB31,-1,0),OFFSET(BX31,-1,0))</f>
        <v>111102</v>
      </c>
      <c r="BY31" s="240" t="b">
        <f ca="1">OFFSET(BY31,-1,0)</f>
        <v>0</v>
      </c>
      <c r="BZ31" s="12" t="s">
        <v>35</v>
      </c>
      <c r="CA31" s="19" t="b">
        <f t="shared" ca="1" si="151"/>
        <v>1</v>
      </c>
      <c r="CB31" s="240">
        <f t="shared" ref="CB31:CB91" ca="1" si="197">OFFSET(CB31,-1,0)+1</f>
        <v>111103</v>
      </c>
      <c r="CC31" s="19" t="str">
        <f t="shared" ca="1" si="151"/>
        <v>-</v>
      </c>
      <c r="CD31" s="19">
        <f t="shared" ca="1" si="151"/>
        <v>0</v>
      </c>
      <c r="CE31" s="19">
        <f t="shared" ca="1" si="151"/>
        <v>0</v>
      </c>
      <c r="CF31" s="9"/>
      <c r="CG31" s="448">
        <f t="shared" ca="1" si="161"/>
        <v>683</v>
      </c>
      <c r="CH31" s="448">
        <f t="shared" ca="1" si="161"/>
        <v>717</v>
      </c>
      <c r="CI31" s="448">
        <f t="shared" ca="1" si="161"/>
        <v>752</v>
      </c>
      <c r="CJ31" s="153">
        <f t="shared" ca="1" si="162"/>
        <v>441</v>
      </c>
      <c r="CK31" s="153">
        <f t="shared" ca="1" si="162"/>
        <v>476</v>
      </c>
      <c r="CL31" s="153">
        <f t="shared" ca="1" si="162"/>
        <v>511</v>
      </c>
      <c r="CM31" s="19" t="str">
        <f t="shared" ca="1" si="163"/>
        <v>-</v>
      </c>
      <c r="CN31" s="12" t="b">
        <v>0</v>
      </c>
      <c r="CO31" s="12" t="b">
        <v>1</v>
      </c>
      <c r="CP31" s="12" t="b">
        <v>0</v>
      </c>
      <c r="CQ31" s="12" t="b">
        <v>0</v>
      </c>
      <c r="CR31" s="12"/>
      <c r="CS31" s="12"/>
      <c r="CT31" s="12"/>
      <c r="CU31" s="12"/>
      <c r="CV31" s="12"/>
      <c r="CW31" s="12"/>
      <c r="CX31" s="12"/>
      <c r="CY31" s="12"/>
      <c r="CZ31" s="12"/>
      <c r="DA31" s="12"/>
      <c r="DB31" s="12"/>
      <c r="DC31" s="12"/>
      <c r="DD31" s="12">
        <v>3</v>
      </c>
      <c r="DE31" s="12">
        <v>3</v>
      </c>
      <c r="DF31" s="19">
        <f t="shared" ref="DF31:DF92" ca="1" si="198">OFFSET(DF$5,$B31,0)</f>
        <v>0</v>
      </c>
      <c r="DG31" s="12">
        <v>2</v>
      </c>
      <c r="DH31" s="12">
        <v>-2</v>
      </c>
      <c r="DI31" s="19" t="str">
        <f t="shared" ca="1" si="185"/>
        <v>-</v>
      </c>
      <c r="DJ31" s="19" t="str">
        <f t="shared" ca="1" si="185"/>
        <v>-</v>
      </c>
      <c r="DK31" s="19" t="str">
        <f t="shared" ca="1" si="185"/>
        <v>-</v>
      </c>
      <c r="DL31" s="254">
        <f t="shared" ca="1" si="186"/>
        <v>0</v>
      </c>
      <c r="DM31" s="254">
        <f t="shared" si="186"/>
        <v>2</v>
      </c>
      <c r="DN31" s="254">
        <f t="shared" si="186"/>
        <v>-2</v>
      </c>
      <c r="DO31" s="19">
        <f t="shared" ca="1" si="185"/>
        <v>0</v>
      </c>
      <c r="DP31" s="19">
        <f t="shared" ca="1" si="164"/>
        <v>0</v>
      </c>
      <c r="DQ31" s="19">
        <f t="shared" ca="1" si="164"/>
        <v>0</v>
      </c>
      <c r="DR31" s="5">
        <f t="shared" ca="1" si="165"/>
        <v>19</v>
      </c>
      <c r="DS31" s="9"/>
      <c r="DT31" s="5">
        <f t="shared" ca="1" si="166"/>
        <v>0</v>
      </c>
      <c r="DU31" s="5" t="b">
        <f t="shared" ca="1" si="166"/>
        <v>0</v>
      </c>
      <c r="DV31" s="19">
        <f t="shared" ca="1" si="187"/>
        <v>0</v>
      </c>
      <c r="DW31" s="5">
        <f t="shared" ca="1" si="166"/>
        <v>50</v>
      </c>
      <c r="DX31" s="19">
        <f t="shared" ca="1" si="187"/>
        <v>0</v>
      </c>
      <c r="DY31" s="19">
        <f t="shared" ca="1" si="187"/>
        <v>0</v>
      </c>
      <c r="DZ31" s="19">
        <f t="shared" ca="1" si="187"/>
        <v>0</v>
      </c>
      <c r="EA31" s="19">
        <f t="shared" ca="1" si="187"/>
        <v>0</v>
      </c>
      <c r="EB31" s="19">
        <f t="shared" ca="1" si="187"/>
        <v>0</v>
      </c>
      <c r="EC31" s="19">
        <f t="shared" ca="1" si="187"/>
        <v>0</v>
      </c>
      <c r="ED31" s="19">
        <f t="shared" ca="1" si="187"/>
        <v>0</v>
      </c>
      <c r="EE31" s="19">
        <f t="shared" ca="1" si="187"/>
        <v>0</v>
      </c>
      <c r="EF31" s="19">
        <f t="shared" ca="1" si="187"/>
        <v>0</v>
      </c>
      <c r="EG31" s="5">
        <f t="shared" ca="1" si="167"/>
        <v>0</v>
      </c>
      <c r="EH31" s="5">
        <f t="shared" ca="1" si="167"/>
        <v>0</v>
      </c>
      <c r="EI31" s="5">
        <f t="shared" ca="1" si="167"/>
        <v>0</v>
      </c>
      <c r="EJ31" s="5">
        <f t="shared" ca="1" si="168"/>
        <v>0.01</v>
      </c>
      <c r="EK31" s="5">
        <f t="shared" ca="1" si="168"/>
        <v>0</v>
      </c>
      <c r="EL31" s="5">
        <f t="shared" ca="1" si="168"/>
        <v>0</v>
      </c>
      <c r="EM31" s="5">
        <f t="shared" ca="1" si="168"/>
        <v>0.05</v>
      </c>
      <c r="EN31" s="5">
        <f t="shared" ca="1" si="168"/>
        <v>0.05</v>
      </c>
      <c r="EO31" s="19">
        <f t="shared" ca="1" si="122"/>
        <v>0</v>
      </c>
      <c r="EP31" s="19">
        <f t="shared" ca="1" si="122"/>
        <v>0</v>
      </c>
      <c r="EQ31" s="19">
        <f t="shared" ca="1" si="122"/>
        <v>0</v>
      </c>
      <c r="ER31" s="9"/>
      <c r="ES31" s="5" t="str">
        <f t="shared" ca="1" si="169"/>
        <v>-</v>
      </c>
      <c r="ET31" s="5" t="b">
        <f t="shared" ca="1" si="170"/>
        <v>1</v>
      </c>
      <c r="EU31" s="5" t="b">
        <f t="shared" ca="1" si="170"/>
        <v>0</v>
      </c>
      <c r="EV31" s="5" t="b">
        <f t="shared" ca="1" si="170"/>
        <v>0</v>
      </c>
      <c r="EW31" s="19">
        <f t="shared" ca="1" si="188"/>
        <v>2</v>
      </c>
      <c r="EX31" s="19">
        <f t="shared" ca="1" si="188"/>
        <v>2</v>
      </c>
      <c r="EY31" s="19" t="str">
        <f t="shared" ca="1" si="188"/>
        <v>-</v>
      </c>
      <c r="EZ31" s="19" t="str">
        <f t="shared" ca="1" si="188"/>
        <v>-</v>
      </c>
      <c r="FA31" s="19" t="str">
        <f t="shared" ca="1" si="188"/>
        <v>-</v>
      </c>
      <c r="FB31" s="19" t="str">
        <f t="shared" ca="1" si="188"/>
        <v>-</v>
      </c>
      <c r="FC31" s="19">
        <f t="shared" ca="1" si="188"/>
        <v>1</v>
      </c>
      <c r="FD31" s="19">
        <f t="shared" ca="1" si="188"/>
        <v>0.66</v>
      </c>
      <c r="FE31" s="19" t="str">
        <f t="shared" ca="1" si="188"/>
        <v>-</v>
      </c>
      <c r="FF31" s="5" t="b">
        <f t="array" aca="1" ref="FF31" ca="1">IF(OR(FG31:FG31&lt;&gt;"-"),TRUE,"-")</f>
        <v>1</v>
      </c>
      <c r="FG31" s="240">
        <f t="shared" ref="FG31:FN92" ca="1" si="199">OFFSET(FG31,-1,0)</f>
        <v>2</v>
      </c>
      <c r="FH31" s="240">
        <f t="shared" ca="1" si="199"/>
        <v>2</v>
      </c>
      <c r="FI31" s="240">
        <f t="shared" ca="1" si="199"/>
        <v>2</v>
      </c>
      <c r="FJ31" s="240">
        <f t="shared" ca="1" si="199"/>
        <v>2</v>
      </c>
      <c r="FK31" s="240">
        <f t="shared" ca="1" si="199"/>
        <v>2</v>
      </c>
      <c r="FL31" s="240">
        <f t="shared" ca="1" si="199"/>
        <v>2</v>
      </c>
      <c r="FM31" s="240">
        <f t="shared" ca="1" si="199"/>
        <v>2</v>
      </c>
      <c r="FN31" s="240">
        <f t="shared" ca="1" si="199"/>
        <v>2</v>
      </c>
      <c r="FO31" s="5" t="str">
        <f t="array" aca="1" ref="FO31" ca="1">IF(OR(FP31:FV31&lt;&gt;"-"),TRUE,"-")</f>
        <v>-</v>
      </c>
      <c r="FP31" s="19" t="str">
        <f t="shared" ca="1" si="190"/>
        <v>-</v>
      </c>
      <c r="FQ31" s="19" t="str">
        <f t="shared" ca="1" si="190"/>
        <v>-</v>
      </c>
      <c r="FR31" s="19" t="str">
        <f t="shared" ca="1" si="190"/>
        <v>-</v>
      </c>
      <c r="FS31" s="19" t="str">
        <f t="shared" ca="1" si="190"/>
        <v>-</v>
      </c>
      <c r="FT31" s="19" t="str">
        <f t="shared" ca="1" si="190"/>
        <v>-</v>
      </c>
      <c r="FU31" s="19" t="str">
        <f t="shared" ca="1" si="190"/>
        <v>-</v>
      </c>
      <c r="FV31" s="19" t="str">
        <f t="shared" ca="1" si="190"/>
        <v>-</v>
      </c>
      <c r="FW31" s="19" t="b">
        <f t="shared" ca="1" si="132"/>
        <v>1</v>
      </c>
      <c r="FX31" s="145">
        <f t="shared" ca="1" si="171"/>
        <v>2</v>
      </c>
      <c r="FY31" s="19">
        <f t="shared" ca="1" si="132"/>
        <v>2</v>
      </c>
      <c r="FZ31" s="19" t="b">
        <f t="shared" ca="1" si="133"/>
        <v>0</v>
      </c>
      <c r="GA31" s="19" t="str">
        <f t="shared" ca="1" si="191"/>
        <v>-</v>
      </c>
      <c r="GB31" s="5" t="str">
        <f t="shared" ca="1" si="172"/>
        <v>-</v>
      </c>
      <c r="GC31" s="5" t="str">
        <f t="shared" ca="1" si="172"/>
        <v>-</v>
      </c>
      <c r="GD31" s="5" t="str">
        <f t="shared" ca="1" si="172"/>
        <v>-</v>
      </c>
      <c r="GE31" s="5" t="str">
        <f t="shared" ca="1" si="172"/>
        <v>-</v>
      </c>
      <c r="GF31" s="19" t="b">
        <f t="shared" ca="1" si="135"/>
        <v>0</v>
      </c>
      <c r="GG31" s="19" t="str">
        <f t="shared" ca="1" si="173"/>
        <v>-</v>
      </c>
      <c r="GH31" s="19" t="str">
        <f ca="1">OFFSET(GH$5,$B31,0)</f>
        <v>-</v>
      </c>
      <c r="GI31" s="19" t="b">
        <f ca="1">OFFSET(GI$5,$B31,0)</f>
        <v>1</v>
      </c>
      <c r="GJ31" s="19">
        <f t="shared" ca="1" si="173"/>
        <v>0.75</v>
      </c>
      <c r="GK31" s="19">
        <f t="shared" ca="1" si="173"/>
        <v>0.75</v>
      </c>
      <c r="GL31" s="19">
        <f t="shared" ca="1" si="173"/>
        <v>0.99</v>
      </c>
      <c r="GM31" s="19">
        <f t="shared" ca="1" si="173"/>
        <v>0.5</v>
      </c>
      <c r="GN31" s="19">
        <f t="shared" ca="1" si="173"/>
        <v>0</v>
      </c>
      <c r="GO31" s="19">
        <f t="shared" ca="1" si="173"/>
        <v>0</v>
      </c>
      <c r="GP31" s="19" t="str">
        <f t="shared" ca="1" si="173"/>
        <v>-</v>
      </c>
      <c r="GQ31" s="19" t="str">
        <f t="shared" ca="1" si="173"/>
        <v>-</v>
      </c>
      <c r="GR31" s="19" t="str">
        <f t="shared" ca="1" si="173"/>
        <v>-</v>
      </c>
      <c r="GS31" s="5">
        <f t="shared" ca="1" si="174"/>
        <v>1</v>
      </c>
      <c r="GT31" s="9"/>
      <c r="GU31" s="19">
        <f t="shared" ca="1" si="173"/>
        <v>70</v>
      </c>
      <c r="GV31" s="19">
        <f t="shared" ca="1" si="192"/>
        <v>50</v>
      </c>
      <c r="GW31" s="19">
        <f t="shared" ca="1" si="192"/>
        <v>85</v>
      </c>
      <c r="GX31" s="19">
        <f t="shared" ca="1" si="192"/>
        <v>50</v>
      </c>
      <c r="GY31" s="19">
        <f t="shared" ca="1" si="137"/>
        <v>1</v>
      </c>
      <c r="GZ31" s="5">
        <f t="shared" ca="1" si="175"/>
        <v>1</v>
      </c>
      <c r="HA31" s="19">
        <f t="shared" ca="1" si="176"/>
        <v>1</v>
      </c>
      <c r="HB31" s="9"/>
      <c r="HC31" s="19" t="b">
        <f t="shared" ca="1" si="192"/>
        <v>0</v>
      </c>
      <c r="HD31" s="19" t="b">
        <f t="shared" ca="1" si="192"/>
        <v>0</v>
      </c>
      <c r="HE31" s="19">
        <f t="shared" ca="1" si="192"/>
        <v>1</v>
      </c>
      <c r="HF31" s="19">
        <f t="shared" ca="1" si="192"/>
        <v>0.75</v>
      </c>
      <c r="HG31" s="19">
        <f t="shared" ca="1" si="192"/>
        <v>0.75</v>
      </c>
      <c r="HH31" s="19">
        <f t="shared" ca="1" si="192"/>
        <v>0.8</v>
      </c>
      <c r="HI31" s="19">
        <f t="shared" ca="1" si="192"/>
        <v>0.82499999999999996</v>
      </c>
      <c r="HJ31" s="19">
        <f t="shared" ca="1" si="192"/>
        <v>0.875</v>
      </c>
      <c r="HK31" s="19">
        <f t="shared" ca="1" si="192"/>
        <v>0.9</v>
      </c>
      <c r="HL31" s="19">
        <f t="shared" ca="1" si="192"/>
        <v>1</v>
      </c>
      <c r="HM31" s="19">
        <f t="shared" ca="1" si="192"/>
        <v>0.875</v>
      </c>
      <c r="HN31" s="19">
        <f t="shared" ca="1" si="193"/>
        <v>0</v>
      </c>
      <c r="HO31" s="24">
        <v>0</v>
      </c>
    </row>
    <row r="32" spans="1:223" outlineLevel="2">
      <c r="A32" s="21">
        <f t="shared" si="178"/>
        <v>27</v>
      </c>
      <c r="B32" s="224">
        <f t="shared" ca="1" si="194"/>
        <v>24</v>
      </c>
      <c r="C32">
        <f>202</f>
        <v>202</v>
      </c>
      <c r="D32" s="145" t="str">
        <f t="shared" ca="1" si="146"/>
        <v>SWV</v>
      </c>
      <c r="E32" t="b">
        <f t="shared" ca="1" si="147"/>
        <v>1</v>
      </c>
      <c r="F32" t="b">
        <v>0</v>
      </c>
      <c r="G32" s="365" t="b">
        <v>0</v>
      </c>
      <c r="H32" s="240">
        <f t="shared" ca="1" si="179"/>
        <v>0</v>
      </c>
      <c r="I32" s="240">
        <f t="shared" ca="1" si="179"/>
        <v>1</v>
      </c>
      <c r="J32" s="240">
        <f t="shared" ca="1" si="179"/>
        <v>0</v>
      </c>
      <c r="K32" s="240">
        <f t="shared" ca="1" si="179"/>
        <v>1</v>
      </c>
      <c r="L32" s="240"/>
      <c r="M32" s="240">
        <f t="shared" ca="1" si="180"/>
        <v>1</v>
      </c>
      <c r="N32" s="240">
        <f t="shared" ca="1" si="181"/>
        <v>1</v>
      </c>
      <c r="O32" s="240">
        <f t="shared" ca="1" si="182"/>
        <v>2</v>
      </c>
      <c r="P32" s="240">
        <f t="shared" ca="1" si="181"/>
        <v>1</v>
      </c>
      <c r="Q32" s="240">
        <f t="shared" ca="1" si="181"/>
        <v>2</v>
      </c>
      <c r="R32" s="240">
        <f t="shared" ca="1" si="181"/>
        <v>1</v>
      </c>
      <c r="S32" s="240">
        <f t="shared" ca="1" si="181"/>
        <v>1</v>
      </c>
      <c r="T32" s="240">
        <f t="shared" ca="1" si="181"/>
        <v>1</v>
      </c>
      <c r="U32" s="278"/>
      <c r="V32" s="278"/>
      <c r="W32" s="278">
        <f t="shared" ca="1" si="183"/>
        <v>0</v>
      </c>
      <c r="X32" s="278">
        <f t="shared" ca="1" si="183"/>
        <v>0</v>
      </c>
      <c r="Y32" s="278">
        <f t="shared" ca="1" si="183"/>
        <v>0</v>
      </c>
      <c r="Z32" s="145">
        <f ca="1">INDEX(CHOOSE($N32,DataAutumn!i.AdultDrys,DataWinter!i.AdultDrys,DataSpring!i.AdultDrys),1,$M32)</f>
        <v>4</v>
      </c>
      <c r="AA32" s="5">
        <f t="shared" ca="1" si="148"/>
        <v>2</v>
      </c>
      <c r="AB32" s="5">
        <f t="shared" ca="1" si="148"/>
        <v>0</v>
      </c>
      <c r="AC32" s="5">
        <f t="shared" ca="1" si="149"/>
        <v>5</v>
      </c>
      <c r="AD32">
        <f t="shared" ca="1" si="150"/>
        <v>3</v>
      </c>
      <c r="AF32" s="233" t="str">
        <f t="shared" ca="1" si="184"/>
        <v>00003 FeedSupplyTemplate SWV Day135 FWM     RR000p WP100p MP100p GP100p T_TRUE  (F33N33)</v>
      </c>
      <c r="AG32" s="9" t="str">
        <f ca="1">IF(COUNTIF(AF$5:AF32,AF32)=1,"-","Dup")</f>
        <v>-</v>
      </c>
      <c r="AH32" s="9"/>
      <c r="AI32" s="240" t="str">
        <f t="shared" ca="1" si="195"/>
        <v>-</v>
      </c>
      <c r="AJ32" s="240" t="str">
        <f t="shared" ca="1" si="195"/>
        <v>-</v>
      </c>
      <c r="AK32" s="240" t="str">
        <f t="shared" ca="1" si="195"/>
        <v>-</v>
      </c>
      <c r="AL32" s="240" t="str">
        <f t="shared" ca="1" si="195"/>
        <v>-</v>
      </c>
      <c r="AM32" s="240" t="str">
        <f t="shared" ca="1" si="195"/>
        <v>-</v>
      </c>
      <c r="AN32" s="240" t="str">
        <f t="shared" ca="1" si="195"/>
        <v>-</v>
      </c>
      <c r="AO32" s="9"/>
      <c r="AP32" s="19" t="b">
        <f t="shared" ca="1" si="151"/>
        <v>1</v>
      </c>
      <c r="AQ32" s="19" t="str">
        <f t="shared" ca="1" si="151"/>
        <v>-</v>
      </c>
      <c r="AR32" s="19" t="str">
        <f t="shared" ca="1" si="151"/>
        <v>-</v>
      </c>
      <c r="AS32" s="19" t="str">
        <f t="shared" ca="1" si="151"/>
        <v>-</v>
      </c>
      <c r="AT32" s="19" t="b">
        <f t="shared" ca="1" si="151"/>
        <v>0</v>
      </c>
      <c r="AU32" s="19">
        <f t="shared" ca="1" si="152"/>
        <v>0.25</v>
      </c>
      <c r="AV32" s="19" t="b">
        <f t="shared" ca="1" si="152"/>
        <v>1</v>
      </c>
      <c r="AW32" s="9"/>
      <c r="AX32" s="5" t="str">
        <f t="shared" ca="1" si="153"/>
        <v>-</v>
      </c>
      <c r="AY32" s="19" t="str">
        <f t="shared" ca="1" si="154"/>
        <v>-</v>
      </c>
      <c r="AZ32" s="19" t="str">
        <f t="shared" ca="1" si="154"/>
        <v>-</v>
      </c>
      <c r="BA32" s="19" t="str">
        <f t="shared" ca="1" si="154"/>
        <v>-</v>
      </c>
      <c r="BB32" s="5" t="str">
        <f t="shared" ca="1" si="155"/>
        <v>-</v>
      </c>
      <c r="BC32" s="19" t="str">
        <f t="shared" ca="1" si="156"/>
        <v>-</v>
      </c>
      <c r="BD32" s="5" t="str">
        <f t="shared" ca="1" si="157"/>
        <v>-</v>
      </c>
      <c r="BE32" s="19" t="str">
        <f t="shared" ca="1" si="158"/>
        <v>-</v>
      </c>
      <c r="BF32" s="19" t="str">
        <f t="shared" ca="1" si="158"/>
        <v>-</v>
      </c>
      <c r="BG32" s="19" t="str">
        <f t="shared" ca="1" si="158"/>
        <v>-</v>
      </c>
      <c r="BH32" s="5" t="str">
        <f t="shared" ca="1" si="159"/>
        <v>-</v>
      </c>
      <c r="BI32" s="9"/>
      <c r="BJ32" s="19" t="str">
        <f t="shared" ca="1" si="160"/>
        <v>-</v>
      </c>
      <c r="BK32" s="19" t="str">
        <f t="shared" ca="1" si="160"/>
        <v>-</v>
      </c>
      <c r="BL32" s="19" t="str">
        <f t="shared" ca="1" si="160"/>
        <v>-</v>
      </c>
      <c r="BM32" s="19" t="str">
        <f t="shared" ca="1" si="160"/>
        <v>-</v>
      </c>
      <c r="BN32" s="19" t="str">
        <f t="shared" ca="1" si="160"/>
        <v>-</v>
      </c>
      <c r="BO32" s="19" t="str">
        <f t="shared" ca="1" si="160"/>
        <v>-</v>
      </c>
      <c r="BP32" s="19" t="str">
        <f t="shared" ca="1" si="160"/>
        <v>-</v>
      </c>
      <c r="BQ32" s="19" t="str">
        <f t="shared" ca="1" si="160"/>
        <v>-</v>
      </c>
      <c r="BR32" s="19" t="str">
        <f t="shared" ca="1" si="160"/>
        <v>-</v>
      </c>
      <c r="BS32" s="19" t="str">
        <f t="shared" ca="1" si="160"/>
        <v>-</v>
      </c>
      <c r="BT32" s="9"/>
      <c r="BU32" s="240" t="b">
        <f ca="1">OFFSET(BU32,-1,0)</f>
        <v>1</v>
      </c>
      <c r="BV32" s="12" t="b">
        <v>0</v>
      </c>
      <c r="BW32" s="240" t="b">
        <f ca="1">OFFSET(BW32,-1,0)</f>
        <v>1</v>
      </c>
      <c r="BX32" s="254">
        <f t="shared" ca="1" si="196"/>
        <v>111103</v>
      </c>
      <c r="BY32" s="240" t="b">
        <f ca="1">OFFSET(BY32,-1,0)</f>
        <v>0</v>
      </c>
      <c r="BZ32" s="12" t="s">
        <v>35</v>
      </c>
      <c r="CA32" s="19" t="b">
        <f t="shared" ca="1" si="151"/>
        <v>1</v>
      </c>
      <c r="CB32" s="240">
        <f t="shared" ca="1" si="197"/>
        <v>111104</v>
      </c>
      <c r="CC32" s="19" t="str">
        <f t="shared" ca="1" si="151"/>
        <v>-</v>
      </c>
      <c r="CD32" s="19">
        <f t="shared" ca="1" si="151"/>
        <v>0</v>
      </c>
      <c r="CE32" s="19">
        <f t="shared" ca="1" si="151"/>
        <v>0</v>
      </c>
      <c r="CF32" s="9"/>
      <c r="CG32" s="448">
        <f t="shared" ca="1" si="161"/>
        <v>683</v>
      </c>
      <c r="CH32" s="448">
        <f t="shared" ca="1" si="161"/>
        <v>717</v>
      </c>
      <c r="CI32" s="448">
        <f t="shared" ca="1" si="161"/>
        <v>752</v>
      </c>
      <c r="CJ32" s="153">
        <f t="shared" ca="1" si="162"/>
        <v>441</v>
      </c>
      <c r="CK32" s="153">
        <f t="shared" ca="1" si="162"/>
        <v>476</v>
      </c>
      <c r="CL32" s="153">
        <f t="shared" ca="1" si="162"/>
        <v>511</v>
      </c>
      <c r="CM32" s="19" t="str">
        <f t="shared" ca="1" si="163"/>
        <v>-</v>
      </c>
      <c r="CN32" s="12" t="b">
        <v>0</v>
      </c>
      <c r="CO32" s="12" t="b">
        <v>0</v>
      </c>
      <c r="CP32" s="12" t="b">
        <v>0</v>
      </c>
      <c r="CQ32" s="12" t="b">
        <v>0</v>
      </c>
      <c r="CR32" s="12"/>
      <c r="CS32" s="12"/>
      <c r="CT32" s="12"/>
      <c r="CU32" s="12"/>
      <c r="CV32" s="12"/>
      <c r="CW32" s="12"/>
      <c r="CX32" s="12"/>
      <c r="CY32" s="12"/>
      <c r="CZ32" s="12"/>
      <c r="DA32" s="12"/>
      <c r="DB32" s="12"/>
      <c r="DC32" s="12"/>
      <c r="DD32" s="12">
        <v>3</v>
      </c>
      <c r="DE32" s="12">
        <v>3</v>
      </c>
      <c r="DF32" s="19">
        <f t="shared" ca="1" si="198"/>
        <v>0</v>
      </c>
      <c r="DG32" s="12">
        <v>2</v>
      </c>
      <c r="DH32" s="12">
        <v>-2</v>
      </c>
      <c r="DI32" s="19" t="str">
        <f t="shared" ca="1" si="185"/>
        <v>-</v>
      </c>
      <c r="DJ32" s="19" t="str">
        <f t="shared" ca="1" si="185"/>
        <v>-</v>
      </c>
      <c r="DK32" s="19" t="str">
        <f t="shared" ca="1" si="185"/>
        <v>-</v>
      </c>
      <c r="DL32" s="254">
        <f t="shared" ca="1" si="186"/>
        <v>0</v>
      </c>
      <c r="DM32" s="254">
        <f t="shared" si="186"/>
        <v>2</v>
      </c>
      <c r="DN32" s="254">
        <f t="shared" si="186"/>
        <v>-2</v>
      </c>
      <c r="DO32" s="19">
        <f t="shared" ca="1" si="185"/>
        <v>0</v>
      </c>
      <c r="DP32" s="19">
        <f t="shared" ca="1" si="164"/>
        <v>0</v>
      </c>
      <c r="DQ32" s="19">
        <f t="shared" ca="1" si="164"/>
        <v>0</v>
      </c>
      <c r="DR32" s="5">
        <f t="shared" ca="1" si="165"/>
        <v>19</v>
      </c>
      <c r="DS32" s="9"/>
      <c r="DT32" s="5">
        <f t="shared" ca="1" si="166"/>
        <v>0</v>
      </c>
      <c r="DU32" s="5" t="b">
        <f t="shared" ca="1" si="166"/>
        <v>0</v>
      </c>
      <c r="DV32" s="19">
        <f t="shared" ca="1" si="187"/>
        <v>0</v>
      </c>
      <c r="DW32" s="5">
        <f t="shared" ca="1" si="166"/>
        <v>50</v>
      </c>
      <c r="DX32" s="19">
        <f t="shared" ca="1" si="187"/>
        <v>0</v>
      </c>
      <c r="DY32" s="19">
        <f t="shared" ca="1" si="187"/>
        <v>0</v>
      </c>
      <c r="DZ32" s="19">
        <f t="shared" ca="1" si="187"/>
        <v>0</v>
      </c>
      <c r="EA32" s="19">
        <f t="shared" ca="1" si="187"/>
        <v>0</v>
      </c>
      <c r="EB32" s="19">
        <f t="shared" ca="1" si="187"/>
        <v>0</v>
      </c>
      <c r="EC32" s="19">
        <f t="shared" ca="1" si="187"/>
        <v>0</v>
      </c>
      <c r="ED32" s="19">
        <f t="shared" ca="1" si="187"/>
        <v>0</v>
      </c>
      <c r="EE32" s="19">
        <f t="shared" ca="1" si="187"/>
        <v>0</v>
      </c>
      <c r="EF32" s="19">
        <f t="shared" ca="1" si="187"/>
        <v>0</v>
      </c>
      <c r="EG32" s="5">
        <f t="shared" ca="1" si="167"/>
        <v>0</v>
      </c>
      <c r="EH32" s="5">
        <f t="shared" ca="1" si="167"/>
        <v>0</v>
      </c>
      <c r="EI32" s="5">
        <f t="shared" ca="1" si="167"/>
        <v>0</v>
      </c>
      <c r="EJ32" s="5">
        <f t="shared" ca="1" si="168"/>
        <v>0.01</v>
      </c>
      <c r="EK32" s="5">
        <f t="shared" ca="1" si="168"/>
        <v>0</v>
      </c>
      <c r="EL32" s="5">
        <f t="shared" ca="1" si="168"/>
        <v>0</v>
      </c>
      <c r="EM32" s="5">
        <f t="shared" ca="1" si="168"/>
        <v>0.05</v>
      </c>
      <c r="EN32" s="5">
        <f t="shared" ca="1" si="168"/>
        <v>0.05</v>
      </c>
      <c r="EO32" s="19">
        <f t="shared" ca="1" si="122"/>
        <v>0</v>
      </c>
      <c r="EP32" s="19">
        <f t="shared" ca="1" si="122"/>
        <v>0</v>
      </c>
      <c r="EQ32" s="19">
        <f t="shared" ca="1" si="122"/>
        <v>0</v>
      </c>
      <c r="ER32" s="9"/>
      <c r="ES32" s="5" t="str">
        <f t="shared" ca="1" si="169"/>
        <v>-</v>
      </c>
      <c r="ET32" s="5" t="b">
        <f t="shared" ca="1" si="170"/>
        <v>1</v>
      </c>
      <c r="EU32" s="5" t="b">
        <f t="shared" ca="1" si="170"/>
        <v>0</v>
      </c>
      <c r="EV32" s="5" t="b">
        <f t="shared" ca="1" si="170"/>
        <v>0</v>
      </c>
      <c r="EW32" s="19">
        <f t="shared" ca="1" si="188"/>
        <v>2</v>
      </c>
      <c r="EX32" s="19">
        <f t="shared" ca="1" si="188"/>
        <v>2</v>
      </c>
      <c r="EY32" s="19" t="str">
        <f t="shared" ca="1" si="188"/>
        <v>-</v>
      </c>
      <c r="EZ32" s="19" t="str">
        <f t="shared" ca="1" si="188"/>
        <v>-</v>
      </c>
      <c r="FA32" s="19" t="str">
        <f t="shared" ca="1" si="188"/>
        <v>-</v>
      </c>
      <c r="FB32" s="19" t="str">
        <f t="shared" ca="1" si="188"/>
        <v>-</v>
      </c>
      <c r="FC32" s="19">
        <f t="shared" ca="1" si="188"/>
        <v>1</v>
      </c>
      <c r="FD32" s="19">
        <f t="shared" ca="1" si="188"/>
        <v>0.66</v>
      </c>
      <c r="FE32" s="19" t="str">
        <f t="shared" ca="1" si="188"/>
        <v>-</v>
      </c>
      <c r="FF32" s="5" t="b">
        <f t="array" aca="1" ref="FF32" ca="1">IF(OR(FG32:FG32&lt;&gt;"-"),TRUE,"-")</f>
        <v>1</v>
      </c>
      <c r="FG32" s="240">
        <f t="shared" ca="1" si="199"/>
        <v>2</v>
      </c>
      <c r="FH32" s="240">
        <f t="shared" ca="1" si="199"/>
        <v>2</v>
      </c>
      <c r="FI32" s="240">
        <f t="shared" ca="1" si="199"/>
        <v>2</v>
      </c>
      <c r="FJ32" s="240">
        <f t="shared" ca="1" si="199"/>
        <v>2</v>
      </c>
      <c r="FK32" s="240">
        <f t="shared" ca="1" si="199"/>
        <v>2</v>
      </c>
      <c r="FL32" s="240">
        <f t="shared" ca="1" si="199"/>
        <v>2</v>
      </c>
      <c r="FM32" s="240">
        <f t="shared" ca="1" si="199"/>
        <v>2</v>
      </c>
      <c r="FN32" s="240">
        <f t="shared" ca="1" si="199"/>
        <v>2</v>
      </c>
      <c r="FO32" s="5" t="str">
        <f t="array" aca="1" ref="FO32" ca="1">IF(OR(FP32:FV32&lt;&gt;"-"),TRUE,"-")</f>
        <v>-</v>
      </c>
      <c r="FP32" s="19" t="str">
        <f t="shared" ca="1" si="190"/>
        <v>-</v>
      </c>
      <c r="FQ32" s="19" t="str">
        <f t="shared" ca="1" si="190"/>
        <v>-</v>
      </c>
      <c r="FR32" s="19" t="str">
        <f t="shared" ca="1" si="190"/>
        <v>-</v>
      </c>
      <c r="FS32" s="19" t="str">
        <f t="shared" ca="1" si="190"/>
        <v>-</v>
      </c>
      <c r="FT32" s="19" t="str">
        <f t="shared" ca="1" si="190"/>
        <v>-</v>
      </c>
      <c r="FU32" s="19" t="str">
        <f t="shared" ca="1" si="190"/>
        <v>-</v>
      </c>
      <c r="FV32" s="19" t="str">
        <f t="shared" ca="1" si="190"/>
        <v>-</v>
      </c>
      <c r="FW32" s="19" t="b">
        <f t="shared" ca="1" si="132"/>
        <v>1</v>
      </c>
      <c r="FX32" s="145">
        <f t="shared" ca="1" si="171"/>
        <v>2</v>
      </c>
      <c r="FY32" s="19">
        <f t="shared" ca="1" si="132"/>
        <v>2</v>
      </c>
      <c r="FZ32" s="19" t="b">
        <f t="shared" ca="1" si="133"/>
        <v>0</v>
      </c>
      <c r="GA32" s="19" t="str">
        <f t="shared" ca="1" si="191"/>
        <v>-</v>
      </c>
      <c r="GB32" s="5" t="str">
        <f t="shared" ca="1" si="172"/>
        <v>-</v>
      </c>
      <c r="GC32" s="5" t="str">
        <f t="shared" ca="1" si="172"/>
        <v>-</v>
      </c>
      <c r="GD32" s="5" t="str">
        <f t="shared" ca="1" si="172"/>
        <v>-</v>
      </c>
      <c r="GE32" s="5" t="str">
        <f t="shared" ca="1" si="172"/>
        <v>-</v>
      </c>
      <c r="GF32" s="19" t="b">
        <f t="shared" ca="1" si="135"/>
        <v>0</v>
      </c>
      <c r="GG32" s="19" t="str">
        <f t="shared" ca="1" si="173"/>
        <v>-</v>
      </c>
      <c r="GH32" s="19" t="str">
        <f t="shared" ca="1" si="173"/>
        <v>-</v>
      </c>
      <c r="GI32" s="19" t="b">
        <f t="shared" ca="1" si="173"/>
        <v>1</v>
      </c>
      <c r="GJ32" s="19">
        <f t="shared" ca="1" si="173"/>
        <v>0.75</v>
      </c>
      <c r="GK32" s="19">
        <f t="shared" ca="1" si="173"/>
        <v>0.75</v>
      </c>
      <c r="GL32" s="19">
        <f t="shared" ca="1" si="173"/>
        <v>0.99</v>
      </c>
      <c r="GM32" s="19">
        <f t="shared" ca="1" si="173"/>
        <v>0.5</v>
      </c>
      <c r="GN32" s="19">
        <f t="shared" ca="1" si="173"/>
        <v>0</v>
      </c>
      <c r="GO32" s="19">
        <f t="shared" ca="1" si="173"/>
        <v>0</v>
      </c>
      <c r="GP32" s="19" t="str">
        <f t="shared" ca="1" si="173"/>
        <v>-</v>
      </c>
      <c r="GQ32" s="19" t="str">
        <f t="shared" ca="1" si="173"/>
        <v>-</v>
      </c>
      <c r="GR32" s="19" t="str">
        <f t="shared" ca="1" si="173"/>
        <v>-</v>
      </c>
      <c r="GS32" s="5">
        <f t="shared" ca="1" si="174"/>
        <v>1</v>
      </c>
      <c r="GT32" s="9"/>
      <c r="GU32" s="19">
        <f t="shared" ca="1" si="173"/>
        <v>70</v>
      </c>
      <c r="GV32" s="19">
        <f t="shared" ca="1" si="192"/>
        <v>50</v>
      </c>
      <c r="GW32" s="19">
        <f t="shared" ca="1" si="192"/>
        <v>85</v>
      </c>
      <c r="GX32" s="19">
        <f t="shared" ca="1" si="192"/>
        <v>50</v>
      </c>
      <c r="GY32" s="19">
        <f t="shared" ca="1" si="137"/>
        <v>1</v>
      </c>
      <c r="GZ32" s="5">
        <f t="shared" ca="1" si="175"/>
        <v>1</v>
      </c>
      <c r="HA32" s="19">
        <f t="shared" ca="1" si="176"/>
        <v>1</v>
      </c>
      <c r="HB32" s="9"/>
      <c r="HC32" s="19" t="b">
        <f t="shared" ca="1" si="192"/>
        <v>0</v>
      </c>
      <c r="HD32" s="19" t="b">
        <f t="shared" ca="1" si="192"/>
        <v>0</v>
      </c>
      <c r="HE32" s="19">
        <f t="shared" ca="1" si="192"/>
        <v>1</v>
      </c>
      <c r="HF32" s="19">
        <f t="shared" ca="1" si="192"/>
        <v>0.75</v>
      </c>
      <c r="HG32" s="19">
        <f t="shared" ca="1" si="192"/>
        <v>0.75</v>
      </c>
      <c r="HH32" s="19">
        <f t="shared" ca="1" si="192"/>
        <v>0.8</v>
      </c>
      <c r="HI32" s="19">
        <f t="shared" ca="1" si="192"/>
        <v>0.82499999999999996</v>
      </c>
      <c r="HJ32" s="19">
        <f t="shared" ca="1" si="192"/>
        <v>0.875</v>
      </c>
      <c r="HK32" s="19">
        <f t="shared" ca="1" si="192"/>
        <v>0.9</v>
      </c>
      <c r="HL32" s="19">
        <f t="shared" ca="1" si="192"/>
        <v>1</v>
      </c>
      <c r="HM32" s="19">
        <f t="shared" ca="1" si="192"/>
        <v>0.875</v>
      </c>
      <c r="HN32" s="19">
        <f t="shared" ca="1" si="193"/>
        <v>0</v>
      </c>
      <c r="HO32" s="24">
        <v>0</v>
      </c>
    </row>
    <row r="33" spans="1:223" outlineLevel="2">
      <c r="A33" s="21">
        <f t="shared" si="178"/>
        <v>28</v>
      </c>
      <c r="B33" s="224">
        <f t="shared" ca="1" si="194"/>
        <v>24</v>
      </c>
      <c r="C33">
        <f>202</f>
        <v>202</v>
      </c>
      <c r="D33" s="145" t="str">
        <f t="shared" ca="1" si="146"/>
        <v>SWV</v>
      </c>
      <c r="E33" t="b">
        <f t="shared" ca="1" si="147"/>
        <v>1</v>
      </c>
      <c r="F33" t="b">
        <v>0</v>
      </c>
      <c r="G33" s="365" t="b">
        <v>0</v>
      </c>
      <c r="H33" s="240">
        <f t="shared" ca="1" si="179"/>
        <v>0</v>
      </c>
      <c r="I33" s="240">
        <f t="shared" ca="1" si="179"/>
        <v>1</v>
      </c>
      <c r="J33" s="240">
        <f t="shared" ca="1" si="179"/>
        <v>0</v>
      </c>
      <c r="K33" s="240">
        <f t="shared" ca="1" si="179"/>
        <v>1</v>
      </c>
      <c r="L33" s="240"/>
      <c r="M33" s="240">
        <f t="shared" ca="1" si="180"/>
        <v>1</v>
      </c>
      <c r="N33" s="240">
        <f t="shared" ca="1" si="181"/>
        <v>1</v>
      </c>
      <c r="O33" s="240">
        <f t="shared" ca="1" si="182"/>
        <v>2</v>
      </c>
      <c r="P33" s="240">
        <f t="shared" ca="1" si="181"/>
        <v>1</v>
      </c>
      <c r="Q33" s="240">
        <f t="shared" ca="1" si="181"/>
        <v>2</v>
      </c>
      <c r="R33" s="240">
        <f t="shared" ca="1" si="181"/>
        <v>1</v>
      </c>
      <c r="S33" s="240">
        <f t="shared" ca="1" si="181"/>
        <v>1</v>
      </c>
      <c r="T33" s="240">
        <f t="shared" ca="1" si="181"/>
        <v>1</v>
      </c>
      <c r="U33" s="278"/>
      <c r="V33" s="278"/>
      <c r="W33" s="278">
        <f t="shared" ca="1" si="183"/>
        <v>0</v>
      </c>
      <c r="X33" s="278">
        <f t="shared" ca="1" si="183"/>
        <v>0</v>
      </c>
      <c r="Y33" s="278">
        <f t="shared" ca="1" si="183"/>
        <v>0</v>
      </c>
      <c r="Z33" s="145">
        <f ca="1">INDEX(CHOOSE($N33,DataAutumn!i.AdultDrys,DataWinter!i.AdultDrys,DataSpring!i.AdultDrys),1,$M33)</f>
        <v>4</v>
      </c>
      <c r="AA33" s="5">
        <f t="shared" ca="1" si="148"/>
        <v>2</v>
      </c>
      <c r="AB33" s="5">
        <f t="shared" ca="1" si="148"/>
        <v>0</v>
      </c>
      <c r="AC33" s="5">
        <f t="shared" ca="1" si="149"/>
        <v>5</v>
      </c>
      <c r="AD33">
        <f t="shared" ca="1" si="150"/>
        <v>4</v>
      </c>
      <c r="AF33" s="233" t="str">
        <f t="shared" ca="1" si="184"/>
        <v>00004 FeedSupplyTemplate SWV Day135 FWM     RR000p WP100p MP100p GP100p T_TRUE  (F43N33)</v>
      </c>
      <c r="AG33" s="9" t="str">
        <f ca="1">IF(COUNTIF(AF$5:AF33,AF33)=1,"-","Dup")</f>
        <v>-</v>
      </c>
      <c r="AH33" s="9"/>
      <c r="AI33" s="240" t="str">
        <f t="shared" ca="1" si="195"/>
        <v>-</v>
      </c>
      <c r="AJ33" s="240" t="str">
        <f t="shared" ca="1" si="195"/>
        <v>-</v>
      </c>
      <c r="AK33" s="240" t="str">
        <f t="shared" ca="1" si="195"/>
        <v>-</v>
      </c>
      <c r="AL33" s="240" t="str">
        <f t="shared" ca="1" si="195"/>
        <v>-</v>
      </c>
      <c r="AM33" s="240" t="str">
        <f t="shared" ca="1" si="195"/>
        <v>-</v>
      </c>
      <c r="AN33" s="240" t="str">
        <f t="shared" ca="1" si="195"/>
        <v>-</v>
      </c>
      <c r="AO33" s="9"/>
      <c r="AP33" s="19" t="b">
        <f t="shared" ca="1" si="151"/>
        <v>1</v>
      </c>
      <c r="AQ33" s="19" t="str">
        <f t="shared" ca="1" si="151"/>
        <v>-</v>
      </c>
      <c r="AR33" s="19" t="str">
        <f t="shared" ca="1" si="151"/>
        <v>-</v>
      </c>
      <c r="AS33" s="19" t="str">
        <f t="shared" ca="1" si="151"/>
        <v>-</v>
      </c>
      <c r="AT33" s="19" t="b">
        <f t="shared" ca="1" si="151"/>
        <v>0</v>
      </c>
      <c r="AU33" s="19">
        <f t="shared" ca="1" si="152"/>
        <v>0.25</v>
      </c>
      <c r="AV33" s="19" t="b">
        <f t="shared" ca="1" si="152"/>
        <v>1</v>
      </c>
      <c r="AW33" s="9"/>
      <c r="AX33" s="5" t="str">
        <f t="shared" ca="1" si="153"/>
        <v>-</v>
      </c>
      <c r="AY33" s="19" t="str">
        <f t="shared" ca="1" si="154"/>
        <v>-</v>
      </c>
      <c r="AZ33" s="19" t="str">
        <f t="shared" ca="1" si="154"/>
        <v>-</v>
      </c>
      <c r="BA33" s="19" t="str">
        <f t="shared" ca="1" si="154"/>
        <v>-</v>
      </c>
      <c r="BB33" s="5" t="str">
        <f t="shared" ca="1" si="155"/>
        <v>-</v>
      </c>
      <c r="BC33" s="19" t="str">
        <f t="shared" ca="1" si="156"/>
        <v>-</v>
      </c>
      <c r="BD33" s="5" t="str">
        <f t="shared" ca="1" si="157"/>
        <v>-</v>
      </c>
      <c r="BE33" s="19" t="str">
        <f t="shared" ca="1" si="158"/>
        <v>-</v>
      </c>
      <c r="BF33" s="19" t="str">
        <f t="shared" ca="1" si="158"/>
        <v>-</v>
      </c>
      <c r="BG33" s="19" t="str">
        <f t="shared" ca="1" si="158"/>
        <v>-</v>
      </c>
      <c r="BH33" s="5" t="str">
        <f t="shared" ca="1" si="159"/>
        <v>-</v>
      </c>
      <c r="BI33" s="9"/>
      <c r="BJ33" s="19" t="str">
        <f t="shared" ca="1" si="160"/>
        <v>-</v>
      </c>
      <c r="BK33" s="19" t="str">
        <f t="shared" ca="1" si="160"/>
        <v>-</v>
      </c>
      <c r="BL33" s="19" t="str">
        <f t="shared" ca="1" si="160"/>
        <v>-</v>
      </c>
      <c r="BM33" s="19" t="str">
        <f t="shared" ca="1" si="160"/>
        <v>-</v>
      </c>
      <c r="BN33" s="19" t="str">
        <f t="shared" ca="1" si="160"/>
        <v>-</v>
      </c>
      <c r="BO33" s="19" t="str">
        <f t="shared" ca="1" si="160"/>
        <v>-</v>
      </c>
      <c r="BP33" s="19" t="str">
        <f t="shared" ca="1" si="160"/>
        <v>-</v>
      </c>
      <c r="BQ33" s="19" t="str">
        <f t="shared" ca="1" si="160"/>
        <v>-</v>
      </c>
      <c r="BR33" s="19" t="str">
        <f t="shared" ca="1" si="160"/>
        <v>-</v>
      </c>
      <c r="BS33" s="19" t="str">
        <f t="shared" ca="1" si="160"/>
        <v>-</v>
      </c>
      <c r="BT33" s="9"/>
      <c r="BU33" s="240" t="b">
        <f t="shared" ref="BU33:BY34" ca="1" si="200">OFFSET(BU33,-1,0)</f>
        <v>1</v>
      </c>
      <c r="BV33" s="12" t="b">
        <v>1</v>
      </c>
      <c r="BW33" s="240" t="b">
        <f t="shared" ca="1" si="200"/>
        <v>1</v>
      </c>
      <c r="BX33" s="254">
        <f t="shared" ca="1" si="196"/>
        <v>111104</v>
      </c>
      <c r="BY33" s="240" t="b">
        <f t="shared" ca="1" si="200"/>
        <v>0</v>
      </c>
      <c r="BZ33" s="12" t="s">
        <v>35</v>
      </c>
      <c r="CA33" s="19" t="b">
        <f t="shared" ca="1" si="151"/>
        <v>1</v>
      </c>
      <c r="CB33" s="240">
        <f t="shared" ca="1" si="197"/>
        <v>111105</v>
      </c>
      <c r="CC33" s="19" t="str">
        <f t="shared" ca="1" si="151"/>
        <v>-</v>
      </c>
      <c r="CD33" s="19">
        <f t="shared" ca="1" si="151"/>
        <v>0</v>
      </c>
      <c r="CE33" s="19">
        <f t="shared" ca="1" si="151"/>
        <v>0</v>
      </c>
      <c r="CF33" s="9"/>
      <c r="CG33" s="448">
        <f t="shared" ca="1" si="161"/>
        <v>683</v>
      </c>
      <c r="CH33" s="448">
        <f t="shared" ca="1" si="161"/>
        <v>717</v>
      </c>
      <c r="CI33" s="448">
        <f t="shared" ca="1" si="161"/>
        <v>752</v>
      </c>
      <c r="CJ33" s="153">
        <f t="shared" ca="1" si="162"/>
        <v>441</v>
      </c>
      <c r="CK33" s="153">
        <f t="shared" ca="1" si="162"/>
        <v>476</v>
      </c>
      <c r="CL33" s="153">
        <f t="shared" ca="1" si="162"/>
        <v>511</v>
      </c>
      <c r="CM33" s="19" t="str">
        <f t="shared" ca="1" si="163"/>
        <v>-</v>
      </c>
      <c r="CN33" s="12" t="b">
        <v>1</v>
      </c>
      <c r="CO33" s="12" t="b">
        <v>0</v>
      </c>
      <c r="CP33" s="12" t="b">
        <v>0</v>
      </c>
      <c r="CQ33" s="12" t="b">
        <v>0</v>
      </c>
      <c r="CR33" s="12"/>
      <c r="CS33" s="12"/>
      <c r="CT33" s="12"/>
      <c r="CU33" s="12"/>
      <c r="CV33" s="12"/>
      <c r="CW33" s="12"/>
      <c r="CX33" s="12"/>
      <c r="CY33" s="12"/>
      <c r="CZ33" s="12"/>
      <c r="DA33" s="12"/>
      <c r="DB33" s="12"/>
      <c r="DC33" s="12"/>
      <c r="DD33" s="12">
        <v>3</v>
      </c>
      <c r="DE33" s="12">
        <v>3</v>
      </c>
      <c r="DF33" s="19">
        <f t="shared" ca="1" si="198"/>
        <v>0</v>
      </c>
      <c r="DG33" s="12">
        <v>1</v>
      </c>
      <c r="DH33" s="12">
        <v>-1</v>
      </c>
      <c r="DI33" s="19" t="str">
        <f t="shared" ca="1" si="185"/>
        <v>-</v>
      </c>
      <c r="DJ33" s="19" t="str">
        <f t="shared" ca="1" si="185"/>
        <v>-</v>
      </c>
      <c r="DK33" s="19" t="str">
        <f t="shared" ca="1" si="185"/>
        <v>-</v>
      </c>
      <c r="DL33" s="254">
        <f t="shared" ca="1" si="186"/>
        <v>0</v>
      </c>
      <c r="DM33" s="254">
        <f t="shared" si="186"/>
        <v>1</v>
      </c>
      <c r="DN33" s="254">
        <f t="shared" si="186"/>
        <v>-1</v>
      </c>
      <c r="DO33" s="19">
        <f t="shared" ca="1" si="185"/>
        <v>0</v>
      </c>
      <c r="DP33" s="19">
        <f t="shared" ca="1" si="164"/>
        <v>0</v>
      </c>
      <c r="DQ33" s="19">
        <f t="shared" ca="1" si="164"/>
        <v>0</v>
      </c>
      <c r="DR33" s="5">
        <f t="shared" ca="1" si="165"/>
        <v>19</v>
      </c>
      <c r="DS33" s="9"/>
      <c r="DT33" s="5">
        <f t="shared" ca="1" si="166"/>
        <v>0</v>
      </c>
      <c r="DU33" s="5" t="b">
        <f t="shared" ca="1" si="166"/>
        <v>0</v>
      </c>
      <c r="DV33" s="19">
        <f t="shared" ca="1" si="187"/>
        <v>0</v>
      </c>
      <c r="DW33" s="5">
        <f t="shared" ca="1" si="166"/>
        <v>50</v>
      </c>
      <c r="DX33" s="19">
        <f t="shared" ca="1" si="187"/>
        <v>0</v>
      </c>
      <c r="DY33" s="19">
        <f t="shared" ca="1" si="187"/>
        <v>0</v>
      </c>
      <c r="DZ33" s="19">
        <f t="shared" ca="1" si="187"/>
        <v>0</v>
      </c>
      <c r="EA33" s="19">
        <f t="shared" ca="1" si="187"/>
        <v>0</v>
      </c>
      <c r="EB33" s="19">
        <f t="shared" ca="1" si="187"/>
        <v>0</v>
      </c>
      <c r="EC33" s="19">
        <f t="shared" ca="1" si="187"/>
        <v>0</v>
      </c>
      <c r="ED33" s="19">
        <f t="shared" ca="1" si="187"/>
        <v>0</v>
      </c>
      <c r="EE33" s="19">
        <f t="shared" ca="1" si="187"/>
        <v>0</v>
      </c>
      <c r="EF33" s="19">
        <f t="shared" ca="1" si="187"/>
        <v>0</v>
      </c>
      <c r="EG33" s="5">
        <f t="shared" ca="1" si="167"/>
        <v>0</v>
      </c>
      <c r="EH33" s="5">
        <f t="shared" ca="1" si="167"/>
        <v>0</v>
      </c>
      <c r="EI33" s="5">
        <f t="shared" ca="1" si="167"/>
        <v>0</v>
      </c>
      <c r="EJ33" s="5">
        <f t="shared" ca="1" si="168"/>
        <v>0.01</v>
      </c>
      <c r="EK33" s="5">
        <f t="shared" ca="1" si="168"/>
        <v>0</v>
      </c>
      <c r="EL33" s="5">
        <f t="shared" ca="1" si="168"/>
        <v>0</v>
      </c>
      <c r="EM33" s="5">
        <f t="shared" ca="1" si="168"/>
        <v>0.05</v>
      </c>
      <c r="EN33" s="5">
        <f t="shared" ca="1" si="168"/>
        <v>0.05</v>
      </c>
      <c r="EO33" s="19">
        <f t="shared" ca="1" si="122"/>
        <v>0</v>
      </c>
      <c r="EP33" s="19">
        <f t="shared" ca="1" si="122"/>
        <v>0</v>
      </c>
      <c r="EQ33" s="19">
        <f t="shared" ca="1" si="122"/>
        <v>0</v>
      </c>
      <c r="ER33" s="9"/>
      <c r="ES33" s="5" t="str">
        <f t="shared" ca="1" si="169"/>
        <v>-</v>
      </c>
      <c r="ET33" s="5" t="b">
        <f t="shared" ca="1" si="170"/>
        <v>1</v>
      </c>
      <c r="EU33" s="5" t="b">
        <f t="shared" ca="1" si="170"/>
        <v>0</v>
      </c>
      <c r="EV33" s="5" t="b">
        <f t="shared" ca="1" si="170"/>
        <v>0</v>
      </c>
      <c r="EW33" s="19">
        <f t="shared" ca="1" si="188"/>
        <v>2</v>
      </c>
      <c r="EX33" s="19">
        <f t="shared" ca="1" si="188"/>
        <v>2</v>
      </c>
      <c r="EY33" s="19" t="str">
        <f t="shared" ca="1" si="188"/>
        <v>-</v>
      </c>
      <c r="EZ33" s="19" t="str">
        <f t="shared" ca="1" si="188"/>
        <v>-</v>
      </c>
      <c r="FA33" s="19" t="str">
        <f t="shared" ca="1" si="188"/>
        <v>-</v>
      </c>
      <c r="FB33" s="19" t="str">
        <f t="shared" ca="1" si="188"/>
        <v>-</v>
      </c>
      <c r="FC33" s="19">
        <f t="shared" ca="1" si="188"/>
        <v>1</v>
      </c>
      <c r="FD33" s="19">
        <f t="shared" ca="1" si="188"/>
        <v>0.66</v>
      </c>
      <c r="FE33" s="19" t="str">
        <f t="shared" ca="1" si="188"/>
        <v>-</v>
      </c>
      <c r="FF33" s="5" t="b">
        <f t="array" aca="1" ref="FF33" ca="1">IF(OR(FG33:FG33&lt;&gt;"-"),TRUE,"-")</f>
        <v>1</v>
      </c>
      <c r="FG33" s="240">
        <f t="shared" ca="1" si="199"/>
        <v>2</v>
      </c>
      <c r="FH33" s="240">
        <f t="shared" ca="1" si="199"/>
        <v>2</v>
      </c>
      <c r="FI33" s="240">
        <f t="shared" ca="1" si="199"/>
        <v>2</v>
      </c>
      <c r="FJ33" s="240">
        <f t="shared" ca="1" si="199"/>
        <v>2</v>
      </c>
      <c r="FK33" s="240">
        <f t="shared" ca="1" si="199"/>
        <v>2</v>
      </c>
      <c r="FL33" s="240">
        <f t="shared" ca="1" si="199"/>
        <v>2</v>
      </c>
      <c r="FM33" s="240">
        <f t="shared" ca="1" si="199"/>
        <v>2</v>
      </c>
      <c r="FN33" s="240">
        <f t="shared" ca="1" si="199"/>
        <v>2</v>
      </c>
      <c r="FO33" s="5" t="str">
        <f t="array" aca="1" ref="FO33" ca="1">IF(OR(FP33:FV33&lt;&gt;"-"),TRUE,"-")</f>
        <v>-</v>
      </c>
      <c r="FP33" s="19" t="str">
        <f t="shared" ca="1" si="190"/>
        <v>-</v>
      </c>
      <c r="FQ33" s="19" t="str">
        <f t="shared" ca="1" si="190"/>
        <v>-</v>
      </c>
      <c r="FR33" s="19" t="str">
        <f t="shared" ca="1" si="190"/>
        <v>-</v>
      </c>
      <c r="FS33" s="19" t="str">
        <f t="shared" ca="1" si="190"/>
        <v>-</v>
      </c>
      <c r="FT33" s="19" t="str">
        <f t="shared" ca="1" si="190"/>
        <v>-</v>
      </c>
      <c r="FU33" s="19" t="str">
        <f t="shared" ca="1" si="190"/>
        <v>-</v>
      </c>
      <c r="FV33" s="19" t="str">
        <f t="shared" ca="1" si="190"/>
        <v>-</v>
      </c>
      <c r="FW33" s="19" t="b">
        <f t="shared" ca="1" si="132"/>
        <v>1</v>
      </c>
      <c r="FX33" s="145">
        <f t="shared" ca="1" si="171"/>
        <v>2</v>
      </c>
      <c r="FY33" s="19">
        <f t="shared" ca="1" si="132"/>
        <v>2</v>
      </c>
      <c r="FZ33" s="19" t="b">
        <f t="shared" ca="1" si="133"/>
        <v>0</v>
      </c>
      <c r="GA33" s="19" t="str">
        <f t="shared" ca="1" si="191"/>
        <v>-</v>
      </c>
      <c r="GB33" s="5" t="str">
        <f t="shared" ca="1" si="172"/>
        <v>-</v>
      </c>
      <c r="GC33" s="5" t="str">
        <f t="shared" ca="1" si="172"/>
        <v>-</v>
      </c>
      <c r="GD33" s="5" t="str">
        <f t="shared" ca="1" si="172"/>
        <v>-</v>
      </c>
      <c r="GE33" s="5" t="str">
        <f t="shared" ca="1" si="172"/>
        <v>-</v>
      </c>
      <c r="GF33" s="19" t="b">
        <f t="shared" ca="1" si="135"/>
        <v>0</v>
      </c>
      <c r="GG33" s="19" t="str">
        <f t="shared" ca="1" si="173"/>
        <v>-</v>
      </c>
      <c r="GH33" s="19" t="str">
        <f t="shared" ca="1" si="173"/>
        <v>-</v>
      </c>
      <c r="GI33" s="19" t="b">
        <f t="shared" ca="1" si="173"/>
        <v>1</v>
      </c>
      <c r="GJ33" s="19">
        <f t="shared" ca="1" si="173"/>
        <v>0.75</v>
      </c>
      <c r="GK33" s="19">
        <f t="shared" ca="1" si="173"/>
        <v>0.75</v>
      </c>
      <c r="GL33" s="19">
        <f t="shared" ca="1" si="173"/>
        <v>0.99</v>
      </c>
      <c r="GM33" s="19">
        <f t="shared" ca="1" si="173"/>
        <v>0.5</v>
      </c>
      <c r="GN33" s="19">
        <f t="shared" ca="1" si="173"/>
        <v>0</v>
      </c>
      <c r="GO33" s="19">
        <f t="shared" ca="1" si="173"/>
        <v>0</v>
      </c>
      <c r="GP33" s="19" t="str">
        <f t="shared" ca="1" si="173"/>
        <v>-</v>
      </c>
      <c r="GQ33" s="19" t="str">
        <f t="shared" ca="1" si="173"/>
        <v>-</v>
      </c>
      <c r="GR33" s="19" t="str">
        <f t="shared" ca="1" si="173"/>
        <v>-</v>
      </c>
      <c r="GS33" s="5">
        <f t="shared" ca="1" si="174"/>
        <v>1</v>
      </c>
      <c r="GT33" s="9"/>
      <c r="GU33" s="19">
        <f t="shared" ca="1" si="173"/>
        <v>70</v>
      </c>
      <c r="GV33" s="19">
        <f t="shared" ca="1" si="192"/>
        <v>50</v>
      </c>
      <c r="GW33" s="19">
        <f t="shared" ca="1" si="192"/>
        <v>85</v>
      </c>
      <c r="GX33" s="19">
        <f t="shared" ca="1" si="192"/>
        <v>50</v>
      </c>
      <c r="GY33" s="19">
        <f t="shared" ca="1" si="137"/>
        <v>1</v>
      </c>
      <c r="GZ33" s="5">
        <f t="shared" ca="1" si="175"/>
        <v>1</v>
      </c>
      <c r="HA33" s="19">
        <f t="shared" ca="1" si="176"/>
        <v>1</v>
      </c>
      <c r="HB33" s="9"/>
      <c r="HC33" s="19" t="b">
        <f t="shared" ca="1" si="192"/>
        <v>0</v>
      </c>
      <c r="HD33" s="19" t="b">
        <f t="shared" ca="1" si="192"/>
        <v>0</v>
      </c>
      <c r="HE33" s="19">
        <f t="shared" ca="1" si="192"/>
        <v>1</v>
      </c>
      <c r="HF33" s="19">
        <f t="shared" ca="1" si="192"/>
        <v>0.75</v>
      </c>
      <c r="HG33" s="19">
        <f t="shared" ca="1" si="192"/>
        <v>0.75</v>
      </c>
      <c r="HH33" s="19">
        <f t="shared" ca="1" si="192"/>
        <v>0.8</v>
      </c>
      <c r="HI33" s="19">
        <f t="shared" ca="1" si="192"/>
        <v>0.82499999999999996</v>
      </c>
      <c r="HJ33" s="19">
        <f t="shared" ca="1" si="192"/>
        <v>0.875</v>
      </c>
      <c r="HK33" s="19">
        <f t="shared" ca="1" si="192"/>
        <v>0.9</v>
      </c>
      <c r="HL33" s="19">
        <f t="shared" ca="1" si="192"/>
        <v>1</v>
      </c>
      <c r="HM33" s="19">
        <f t="shared" ca="1" si="192"/>
        <v>0.875</v>
      </c>
      <c r="HN33" s="19">
        <f t="shared" ca="1" si="193"/>
        <v>0</v>
      </c>
      <c r="HO33" s="24">
        <v>0</v>
      </c>
    </row>
    <row r="34" spans="1:223" outlineLevel="2">
      <c r="A34" s="21">
        <f t="shared" si="178"/>
        <v>29</v>
      </c>
      <c r="B34" s="224">
        <f t="shared" ca="1" si="194"/>
        <v>24</v>
      </c>
      <c r="C34">
        <f>202</f>
        <v>202</v>
      </c>
      <c r="D34" s="145" t="str">
        <f t="shared" ca="1" si="146"/>
        <v>SWV</v>
      </c>
      <c r="E34" t="b">
        <f t="shared" ca="1" si="147"/>
        <v>1</v>
      </c>
      <c r="F34" t="b">
        <v>0</v>
      </c>
      <c r="G34" s="365" t="b">
        <v>0</v>
      </c>
      <c r="H34" s="240">
        <f t="shared" ca="1" si="179"/>
        <v>0</v>
      </c>
      <c r="I34" s="240">
        <f t="shared" ca="1" si="179"/>
        <v>1</v>
      </c>
      <c r="J34" s="240">
        <f t="shared" ca="1" si="179"/>
        <v>0</v>
      </c>
      <c r="K34" s="240">
        <f t="shared" ca="1" si="179"/>
        <v>1</v>
      </c>
      <c r="L34" s="240"/>
      <c r="M34" s="240">
        <f t="shared" ca="1" si="180"/>
        <v>1</v>
      </c>
      <c r="N34" s="240">
        <f t="shared" ca="1" si="181"/>
        <v>1</v>
      </c>
      <c r="O34" s="240">
        <f t="shared" ca="1" si="182"/>
        <v>2</v>
      </c>
      <c r="P34" s="240">
        <f t="shared" ca="1" si="181"/>
        <v>1</v>
      </c>
      <c r="Q34" s="240">
        <f t="shared" ca="1" si="181"/>
        <v>2</v>
      </c>
      <c r="R34" s="240">
        <f t="shared" ca="1" si="181"/>
        <v>1</v>
      </c>
      <c r="S34" s="240">
        <f t="shared" ca="1" si="181"/>
        <v>1</v>
      </c>
      <c r="T34" s="240">
        <f t="shared" ca="1" si="181"/>
        <v>1</v>
      </c>
      <c r="U34" s="278"/>
      <c r="V34" s="278"/>
      <c r="W34" s="278">
        <f t="shared" ca="1" si="183"/>
        <v>0</v>
      </c>
      <c r="X34" s="278">
        <f t="shared" ca="1" si="183"/>
        <v>0</v>
      </c>
      <c r="Y34" s="278">
        <f t="shared" ca="1" si="183"/>
        <v>0</v>
      </c>
      <c r="Z34" s="145">
        <f ca="1">INDEX(CHOOSE($N34,DataAutumn!i.AdultDrys,DataWinter!i.AdultDrys,DataSpring!i.AdultDrys),1,$M34)</f>
        <v>4</v>
      </c>
      <c r="AA34" s="5">
        <f t="shared" ca="1" si="148"/>
        <v>2</v>
      </c>
      <c r="AB34" s="5">
        <f t="shared" ca="1" si="148"/>
        <v>0</v>
      </c>
      <c r="AC34" s="5">
        <f t="shared" ca="1" si="149"/>
        <v>5</v>
      </c>
      <c r="AD34">
        <f t="shared" ca="1" si="150"/>
        <v>5</v>
      </c>
      <c r="AF34" s="233" t="str">
        <f t="shared" ca="1" si="184"/>
        <v>00005 FeedSupplyTemplate SWV Day135 FWM     RR000p WP100p MP100p GP100p T_TRUE  (F43N33)</v>
      </c>
      <c r="AG34" s="9" t="str">
        <f ca="1">IF(COUNTIF(AF$5:AF34,AF34)=1,"-","Dup")</f>
        <v>-</v>
      </c>
      <c r="AH34" s="9"/>
      <c r="AI34" s="240" t="str">
        <f t="shared" ca="1" si="195"/>
        <v>-</v>
      </c>
      <c r="AJ34" s="240" t="str">
        <f t="shared" ca="1" si="195"/>
        <v>-</v>
      </c>
      <c r="AK34" s="240" t="str">
        <f t="shared" ca="1" si="195"/>
        <v>-</v>
      </c>
      <c r="AL34" s="240" t="str">
        <f t="shared" ca="1" si="195"/>
        <v>-</v>
      </c>
      <c r="AM34" s="240" t="str">
        <f t="shared" ca="1" si="195"/>
        <v>-</v>
      </c>
      <c r="AN34" s="240" t="str">
        <f t="shared" ca="1" si="195"/>
        <v>-</v>
      </c>
      <c r="AO34" s="9"/>
      <c r="AP34" s="19" t="b">
        <f t="shared" ca="1" si="151"/>
        <v>1</v>
      </c>
      <c r="AQ34" s="19" t="str">
        <f t="shared" ca="1" si="151"/>
        <v>-</v>
      </c>
      <c r="AR34" s="19" t="str">
        <f t="shared" ca="1" si="151"/>
        <v>-</v>
      </c>
      <c r="AS34" s="19" t="str">
        <f t="shared" ca="1" si="151"/>
        <v>-</v>
      </c>
      <c r="AT34" s="19" t="b">
        <f t="shared" ca="1" si="151"/>
        <v>0</v>
      </c>
      <c r="AU34" s="19">
        <f t="shared" ca="1" si="152"/>
        <v>0.25</v>
      </c>
      <c r="AV34" s="19" t="b">
        <f t="shared" ca="1" si="152"/>
        <v>1</v>
      </c>
      <c r="AW34" s="9"/>
      <c r="AX34" s="5" t="str">
        <f t="shared" ca="1" si="153"/>
        <v>-</v>
      </c>
      <c r="AY34" s="19" t="str">
        <f t="shared" ca="1" si="154"/>
        <v>-</v>
      </c>
      <c r="AZ34" s="19" t="str">
        <f t="shared" ca="1" si="154"/>
        <v>-</v>
      </c>
      <c r="BA34" s="19" t="str">
        <f t="shared" ca="1" si="154"/>
        <v>-</v>
      </c>
      <c r="BB34" s="5" t="str">
        <f t="shared" ca="1" si="155"/>
        <v>-</v>
      </c>
      <c r="BC34" s="19" t="str">
        <f t="shared" ca="1" si="156"/>
        <v>-</v>
      </c>
      <c r="BD34" s="5" t="str">
        <f t="shared" ca="1" si="157"/>
        <v>-</v>
      </c>
      <c r="BE34" s="19" t="str">
        <f t="shared" ca="1" si="158"/>
        <v>-</v>
      </c>
      <c r="BF34" s="19" t="str">
        <f t="shared" ca="1" si="158"/>
        <v>-</v>
      </c>
      <c r="BG34" s="19" t="str">
        <f t="shared" ca="1" si="158"/>
        <v>-</v>
      </c>
      <c r="BH34" s="5" t="str">
        <f t="shared" ca="1" si="159"/>
        <v>-</v>
      </c>
      <c r="BI34" s="9"/>
      <c r="BJ34" s="19" t="str">
        <f t="shared" ca="1" si="160"/>
        <v>-</v>
      </c>
      <c r="BK34" s="19" t="str">
        <f t="shared" ca="1" si="160"/>
        <v>-</v>
      </c>
      <c r="BL34" s="19" t="str">
        <f t="shared" ca="1" si="160"/>
        <v>-</v>
      </c>
      <c r="BM34" s="19" t="str">
        <f t="shared" ca="1" si="160"/>
        <v>-</v>
      </c>
      <c r="BN34" s="19" t="str">
        <f t="shared" ca="1" si="160"/>
        <v>-</v>
      </c>
      <c r="BO34" s="19" t="str">
        <f t="shared" ca="1" si="160"/>
        <v>-</v>
      </c>
      <c r="BP34" s="19" t="str">
        <f t="shared" ca="1" si="160"/>
        <v>-</v>
      </c>
      <c r="BQ34" s="19" t="str">
        <f t="shared" ca="1" si="160"/>
        <v>-</v>
      </c>
      <c r="BR34" s="19" t="str">
        <f t="shared" ca="1" si="160"/>
        <v>-</v>
      </c>
      <c r="BS34" s="19" t="str">
        <f t="shared" ca="1" si="160"/>
        <v>-</v>
      </c>
      <c r="BT34" s="9"/>
      <c r="BU34" s="240" t="b">
        <f t="shared" ca="1" si="200"/>
        <v>1</v>
      </c>
      <c r="BV34" s="12" t="b">
        <v>1</v>
      </c>
      <c r="BW34" s="240" t="b">
        <f t="shared" ca="1" si="200"/>
        <v>1</v>
      </c>
      <c r="BX34" s="254">
        <f t="shared" ca="1" si="196"/>
        <v>111105</v>
      </c>
      <c r="BY34" s="240" t="b">
        <f t="shared" ca="1" si="200"/>
        <v>0</v>
      </c>
      <c r="BZ34" s="12" t="s">
        <v>35</v>
      </c>
      <c r="CA34" s="19" t="b">
        <f t="shared" ca="1" si="151"/>
        <v>1</v>
      </c>
      <c r="CB34" s="240">
        <f t="shared" ca="1" si="197"/>
        <v>111106</v>
      </c>
      <c r="CC34" s="19" t="str">
        <f t="shared" ca="1" si="151"/>
        <v>-</v>
      </c>
      <c r="CD34" s="19">
        <f t="shared" ca="1" si="151"/>
        <v>0</v>
      </c>
      <c r="CE34" s="19">
        <f t="shared" ca="1" si="151"/>
        <v>0</v>
      </c>
      <c r="CF34" s="9"/>
      <c r="CG34" s="448">
        <f t="shared" ca="1" si="161"/>
        <v>683</v>
      </c>
      <c r="CH34" s="448">
        <f t="shared" ca="1" si="161"/>
        <v>717</v>
      </c>
      <c r="CI34" s="448">
        <f t="shared" ca="1" si="161"/>
        <v>752</v>
      </c>
      <c r="CJ34" s="153">
        <f t="shared" ca="1" si="162"/>
        <v>441</v>
      </c>
      <c r="CK34" s="153">
        <f t="shared" ca="1" si="162"/>
        <v>476</v>
      </c>
      <c r="CL34" s="153">
        <f t="shared" ca="1" si="162"/>
        <v>511</v>
      </c>
      <c r="CM34" s="19" t="str">
        <f t="shared" ca="1" si="163"/>
        <v>-</v>
      </c>
      <c r="CN34" s="12" t="b">
        <v>0</v>
      </c>
      <c r="CO34" s="12" t="b">
        <v>1</v>
      </c>
      <c r="CP34" s="12" t="b">
        <v>0</v>
      </c>
      <c r="CQ34" s="12" t="b">
        <v>0</v>
      </c>
      <c r="CR34" s="12"/>
      <c r="CS34" s="12"/>
      <c r="CT34" s="12"/>
      <c r="CU34" s="12"/>
      <c r="CV34" s="12"/>
      <c r="CW34" s="12"/>
      <c r="CX34" s="12"/>
      <c r="CY34" s="12"/>
      <c r="CZ34" s="12"/>
      <c r="DA34" s="12"/>
      <c r="DB34" s="12"/>
      <c r="DC34" s="12"/>
      <c r="DD34" s="12">
        <v>3</v>
      </c>
      <c r="DE34" s="12">
        <v>3</v>
      </c>
      <c r="DF34" s="19">
        <f t="shared" ca="1" si="198"/>
        <v>0</v>
      </c>
      <c r="DG34" s="12">
        <v>1</v>
      </c>
      <c r="DH34" s="12">
        <v>-1</v>
      </c>
      <c r="DI34" s="19" t="str">
        <f t="shared" ca="1" si="185"/>
        <v>-</v>
      </c>
      <c r="DJ34" s="19" t="str">
        <f t="shared" ca="1" si="185"/>
        <v>-</v>
      </c>
      <c r="DK34" s="19" t="str">
        <f t="shared" ca="1" si="185"/>
        <v>-</v>
      </c>
      <c r="DL34" s="254">
        <f t="shared" ca="1" si="186"/>
        <v>0</v>
      </c>
      <c r="DM34" s="254">
        <f t="shared" si="186"/>
        <v>1</v>
      </c>
      <c r="DN34" s="254">
        <f t="shared" si="186"/>
        <v>-1</v>
      </c>
      <c r="DO34" s="19">
        <f t="shared" ca="1" si="185"/>
        <v>0</v>
      </c>
      <c r="DP34" s="19">
        <f t="shared" ca="1" si="164"/>
        <v>0</v>
      </c>
      <c r="DQ34" s="19">
        <f t="shared" ca="1" si="164"/>
        <v>0</v>
      </c>
      <c r="DR34" s="5">
        <f t="shared" ca="1" si="165"/>
        <v>19</v>
      </c>
      <c r="DS34" s="9"/>
      <c r="DT34" s="5">
        <f t="shared" ca="1" si="166"/>
        <v>0</v>
      </c>
      <c r="DU34" s="5" t="b">
        <f t="shared" ca="1" si="166"/>
        <v>0</v>
      </c>
      <c r="DV34" s="19">
        <f t="shared" ca="1" si="187"/>
        <v>0</v>
      </c>
      <c r="DW34" s="5">
        <f t="shared" ca="1" si="166"/>
        <v>50</v>
      </c>
      <c r="DX34" s="19">
        <f t="shared" ca="1" si="187"/>
        <v>0</v>
      </c>
      <c r="DY34" s="19">
        <f t="shared" ca="1" si="187"/>
        <v>0</v>
      </c>
      <c r="DZ34" s="19">
        <f t="shared" ca="1" si="187"/>
        <v>0</v>
      </c>
      <c r="EA34" s="19">
        <f t="shared" ca="1" si="187"/>
        <v>0</v>
      </c>
      <c r="EB34" s="19">
        <f t="shared" ca="1" si="187"/>
        <v>0</v>
      </c>
      <c r="EC34" s="19">
        <f t="shared" ca="1" si="187"/>
        <v>0</v>
      </c>
      <c r="ED34" s="19">
        <f t="shared" ca="1" si="187"/>
        <v>0</v>
      </c>
      <c r="EE34" s="19">
        <f t="shared" ca="1" si="187"/>
        <v>0</v>
      </c>
      <c r="EF34" s="19">
        <f t="shared" ca="1" si="187"/>
        <v>0</v>
      </c>
      <c r="EG34" s="5">
        <f t="shared" ca="1" si="167"/>
        <v>0</v>
      </c>
      <c r="EH34" s="5">
        <f t="shared" ca="1" si="167"/>
        <v>0</v>
      </c>
      <c r="EI34" s="5">
        <f t="shared" ca="1" si="167"/>
        <v>0</v>
      </c>
      <c r="EJ34" s="5">
        <f t="shared" ca="1" si="168"/>
        <v>0.01</v>
      </c>
      <c r="EK34" s="5">
        <f t="shared" ca="1" si="168"/>
        <v>0</v>
      </c>
      <c r="EL34" s="5">
        <f t="shared" ca="1" si="168"/>
        <v>0</v>
      </c>
      <c r="EM34" s="5">
        <f t="shared" ca="1" si="168"/>
        <v>0.05</v>
      </c>
      <c r="EN34" s="5">
        <f t="shared" ca="1" si="168"/>
        <v>0.05</v>
      </c>
      <c r="EO34" s="19">
        <f t="shared" ca="1" si="122"/>
        <v>0</v>
      </c>
      <c r="EP34" s="19">
        <f t="shared" ca="1" si="122"/>
        <v>0</v>
      </c>
      <c r="EQ34" s="19">
        <f t="shared" ca="1" si="122"/>
        <v>0</v>
      </c>
      <c r="ER34" s="9"/>
      <c r="ES34" s="5" t="str">
        <f t="shared" ca="1" si="169"/>
        <v>-</v>
      </c>
      <c r="ET34" s="5" t="b">
        <f t="shared" ca="1" si="170"/>
        <v>1</v>
      </c>
      <c r="EU34" s="5" t="b">
        <f t="shared" ca="1" si="170"/>
        <v>0</v>
      </c>
      <c r="EV34" s="5" t="b">
        <f t="shared" ca="1" si="170"/>
        <v>0</v>
      </c>
      <c r="EW34" s="19">
        <f t="shared" ca="1" si="188"/>
        <v>2</v>
      </c>
      <c r="EX34" s="19">
        <f t="shared" ca="1" si="188"/>
        <v>2</v>
      </c>
      <c r="EY34" s="19" t="str">
        <f t="shared" ca="1" si="188"/>
        <v>-</v>
      </c>
      <c r="EZ34" s="19" t="str">
        <f t="shared" ca="1" si="188"/>
        <v>-</v>
      </c>
      <c r="FA34" s="19" t="str">
        <f t="shared" ca="1" si="188"/>
        <v>-</v>
      </c>
      <c r="FB34" s="19" t="str">
        <f t="shared" ca="1" si="188"/>
        <v>-</v>
      </c>
      <c r="FC34" s="19">
        <f t="shared" ca="1" si="188"/>
        <v>1</v>
      </c>
      <c r="FD34" s="19">
        <f t="shared" ca="1" si="188"/>
        <v>0.66</v>
      </c>
      <c r="FE34" s="19" t="str">
        <f t="shared" ca="1" si="188"/>
        <v>-</v>
      </c>
      <c r="FF34" s="5" t="b">
        <f t="array" aca="1" ref="FF34" ca="1">IF(OR(FG34:FG34&lt;&gt;"-"),TRUE,"-")</f>
        <v>1</v>
      </c>
      <c r="FG34" s="240">
        <f t="shared" ca="1" si="199"/>
        <v>2</v>
      </c>
      <c r="FH34" s="240">
        <f t="shared" ca="1" si="199"/>
        <v>2</v>
      </c>
      <c r="FI34" s="240">
        <f t="shared" ca="1" si="199"/>
        <v>2</v>
      </c>
      <c r="FJ34" s="240">
        <f t="shared" ca="1" si="199"/>
        <v>2</v>
      </c>
      <c r="FK34" s="240">
        <f t="shared" ca="1" si="199"/>
        <v>2</v>
      </c>
      <c r="FL34" s="240">
        <f t="shared" ca="1" si="199"/>
        <v>2</v>
      </c>
      <c r="FM34" s="240">
        <f t="shared" ca="1" si="199"/>
        <v>2</v>
      </c>
      <c r="FN34" s="240">
        <f t="shared" ca="1" si="199"/>
        <v>2</v>
      </c>
      <c r="FO34" s="5" t="str">
        <f t="array" aca="1" ref="FO34" ca="1">IF(OR(FP34:FV34&lt;&gt;"-"),TRUE,"-")</f>
        <v>-</v>
      </c>
      <c r="FP34" s="19" t="str">
        <f t="shared" ca="1" si="190"/>
        <v>-</v>
      </c>
      <c r="FQ34" s="19" t="str">
        <f t="shared" ca="1" si="190"/>
        <v>-</v>
      </c>
      <c r="FR34" s="19" t="str">
        <f t="shared" ca="1" si="190"/>
        <v>-</v>
      </c>
      <c r="FS34" s="19" t="str">
        <f t="shared" ca="1" si="190"/>
        <v>-</v>
      </c>
      <c r="FT34" s="19" t="str">
        <f t="shared" ca="1" si="190"/>
        <v>-</v>
      </c>
      <c r="FU34" s="19" t="str">
        <f t="shared" ca="1" si="190"/>
        <v>-</v>
      </c>
      <c r="FV34" s="19" t="str">
        <f t="shared" ca="1" si="190"/>
        <v>-</v>
      </c>
      <c r="FW34" s="19" t="b">
        <f t="shared" ca="1" si="132"/>
        <v>1</v>
      </c>
      <c r="FX34" s="145">
        <f t="shared" ca="1" si="171"/>
        <v>2</v>
      </c>
      <c r="FY34" s="19">
        <f t="shared" ca="1" si="132"/>
        <v>2</v>
      </c>
      <c r="FZ34" s="19" t="b">
        <f t="shared" ca="1" si="133"/>
        <v>0</v>
      </c>
      <c r="GA34" s="19" t="str">
        <f t="shared" ca="1" si="191"/>
        <v>-</v>
      </c>
      <c r="GB34" s="5" t="str">
        <f t="shared" ca="1" si="172"/>
        <v>-</v>
      </c>
      <c r="GC34" s="5" t="str">
        <f t="shared" ca="1" si="172"/>
        <v>-</v>
      </c>
      <c r="GD34" s="5" t="str">
        <f t="shared" ca="1" si="172"/>
        <v>-</v>
      </c>
      <c r="GE34" s="5" t="str">
        <f t="shared" ca="1" si="172"/>
        <v>-</v>
      </c>
      <c r="GF34" s="19" t="b">
        <f t="shared" ca="1" si="135"/>
        <v>0</v>
      </c>
      <c r="GG34" s="19" t="str">
        <f t="shared" ca="1" si="173"/>
        <v>-</v>
      </c>
      <c r="GH34" s="19" t="str">
        <f t="shared" ca="1" si="173"/>
        <v>-</v>
      </c>
      <c r="GI34" s="19" t="b">
        <f t="shared" ca="1" si="173"/>
        <v>1</v>
      </c>
      <c r="GJ34" s="19">
        <f t="shared" ca="1" si="173"/>
        <v>0.75</v>
      </c>
      <c r="GK34" s="19">
        <f t="shared" ca="1" si="173"/>
        <v>0.75</v>
      </c>
      <c r="GL34" s="19">
        <f t="shared" ca="1" si="173"/>
        <v>0.99</v>
      </c>
      <c r="GM34" s="19">
        <f t="shared" ca="1" si="173"/>
        <v>0.5</v>
      </c>
      <c r="GN34" s="19">
        <f t="shared" ca="1" si="173"/>
        <v>0</v>
      </c>
      <c r="GO34" s="19">
        <f t="shared" ca="1" si="173"/>
        <v>0</v>
      </c>
      <c r="GP34" s="19" t="str">
        <f t="shared" ca="1" si="173"/>
        <v>-</v>
      </c>
      <c r="GQ34" s="19" t="str">
        <f t="shared" ca="1" si="173"/>
        <v>-</v>
      </c>
      <c r="GR34" s="19" t="str">
        <f t="shared" ca="1" si="173"/>
        <v>-</v>
      </c>
      <c r="GS34" s="5">
        <f t="shared" ca="1" si="174"/>
        <v>1</v>
      </c>
      <c r="GT34" s="9"/>
      <c r="GU34" s="19">
        <f t="shared" ca="1" si="173"/>
        <v>70</v>
      </c>
      <c r="GV34" s="19">
        <f t="shared" ca="1" si="192"/>
        <v>50</v>
      </c>
      <c r="GW34" s="19">
        <f t="shared" ca="1" si="192"/>
        <v>85</v>
      </c>
      <c r="GX34" s="19">
        <f t="shared" ca="1" si="192"/>
        <v>50</v>
      </c>
      <c r="GY34" s="19">
        <f t="shared" ca="1" si="137"/>
        <v>1</v>
      </c>
      <c r="GZ34" s="5">
        <f t="shared" ca="1" si="175"/>
        <v>1</v>
      </c>
      <c r="HA34" s="19">
        <f t="shared" ca="1" si="176"/>
        <v>1</v>
      </c>
      <c r="HB34" s="9"/>
      <c r="HC34" s="19" t="b">
        <f t="shared" ca="1" si="192"/>
        <v>0</v>
      </c>
      <c r="HD34" s="19" t="b">
        <f t="shared" ca="1" si="192"/>
        <v>0</v>
      </c>
      <c r="HE34" s="19">
        <f t="shared" ca="1" si="192"/>
        <v>1</v>
      </c>
      <c r="HF34" s="19">
        <f t="shared" ca="1" si="192"/>
        <v>0.75</v>
      </c>
      <c r="HG34" s="19">
        <f t="shared" ca="1" si="192"/>
        <v>0.75</v>
      </c>
      <c r="HH34" s="19">
        <f t="shared" ca="1" si="192"/>
        <v>0.8</v>
      </c>
      <c r="HI34" s="19">
        <f t="shared" ca="1" si="192"/>
        <v>0.82499999999999996</v>
      </c>
      <c r="HJ34" s="19">
        <f t="shared" ca="1" si="192"/>
        <v>0.875</v>
      </c>
      <c r="HK34" s="19">
        <f t="shared" ca="1" si="192"/>
        <v>0.9</v>
      </c>
      <c r="HL34" s="19">
        <f t="shared" ca="1" si="192"/>
        <v>1</v>
      </c>
      <c r="HM34" s="19">
        <f t="shared" ca="1" si="192"/>
        <v>0.875</v>
      </c>
      <c r="HN34" s="19">
        <f t="shared" ca="1" si="193"/>
        <v>0</v>
      </c>
      <c r="HO34" s="24">
        <v>0</v>
      </c>
    </row>
    <row r="35" spans="1:223" outlineLevel="2">
      <c r="A35" s="21">
        <f t="shared" si="178"/>
        <v>30</v>
      </c>
      <c r="B35" s="224">
        <f t="shared" ca="1" si="194"/>
        <v>24</v>
      </c>
      <c r="C35">
        <f>202</f>
        <v>202</v>
      </c>
      <c r="D35" s="145" t="str">
        <f t="shared" ca="1" si="146"/>
        <v>SWV</v>
      </c>
      <c r="E35" t="b">
        <f t="shared" ca="1" si="147"/>
        <v>1</v>
      </c>
      <c r="F35" t="b">
        <v>0</v>
      </c>
      <c r="G35" s="365" t="b">
        <v>0</v>
      </c>
      <c r="H35" s="240">
        <f t="shared" ca="1" si="179"/>
        <v>0</v>
      </c>
      <c r="I35" s="240">
        <f t="shared" ca="1" si="179"/>
        <v>1</v>
      </c>
      <c r="J35" s="240">
        <f t="shared" ca="1" si="179"/>
        <v>0</v>
      </c>
      <c r="K35" s="240">
        <f t="shared" ca="1" si="179"/>
        <v>1</v>
      </c>
      <c r="L35" s="240"/>
      <c r="M35" s="240">
        <f t="shared" ca="1" si="180"/>
        <v>1</v>
      </c>
      <c r="N35" s="240">
        <f t="shared" ca="1" si="181"/>
        <v>1</v>
      </c>
      <c r="O35" s="240">
        <f t="shared" ca="1" si="182"/>
        <v>2</v>
      </c>
      <c r="P35" s="240">
        <f t="shared" ca="1" si="181"/>
        <v>1</v>
      </c>
      <c r="Q35" s="240">
        <f t="shared" ca="1" si="181"/>
        <v>2</v>
      </c>
      <c r="R35" s="240">
        <f t="shared" ca="1" si="181"/>
        <v>1</v>
      </c>
      <c r="S35" s="240">
        <f t="shared" ca="1" si="181"/>
        <v>1</v>
      </c>
      <c r="T35" s="240">
        <f t="shared" ca="1" si="181"/>
        <v>1</v>
      </c>
      <c r="U35" s="278"/>
      <c r="V35" s="278"/>
      <c r="W35" s="278">
        <f t="shared" ca="1" si="183"/>
        <v>0</v>
      </c>
      <c r="X35" s="278">
        <f t="shared" ca="1" si="183"/>
        <v>0</v>
      </c>
      <c r="Y35" s="278">
        <f t="shared" ca="1" si="183"/>
        <v>0</v>
      </c>
      <c r="Z35" s="145">
        <f ca="1">INDEX(CHOOSE($N35,DataAutumn!i.AdultDrys,DataWinter!i.AdultDrys,DataSpring!i.AdultDrys),1,$M35)</f>
        <v>4</v>
      </c>
      <c r="AA35" s="5">
        <f t="shared" ca="1" si="148"/>
        <v>2</v>
      </c>
      <c r="AB35" s="5">
        <f t="shared" ca="1" si="148"/>
        <v>0</v>
      </c>
      <c r="AC35" s="5">
        <f t="shared" ca="1" si="149"/>
        <v>5</v>
      </c>
      <c r="AD35">
        <f t="shared" ca="1" si="150"/>
        <v>6</v>
      </c>
      <c r="AF35" s="233" t="str">
        <f t="shared" ca="1" si="184"/>
        <v>00006 FeedSupplyTemplate SWV Day135 FWM     RR000p WP100p MP100p GP100p T_TRUE  (F43N33)</v>
      </c>
      <c r="AG35" s="9" t="str">
        <f ca="1">IF(COUNTIF(AF$5:AF35,AF35)=1,"-","Dup")</f>
        <v>-</v>
      </c>
      <c r="AH35" s="9"/>
      <c r="AI35" s="240" t="str">
        <f t="shared" ca="1" si="195"/>
        <v>-</v>
      </c>
      <c r="AJ35" s="240" t="str">
        <f t="shared" ca="1" si="195"/>
        <v>-</v>
      </c>
      <c r="AK35" s="240" t="str">
        <f t="shared" ca="1" si="195"/>
        <v>-</v>
      </c>
      <c r="AL35" s="240" t="str">
        <f t="shared" ca="1" si="195"/>
        <v>-</v>
      </c>
      <c r="AM35" s="240" t="str">
        <f t="shared" ca="1" si="195"/>
        <v>-</v>
      </c>
      <c r="AN35" s="240" t="str">
        <f t="shared" ca="1" si="195"/>
        <v>-</v>
      </c>
      <c r="AO35" s="9"/>
      <c r="AP35" s="19" t="b">
        <f t="shared" ca="1" si="151"/>
        <v>1</v>
      </c>
      <c r="AQ35" s="19" t="str">
        <f t="shared" ca="1" si="151"/>
        <v>-</v>
      </c>
      <c r="AR35" s="19" t="str">
        <f t="shared" ca="1" si="151"/>
        <v>-</v>
      </c>
      <c r="AS35" s="19" t="str">
        <f t="shared" ca="1" si="151"/>
        <v>-</v>
      </c>
      <c r="AT35" s="19" t="b">
        <f t="shared" ca="1" si="151"/>
        <v>0</v>
      </c>
      <c r="AU35" s="19">
        <f t="shared" ca="1" si="152"/>
        <v>0.25</v>
      </c>
      <c r="AV35" s="19" t="b">
        <f t="shared" ca="1" si="152"/>
        <v>1</v>
      </c>
      <c r="AW35" s="9"/>
      <c r="AX35" s="5" t="str">
        <f t="shared" ca="1" si="153"/>
        <v>-</v>
      </c>
      <c r="AY35" s="19" t="str">
        <f t="shared" ca="1" si="154"/>
        <v>-</v>
      </c>
      <c r="AZ35" s="19" t="str">
        <f t="shared" ca="1" si="154"/>
        <v>-</v>
      </c>
      <c r="BA35" s="19" t="str">
        <f t="shared" ca="1" si="154"/>
        <v>-</v>
      </c>
      <c r="BB35" s="5" t="str">
        <f t="shared" ca="1" si="155"/>
        <v>-</v>
      </c>
      <c r="BC35" s="19" t="str">
        <f t="shared" ca="1" si="156"/>
        <v>-</v>
      </c>
      <c r="BD35" s="5" t="str">
        <f t="shared" ca="1" si="157"/>
        <v>-</v>
      </c>
      <c r="BE35" s="19" t="str">
        <f t="shared" ca="1" si="158"/>
        <v>-</v>
      </c>
      <c r="BF35" s="19" t="str">
        <f t="shared" ca="1" si="158"/>
        <v>-</v>
      </c>
      <c r="BG35" s="19" t="str">
        <f t="shared" ca="1" si="158"/>
        <v>-</v>
      </c>
      <c r="BH35" s="5" t="str">
        <f t="shared" ca="1" si="159"/>
        <v>-</v>
      </c>
      <c r="BI35" s="9"/>
      <c r="BJ35" s="19" t="str">
        <f t="shared" ca="1" si="160"/>
        <v>-</v>
      </c>
      <c r="BK35" s="19" t="str">
        <f t="shared" ca="1" si="160"/>
        <v>-</v>
      </c>
      <c r="BL35" s="19" t="str">
        <f t="shared" ca="1" si="160"/>
        <v>-</v>
      </c>
      <c r="BM35" s="19" t="str">
        <f t="shared" ca="1" si="160"/>
        <v>-</v>
      </c>
      <c r="BN35" s="19" t="str">
        <f t="shared" ca="1" si="160"/>
        <v>-</v>
      </c>
      <c r="BO35" s="19" t="str">
        <f t="shared" ca="1" si="160"/>
        <v>-</v>
      </c>
      <c r="BP35" s="19" t="str">
        <f t="shared" ca="1" si="160"/>
        <v>-</v>
      </c>
      <c r="BQ35" s="19" t="str">
        <f t="shared" ca="1" si="160"/>
        <v>-</v>
      </c>
      <c r="BR35" s="19" t="str">
        <f t="shared" ca="1" si="160"/>
        <v>-</v>
      </c>
      <c r="BS35" s="19" t="str">
        <f t="shared" ca="1" si="160"/>
        <v>-</v>
      </c>
      <c r="BT35" s="9"/>
      <c r="BU35" s="240" t="b">
        <f t="shared" ref="BU35:BY92" ca="1" si="201">OFFSET(BU35,-1,0)</f>
        <v>1</v>
      </c>
      <c r="BV35" s="12" t="b">
        <v>1</v>
      </c>
      <c r="BW35" s="240" t="b">
        <f t="shared" ca="1" si="201"/>
        <v>1</v>
      </c>
      <c r="BX35" s="254">
        <f t="shared" ca="1" si="196"/>
        <v>111106</v>
      </c>
      <c r="BY35" s="240" t="b">
        <f t="shared" ca="1" si="201"/>
        <v>0</v>
      </c>
      <c r="BZ35" s="12" t="s">
        <v>35</v>
      </c>
      <c r="CA35" s="19" t="b">
        <f t="shared" ca="1" si="151"/>
        <v>1</v>
      </c>
      <c r="CB35" s="240">
        <f t="shared" ca="1" si="197"/>
        <v>111107</v>
      </c>
      <c r="CC35" s="19" t="str">
        <f t="shared" ca="1" si="151"/>
        <v>-</v>
      </c>
      <c r="CD35" s="19">
        <f t="shared" ca="1" si="151"/>
        <v>0</v>
      </c>
      <c r="CE35" s="19">
        <f t="shared" ca="1" si="151"/>
        <v>0</v>
      </c>
      <c r="CF35" s="9"/>
      <c r="CG35" s="448">
        <f t="shared" ca="1" si="161"/>
        <v>683</v>
      </c>
      <c r="CH35" s="448">
        <f t="shared" ca="1" si="161"/>
        <v>717</v>
      </c>
      <c r="CI35" s="448">
        <f t="shared" ca="1" si="161"/>
        <v>752</v>
      </c>
      <c r="CJ35" s="153">
        <f t="shared" ca="1" si="162"/>
        <v>441</v>
      </c>
      <c r="CK35" s="153">
        <f t="shared" ca="1" si="162"/>
        <v>476</v>
      </c>
      <c r="CL35" s="153">
        <f t="shared" ca="1" si="162"/>
        <v>511</v>
      </c>
      <c r="CM35" s="19" t="str">
        <f t="shared" ca="1" si="163"/>
        <v>-</v>
      </c>
      <c r="CN35" s="12" t="b">
        <v>0</v>
      </c>
      <c r="CO35" s="12" t="b">
        <v>0</v>
      </c>
      <c r="CP35" s="12" t="b">
        <v>1</v>
      </c>
      <c r="CQ35" s="12" t="b">
        <v>0</v>
      </c>
      <c r="CR35" s="12"/>
      <c r="CS35" s="12"/>
      <c r="CT35" s="12"/>
      <c r="CU35" s="12"/>
      <c r="CV35" s="12"/>
      <c r="CW35" s="12"/>
      <c r="CX35" s="12"/>
      <c r="CY35" s="12"/>
      <c r="CZ35" s="12"/>
      <c r="DA35" s="12"/>
      <c r="DB35" s="12"/>
      <c r="DC35" s="12"/>
      <c r="DD35" s="12">
        <v>3</v>
      </c>
      <c r="DE35" s="12">
        <v>3</v>
      </c>
      <c r="DF35" s="19">
        <f t="shared" ca="1" si="198"/>
        <v>0</v>
      </c>
      <c r="DG35" s="12">
        <v>1</v>
      </c>
      <c r="DH35" s="12">
        <v>-1</v>
      </c>
      <c r="DI35" s="19" t="str">
        <f t="shared" ca="1" si="185"/>
        <v>-</v>
      </c>
      <c r="DJ35" s="19" t="str">
        <f t="shared" ca="1" si="185"/>
        <v>-</v>
      </c>
      <c r="DK35" s="19" t="str">
        <f t="shared" ca="1" si="185"/>
        <v>-</v>
      </c>
      <c r="DL35" s="254">
        <f t="shared" ca="1" si="186"/>
        <v>0</v>
      </c>
      <c r="DM35" s="254">
        <f t="shared" si="186"/>
        <v>1</v>
      </c>
      <c r="DN35" s="254">
        <f t="shared" si="186"/>
        <v>-1</v>
      </c>
      <c r="DO35" s="19">
        <f t="shared" ca="1" si="185"/>
        <v>0</v>
      </c>
      <c r="DP35" s="19">
        <f t="shared" ca="1" si="164"/>
        <v>0</v>
      </c>
      <c r="DQ35" s="19">
        <f t="shared" ca="1" si="164"/>
        <v>0</v>
      </c>
      <c r="DR35" s="5">
        <f t="shared" ca="1" si="165"/>
        <v>19</v>
      </c>
      <c r="DS35" s="9"/>
      <c r="DT35" s="5">
        <f t="shared" ca="1" si="166"/>
        <v>0</v>
      </c>
      <c r="DU35" s="5" t="b">
        <f t="shared" ca="1" si="166"/>
        <v>0</v>
      </c>
      <c r="DV35" s="19">
        <f t="shared" ca="1" si="187"/>
        <v>0</v>
      </c>
      <c r="DW35" s="5">
        <f t="shared" ca="1" si="166"/>
        <v>50</v>
      </c>
      <c r="DX35" s="19">
        <f t="shared" ca="1" si="187"/>
        <v>0</v>
      </c>
      <c r="DY35" s="19">
        <f t="shared" ca="1" si="187"/>
        <v>0</v>
      </c>
      <c r="DZ35" s="19">
        <f t="shared" ca="1" si="187"/>
        <v>0</v>
      </c>
      <c r="EA35" s="19">
        <f t="shared" ca="1" si="187"/>
        <v>0</v>
      </c>
      <c r="EB35" s="19">
        <f t="shared" ca="1" si="187"/>
        <v>0</v>
      </c>
      <c r="EC35" s="19">
        <f t="shared" ca="1" si="187"/>
        <v>0</v>
      </c>
      <c r="ED35" s="19">
        <f t="shared" ca="1" si="187"/>
        <v>0</v>
      </c>
      <c r="EE35" s="19">
        <f t="shared" ca="1" si="187"/>
        <v>0</v>
      </c>
      <c r="EF35" s="19">
        <f t="shared" ca="1" si="187"/>
        <v>0</v>
      </c>
      <c r="EG35" s="5">
        <f t="shared" ca="1" si="167"/>
        <v>0</v>
      </c>
      <c r="EH35" s="5">
        <f t="shared" ca="1" si="167"/>
        <v>0</v>
      </c>
      <c r="EI35" s="5">
        <f t="shared" ca="1" si="167"/>
        <v>0</v>
      </c>
      <c r="EJ35" s="5">
        <f t="shared" ca="1" si="168"/>
        <v>0.01</v>
      </c>
      <c r="EK35" s="5">
        <f t="shared" ca="1" si="168"/>
        <v>0</v>
      </c>
      <c r="EL35" s="5">
        <f t="shared" ca="1" si="168"/>
        <v>0</v>
      </c>
      <c r="EM35" s="5">
        <f t="shared" ca="1" si="168"/>
        <v>0.05</v>
      </c>
      <c r="EN35" s="5">
        <f t="shared" ca="1" si="168"/>
        <v>0.05</v>
      </c>
      <c r="EO35" s="19">
        <f t="shared" ca="1" si="122"/>
        <v>0</v>
      </c>
      <c r="EP35" s="19">
        <f t="shared" ca="1" si="122"/>
        <v>0</v>
      </c>
      <c r="EQ35" s="19">
        <f t="shared" ca="1" si="122"/>
        <v>0</v>
      </c>
      <c r="ER35" s="9"/>
      <c r="ES35" s="5" t="str">
        <f t="shared" ca="1" si="169"/>
        <v>-</v>
      </c>
      <c r="ET35" s="5" t="b">
        <f t="shared" ca="1" si="170"/>
        <v>1</v>
      </c>
      <c r="EU35" s="5" t="b">
        <f t="shared" ca="1" si="170"/>
        <v>0</v>
      </c>
      <c r="EV35" s="5" t="b">
        <f t="shared" ca="1" si="170"/>
        <v>0</v>
      </c>
      <c r="EW35" s="19">
        <f t="shared" ca="1" si="188"/>
        <v>2</v>
      </c>
      <c r="EX35" s="19">
        <f t="shared" ca="1" si="188"/>
        <v>2</v>
      </c>
      <c r="EY35" s="19" t="str">
        <f t="shared" ca="1" si="188"/>
        <v>-</v>
      </c>
      <c r="EZ35" s="19" t="str">
        <f t="shared" ca="1" si="188"/>
        <v>-</v>
      </c>
      <c r="FA35" s="19" t="str">
        <f t="shared" ca="1" si="188"/>
        <v>-</v>
      </c>
      <c r="FB35" s="19" t="str">
        <f t="shared" ca="1" si="188"/>
        <v>-</v>
      </c>
      <c r="FC35" s="19">
        <f t="shared" ca="1" si="188"/>
        <v>1</v>
      </c>
      <c r="FD35" s="19">
        <f t="shared" ca="1" si="188"/>
        <v>0.66</v>
      </c>
      <c r="FE35" s="19" t="str">
        <f t="shared" ca="1" si="188"/>
        <v>-</v>
      </c>
      <c r="FF35" s="5" t="b">
        <f t="array" aca="1" ref="FF35" ca="1">IF(OR(FG35:FG35&lt;&gt;"-"),TRUE,"-")</f>
        <v>1</v>
      </c>
      <c r="FG35" s="240">
        <f t="shared" ca="1" si="199"/>
        <v>2</v>
      </c>
      <c r="FH35" s="240">
        <f t="shared" ca="1" si="199"/>
        <v>2</v>
      </c>
      <c r="FI35" s="240">
        <f t="shared" ca="1" si="199"/>
        <v>2</v>
      </c>
      <c r="FJ35" s="240">
        <f t="shared" ca="1" si="199"/>
        <v>2</v>
      </c>
      <c r="FK35" s="240">
        <f t="shared" ca="1" si="199"/>
        <v>2</v>
      </c>
      <c r="FL35" s="240">
        <f t="shared" ca="1" si="199"/>
        <v>2</v>
      </c>
      <c r="FM35" s="240">
        <f t="shared" ca="1" si="199"/>
        <v>2</v>
      </c>
      <c r="FN35" s="240">
        <f t="shared" ca="1" si="199"/>
        <v>2</v>
      </c>
      <c r="FO35" s="5" t="str">
        <f t="array" aca="1" ref="FO35" ca="1">IF(OR(FP35:FV35&lt;&gt;"-"),TRUE,"-")</f>
        <v>-</v>
      </c>
      <c r="FP35" s="19" t="str">
        <f t="shared" ca="1" si="190"/>
        <v>-</v>
      </c>
      <c r="FQ35" s="19" t="str">
        <f t="shared" ca="1" si="190"/>
        <v>-</v>
      </c>
      <c r="FR35" s="19" t="str">
        <f t="shared" ca="1" si="190"/>
        <v>-</v>
      </c>
      <c r="FS35" s="19" t="str">
        <f t="shared" ca="1" si="190"/>
        <v>-</v>
      </c>
      <c r="FT35" s="19" t="str">
        <f t="shared" ca="1" si="190"/>
        <v>-</v>
      </c>
      <c r="FU35" s="19" t="str">
        <f t="shared" ca="1" si="190"/>
        <v>-</v>
      </c>
      <c r="FV35" s="19" t="str">
        <f t="shared" ca="1" si="190"/>
        <v>-</v>
      </c>
      <c r="FW35" s="19" t="b">
        <f t="shared" ca="1" si="132"/>
        <v>1</v>
      </c>
      <c r="FX35" s="145">
        <f t="shared" ca="1" si="171"/>
        <v>2</v>
      </c>
      <c r="FY35" s="19">
        <f t="shared" ca="1" si="132"/>
        <v>2</v>
      </c>
      <c r="FZ35" s="19" t="b">
        <f t="shared" ca="1" si="133"/>
        <v>0</v>
      </c>
      <c r="GA35" s="19" t="str">
        <f t="shared" ca="1" si="191"/>
        <v>-</v>
      </c>
      <c r="GB35" s="5" t="str">
        <f t="shared" ca="1" si="172"/>
        <v>-</v>
      </c>
      <c r="GC35" s="5" t="str">
        <f t="shared" ca="1" si="172"/>
        <v>-</v>
      </c>
      <c r="GD35" s="5" t="str">
        <f t="shared" ca="1" si="172"/>
        <v>-</v>
      </c>
      <c r="GE35" s="5" t="str">
        <f t="shared" ca="1" si="172"/>
        <v>-</v>
      </c>
      <c r="GF35" s="19" t="b">
        <f t="shared" ca="1" si="135"/>
        <v>0</v>
      </c>
      <c r="GG35" s="19" t="str">
        <f t="shared" ca="1" si="173"/>
        <v>-</v>
      </c>
      <c r="GH35" s="19" t="str">
        <f t="shared" ca="1" si="173"/>
        <v>-</v>
      </c>
      <c r="GI35" s="19" t="b">
        <f t="shared" ca="1" si="173"/>
        <v>1</v>
      </c>
      <c r="GJ35" s="19">
        <f t="shared" ca="1" si="173"/>
        <v>0.75</v>
      </c>
      <c r="GK35" s="19">
        <f t="shared" ca="1" si="173"/>
        <v>0.75</v>
      </c>
      <c r="GL35" s="19">
        <f t="shared" ca="1" si="173"/>
        <v>0.99</v>
      </c>
      <c r="GM35" s="19">
        <f t="shared" ca="1" si="173"/>
        <v>0.5</v>
      </c>
      <c r="GN35" s="19">
        <f t="shared" ca="1" si="173"/>
        <v>0</v>
      </c>
      <c r="GO35" s="19">
        <f t="shared" ca="1" si="173"/>
        <v>0</v>
      </c>
      <c r="GP35" s="19" t="str">
        <f t="shared" ca="1" si="173"/>
        <v>-</v>
      </c>
      <c r="GQ35" s="19" t="str">
        <f t="shared" ca="1" si="173"/>
        <v>-</v>
      </c>
      <c r="GR35" s="19" t="str">
        <f t="shared" ca="1" si="173"/>
        <v>-</v>
      </c>
      <c r="GS35" s="5">
        <f t="shared" ca="1" si="174"/>
        <v>1</v>
      </c>
      <c r="GT35" s="9"/>
      <c r="GU35" s="19">
        <f t="shared" ca="1" si="173"/>
        <v>70</v>
      </c>
      <c r="GV35" s="19">
        <f t="shared" ca="1" si="192"/>
        <v>50</v>
      </c>
      <c r="GW35" s="19">
        <f t="shared" ca="1" si="192"/>
        <v>85</v>
      </c>
      <c r="GX35" s="19">
        <f t="shared" ca="1" si="192"/>
        <v>50</v>
      </c>
      <c r="GY35" s="19">
        <f t="shared" ca="1" si="137"/>
        <v>1</v>
      </c>
      <c r="GZ35" s="5">
        <f t="shared" ca="1" si="175"/>
        <v>1</v>
      </c>
      <c r="HA35" s="19">
        <f t="shared" ca="1" si="176"/>
        <v>1</v>
      </c>
      <c r="HB35" s="9"/>
      <c r="HC35" s="19" t="b">
        <f t="shared" ca="1" si="192"/>
        <v>0</v>
      </c>
      <c r="HD35" s="19" t="b">
        <f t="shared" ca="1" si="192"/>
        <v>0</v>
      </c>
      <c r="HE35" s="19">
        <f t="shared" ca="1" si="192"/>
        <v>1</v>
      </c>
      <c r="HF35" s="19">
        <f t="shared" ca="1" si="192"/>
        <v>0.75</v>
      </c>
      <c r="HG35" s="19">
        <f t="shared" ca="1" si="192"/>
        <v>0.75</v>
      </c>
      <c r="HH35" s="19">
        <f t="shared" ca="1" si="192"/>
        <v>0.8</v>
      </c>
      <c r="HI35" s="19">
        <f t="shared" ca="1" si="192"/>
        <v>0.82499999999999996</v>
      </c>
      <c r="HJ35" s="19">
        <f t="shared" ca="1" si="192"/>
        <v>0.875</v>
      </c>
      <c r="HK35" s="19">
        <f t="shared" ca="1" si="192"/>
        <v>0.9</v>
      </c>
      <c r="HL35" s="19">
        <f t="shared" ca="1" si="192"/>
        <v>1</v>
      </c>
      <c r="HM35" s="19">
        <f t="shared" ca="1" si="192"/>
        <v>0.875</v>
      </c>
      <c r="HN35" s="19">
        <f t="shared" ca="1" si="193"/>
        <v>0</v>
      </c>
      <c r="HO35" s="24">
        <v>0</v>
      </c>
    </row>
    <row r="36" spans="1:223" outlineLevel="2">
      <c r="A36" s="21">
        <f t="shared" si="178"/>
        <v>31</v>
      </c>
      <c r="B36" s="224">
        <f t="shared" ca="1" si="194"/>
        <v>24</v>
      </c>
      <c r="C36">
        <f>202</f>
        <v>202</v>
      </c>
      <c r="D36" s="145" t="str">
        <f t="shared" ca="1" si="146"/>
        <v>SWV</v>
      </c>
      <c r="E36" t="b">
        <f t="shared" ca="1" si="147"/>
        <v>1</v>
      </c>
      <c r="F36" t="b">
        <v>0</v>
      </c>
      <c r="G36" s="365" t="b">
        <v>0</v>
      </c>
      <c r="H36" s="240">
        <f t="shared" ca="1" si="179"/>
        <v>0</v>
      </c>
      <c r="I36" s="240">
        <f t="shared" ca="1" si="179"/>
        <v>1</v>
      </c>
      <c r="J36" s="240">
        <f t="shared" ca="1" si="179"/>
        <v>0</v>
      </c>
      <c r="K36" s="240">
        <f t="shared" ca="1" si="179"/>
        <v>1</v>
      </c>
      <c r="L36" s="240"/>
      <c r="M36" s="240">
        <f t="shared" ca="1" si="180"/>
        <v>1</v>
      </c>
      <c r="N36" s="240">
        <f t="shared" ca="1" si="179"/>
        <v>1</v>
      </c>
      <c r="O36" s="240">
        <f t="shared" ca="1" si="182"/>
        <v>2</v>
      </c>
      <c r="P36" s="240">
        <f t="shared" ca="1" si="179"/>
        <v>1</v>
      </c>
      <c r="Q36" s="240">
        <f t="shared" ref="Q36:T36" ca="1" si="202">OFFSET(Q36,-1,0)</f>
        <v>2</v>
      </c>
      <c r="R36" s="240">
        <f t="shared" ca="1" si="202"/>
        <v>1</v>
      </c>
      <c r="S36" s="240">
        <f t="shared" ca="1" si="202"/>
        <v>1</v>
      </c>
      <c r="T36" s="240">
        <f t="shared" ca="1" si="202"/>
        <v>1</v>
      </c>
      <c r="U36" s="278"/>
      <c r="V36" s="278"/>
      <c r="W36" s="278">
        <f t="shared" ca="1" si="183"/>
        <v>0</v>
      </c>
      <c r="X36" s="278">
        <f t="shared" ca="1" si="183"/>
        <v>0</v>
      </c>
      <c r="Y36" s="278">
        <f t="shared" ca="1" si="183"/>
        <v>0</v>
      </c>
      <c r="Z36" s="145">
        <f ca="1">INDEX(CHOOSE($N36,DataAutumn!i.AdultDrys,DataWinter!i.AdultDrys,DataSpring!i.AdultDrys),1,$M36)</f>
        <v>4</v>
      </c>
      <c r="AA36" s="5">
        <f t="shared" ca="1" si="148"/>
        <v>2</v>
      </c>
      <c r="AB36" s="5">
        <f t="shared" ca="1" si="148"/>
        <v>0</v>
      </c>
      <c r="AC36" s="5">
        <f t="shared" ca="1" si="149"/>
        <v>5</v>
      </c>
      <c r="AD36">
        <f t="shared" ca="1" si="150"/>
        <v>7</v>
      </c>
      <c r="AF36" s="233" t="str">
        <f t="shared" ca="1" si="184"/>
        <v>00007 FeedSupplyTemplate SWV Day135 FWM     RR000p WP100p MP100p GP100p T_TRUE  (F43N33)</v>
      </c>
      <c r="AG36" s="9" t="str">
        <f ca="1">IF(COUNTIF(AF$5:AF36,AF36)=1,"-","Dup")</f>
        <v>-</v>
      </c>
      <c r="AH36" s="9"/>
      <c r="AI36" s="240" t="str">
        <f t="shared" ca="1" si="195"/>
        <v>-</v>
      </c>
      <c r="AJ36" s="240" t="str">
        <f t="shared" ca="1" si="195"/>
        <v>-</v>
      </c>
      <c r="AK36" s="240" t="str">
        <f t="shared" ca="1" si="195"/>
        <v>-</v>
      </c>
      <c r="AL36" s="240" t="str">
        <f t="shared" ca="1" si="195"/>
        <v>-</v>
      </c>
      <c r="AM36" s="240" t="str">
        <f t="shared" ca="1" si="195"/>
        <v>-</v>
      </c>
      <c r="AN36" s="240" t="str">
        <f t="shared" ca="1" si="195"/>
        <v>-</v>
      </c>
      <c r="AO36" s="9"/>
      <c r="AP36" s="19" t="b">
        <f t="shared" ca="1" si="151"/>
        <v>1</v>
      </c>
      <c r="AQ36" s="19" t="str">
        <f t="shared" ca="1" si="151"/>
        <v>-</v>
      </c>
      <c r="AR36" s="19" t="str">
        <f t="shared" ca="1" si="151"/>
        <v>-</v>
      </c>
      <c r="AS36" s="19" t="str">
        <f t="shared" ca="1" si="151"/>
        <v>-</v>
      </c>
      <c r="AT36" s="19" t="b">
        <f t="shared" ca="1" si="151"/>
        <v>0</v>
      </c>
      <c r="AU36" s="19">
        <f t="shared" ca="1" si="152"/>
        <v>0.25</v>
      </c>
      <c r="AV36" s="19" t="b">
        <f t="shared" ca="1" si="152"/>
        <v>1</v>
      </c>
      <c r="AW36" s="9"/>
      <c r="AX36" s="5" t="str">
        <f t="shared" ca="1" si="153"/>
        <v>-</v>
      </c>
      <c r="AY36" s="19" t="str">
        <f t="shared" ca="1" si="154"/>
        <v>-</v>
      </c>
      <c r="AZ36" s="19" t="str">
        <f t="shared" ca="1" si="154"/>
        <v>-</v>
      </c>
      <c r="BA36" s="19" t="str">
        <f t="shared" ca="1" si="154"/>
        <v>-</v>
      </c>
      <c r="BB36" s="5" t="str">
        <f t="shared" ca="1" si="155"/>
        <v>-</v>
      </c>
      <c r="BC36" s="19" t="str">
        <f t="shared" ca="1" si="156"/>
        <v>-</v>
      </c>
      <c r="BD36" s="5" t="str">
        <f t="shared" ca="1" si="157"/>
        <v>-</v>
      </c>
      <c r="BE36" s="19" t="str">
        <f t="shared" ca="1" si="158"/>
        <v>-</v>
      </c>
      <c r="BF36" s="19" t="str">
        <f t="shared" ca="1" si="158"/>
        <v>-</v>
      </c>
      <c r="BG36" s="19" t="str">
        <f t="shared" ca="1" si="158"/>
        <v>-</v>
      </c>
      <c r="BH36" s="5" t="str">
        <f t="shared" ca="1" si="159"/>
        <v>-</v>
      </c>
      <c r="BI36" s="9"/>
      <c r="BJ36" s="19" t="str">
        <f t="shared" ca="1" si="160"/>
        <v>-</v>
      </c>
      <c r="BK36" s="19" t="str">
        <f t="shared" ca="1" si="160"/>
        <v>-</v>
      </c>
      <c r="BL36" s="19" t="str">
        <f t="shared" ca="1" si="160"/>
        <v>-</v>
      </c>
      <c r="BM36" s="19" t="str">
        <f t="shared" ca="1" si="160"/>
        <v>-</v>
      </c>
      <c r="BN36" s="19" t="str">
        <f t="shared" ca="1" si="160"/>
        <v>-</v>
      </c>
      <c r="BO36" s="19" t="str">
        <f t="shared" ca="1" si="160"/>
        <v>-</v>
      </c>
      <c r="BP36" s="19" t="str">
        <f t="shared" ca="1" si="160"/>
        <v>-</v>
      </c>
      <c r="BQ36" s="19" t="str">
        <f t="shared" ca="1" si="160"/>
        <v>-</v>
      </c>
      <c r="BR36" s="19" t="str">
        <f t="shared" ca="1" si="160"/>
        <v>-</v>
      </c>
      <c r="BS36" s="19" t="str">
        <f t="shared" ca="1" si="160"/>
        <v>-</v>
      </c>
      <c r="BT36" s="9"/>
      <c r="BU36" s="240" t="b">
        <f t="shared" ca="1" si="201"/>
        <v>1</v>
      </c>
      <c r="BV36" s="12" t="b">
        <v>1</v>
      </c>
      <c r="BW36" s="240" t="b">
        <f t="shared" ca="1" si="201"/>
        <v>1</v>
      </c>
      <c r="BX36" s="254">
        <f t="shared" ca="1" si="196"/>
        <v>111107</v>
      </c>
      <c r="BY36" s="240" t="b">
        <f t="shared" ca="1" si="201"/>
        <v>0</v>
      </c>
      <c r="BZ36" s="12" t="s">
        <v>35</v>
      </c>
      <c r="CA36" s="19" t="b">
        <f t="shared" ca="1" si="151"/>
        <v>1</v>
      </c>
      <c r="CB36" s="240">
        <f t="shared" ca="1" si="197"/>
        <v>111108</v>
      </c>
      <c r="CC36" s="19" t="str">
        <f t="shared" ca="1" si="151"/>
        <v>-</v>
      </c>
      <c r="CD36" s="19">
        <f t="shared" ca="1" si="151"/>
        <v>0</v>
      </c>
      <c r="CE36" s="19">
        <f t="shared" ca="1" si="151"/>
        <v>0</v>
      </c>
      <c r="CF36" s="9"/>
      <c r="CG36" s="448">
        <f t="shared" ca="1" si="161"/>
        <v>683</v>
      </c>
      <c r="CH36" s="448">
        <f t="shared" ca="1" si="161"/>
        <v>717</v>
      </c>
      <c r="CI36" s="448">
        <f t="shared" ca="1" si="161"/>
        <v>752</v>
      </c>
      <c r="CJ36" s="153">
        <f t="shared" ca="1" si="162"/>
        <v>441</v>
      </c>
      <c r="CK36" s="153">
        <f t="shared" ca="1" si="162"/>
        <v>476</v>
      </c>
      <c r="CL36" s="153">
        <f t="shared" ca="1" si="162"/>
        <v>511</v>
      </c>
      <c r="CM36" s="19" t="str">
        <f t="shared" ca="1" si="163"/>
        <v>-</v>
      </c>
      <c r="CN36" s="12" t="b">
        <v>0</v>
      </c>
      <c r="CO36" s="12" t="b">
        <v>1</v>
      </c>
      <c r="CP36" s="12" t="b">
        <v>0</v>
      </c>
      <c r="CQ36" s="12" t="b">
        <v>0</v>
      </c>
      <c r="CR36" s="12"/>
      <c r="CS36" s="12"/>
      <c r="CT36" s="12"/>
      <c r="CU36" s="12"/>
      <c r="CV36" s="12"/>
      <c r="CW36" s="12"/>
      <c r="CX36" s="12"/>
      <c r="CY36" s="12"/>
      <c r="CZ36" s="12"/>
      <c r="DA36" s="12"/>
      <c r="DB36" s="12"/>
      <c r="DC36" s="12"/>
      <c r="DD36" s="12">
        <v>3</v>
      </c>
      <c r="DE36" s="12">
        <v>3</v>
      </c>
      <c r="DF36" s="19">
        <f t="shared" ca="1" si="198"/>
        <v>0</v>
      </c>
      <c r="DG36" s="12">
        <v>0.5</v>
      </c>
      <c r="DH36" s="12">
        <v>-0.5</v>
      </c>
      <c r="DI36" s="19" t="str">
        <f t="shared" ca="1" si="185"/>
        <v>-</v>
      </c>
      <c r="DJ36" s="19" t="str">
        <f t="shared" ca="1" si="185"/>
        <v>-</v>
      </c>
      <c r="DK36" s="19" t="str">
        <f t="shared" ca="1" si="185"/>
        <v>-</v>
      </c>
      <c r="DL36" s="254">
        <f t="shared" ca="1" si="186"/>
        <v>0</v>
      </c>
      <c r="DM36" s="254">
        <f t="shared" si="186"/>
        <v>0.5</v>
      </c>
      <c r="DN36" s="254">
        <f t="shared" si="186"/>
        <v>-0.5</v>
      </c>
      <c r="DO36" s="19">
        <f t="shared" ca="1" si="185"/>
        <v>0</v>
      </c>
      <c r="DP36" s="19">
        <f t="shared" ca="1" si="164"/>
        <v>0</v>
      </c>
      <c r="DQ36" s="19">
        <f t="shared" ca="1" si="164"/>
        <v>0</v>
      </c>
      <c r="DR36" s="5">
        <f t="shared" ca="1" si="165"/>
        <v>19</v>
      </c>
      <c r="DS36" s="9"/>
      <c r="DT36" s="5">
        <f t="shared" ca="1" si="166"/>
        <v>0</v>
      </c>
      <c r="DU36" s="5" t="b">
        <f t="shared" ca="1" si="166"/>
        <v>0</v>
      </c>
      <c r="DV36" s="19">
        <f t="shared" ca="1" si="187"/>
        <v>0</v>
      </c>
      <c r="DW36" s="5">
        <f t="shared" ca="1" si="166"/>
        <v>50</v>
      </c>
      <c r="DX36" s="19">
        <f t="shared" ca="1" si="187"/>
        <v>0</v>
      </c>
      <c r="DY36" s="19">
        <f t="shared" ca="1" si="187"/>
        <v>0</v>
      </c>
      <c r="DZ36" s="19">
        <f t="shared" ca="1" si="187"/>
        <v>0</v>
      </c>
      <c r="EA36" s="19">
        <f t="shared" ca="1" si="187"/>
        <v>0</v>
      </c>
      <c r="EB36" s="19">
        <f t="shared" ca="1" si="187"/>
        <v>0</v>
      </c>
      <c r="EC36" s="19">
        <f t="shared" ca="1" si="187"/>
        <v>0</v>
      </c>
      <c r="ED36" s="19">
        <f t="shared" ca="1" si="187"/>
        <v>0</v>
      </c>
      <c r="EE36" s="19">
        <f t="shared" ca="1" si="187"/>
        <v>0</v>
      </c>
      <c r="EF36" s="19">
        <f t="shared" ca="1" si="187"/>
        <v>0</v>
      </c>
      <c r="EG36" s="5">
        <f t="shared" ca="1" si="167"/>
        <v>0</v>
      </c>
      <c r="EH36" s="5">
        <f t="shared" ca="1" si="167"/>
        <v>0</v>
      </c>
      <c r="EI36" s="5">
        <f t="shared" ca="1" si="167"/>
        <v>0</v>
      </c>
      <c r="EJ36" s="5">
        <f t="shared" ca="1" si="168"/>
        <v>0.01</v>
      </c>
      <c r="EK36" s="5">
        <f t="shared" ca="1" si="168"/>
        <v>0</v>
      </c>
      <c r="EL36" s="5">
        <f t="shared" ca="1" si="168"/>
        <v>0</v>
      </c>
      <c r="EM36" s="5">
        <f t="shared" ca="1" si="168"/>
        <v>0.05</v>
      </c>
      <c r="EN36" s="5">
        <f t="shared" ca="1" si="168"/>
        <v>0.05</v>
      </c>
      <c r="EO36" s="19">
        <f t="shared" ca="1" si="122"/>
        <v>0</v>
      </c>
      <c r="EP36" s="19">
        <f t="shared" ca="1" si="122"/>
        <v>0</v>
      </c>
      <c r="EQ36" s="19">
        <f t="shared" ca="1" si="122"/>
        <v>0</v>
      </c>
      <c r="ER36" s="9"/>
      <c r="ES36" s="5" t="str">
        <f t="shared" ca="1" si="169"/>
        <v>-</v>
      </c>
      <c r="ET36" s="5" t="b">
        <f t="shared" ca="1" si="170"/>
        <v>1</v>
      </c>
      <c r="EU36" s="5" t="b">
        <f t="shared" ca="1" si="170"/>
        <v>0</v>
      </c>
      <c r="EV36" s="5" t="b">
        <f t="shared" ca="1" si="170"/>
        <v>0</v>
      </c>
      <c r="EW36" s="19">
        <f t="shared" ca="1" si="188"/>
        <v>2</v>
      </c>
      <c r="EX36" s="19">
        <f t="shared" ca="1" si="188"/>
        <v>2</v>
      </c>
      <c r="EY36" s="19" t="str">
        <f t="shared" ca="1" si="188"/>
        <v>-</v>
      </c>
      <c r="EZ36" s="19" t="str">
        <f t="shared" ca="1" si="188"/>
        <v>-</v>
      </c>
      <c r="FA36" s="19" t="str">
        <f t="shared" ca="1" si="188"/>
        <v>-</v>
      </c>
      <c r="FB36" s="19" t="str">
        <f t="shared" ca="1" si="188"/>
        <v>-</v>
      </c>
      <c r="FC36" s="19">
        <f t="shared" ca="1" si="188"/>
        <v>1</v>
      </c>
      <c r="FD36" s="19">
        <f t="shared" ca="1" si="188"/>
        <v>0.66</v>
      </c>
      <c r="FE36" s="19" t="str">
        <f t="shared" ca="1" si="188"/>
        <v>-</v>
      </c>
      <c r="FF36" s="5" t="b">
        <f t="array" aca="1" ref="FF36" ca="1">IF(OR(FG36:FG36&lt;&gt;"-"),TRUE,"-")</f>
        <v>1</v>
      </c>
      <c r="FG36" s="240">
        <f t="shared" ca="1" si="199"/>
        <v>2</v>
      </c>
      <c r="FH36" s="240">
        <f t="shared" ca="1" si="199"/>
        <v>2</v>
      </c>
      <c r="FI36" s="240">
        <f t="shared" ca="1" si="199"/>
        <v>2</v>
      </c>
      <c r="FJ36" s="240">
        <f t="shared" ca="1" si="199"/>
        <v>2</v>
      </c>
      <c r="FK36" s="240">
        <f t="shared" ca="1" si="199"/>
        <v>2</v>
      </c>
      <c r="FL36" s="240">
        <f t="shared" ca="1" si="199"/>
        <v>2</v>
      </c>
      <c r="FM36" s="240">
        <f t="shared" ca="1" si="199"/>
        <v>2</v>
      </c>
      <c r="FN36" s="240">
        <f t="shared" ca="1" si="199"/>
        <v>2</v>
      </c>
      <c r="FO36" s="5" t="str">
        <f t="array" aca="1" ref="FO36" ca="1">IF(OR(FP36:FV36&lt;&gt;"-"),TRUE,"-")</f>
        <v>-</v>
      </c>
      <c r="FP36" s="19" t="str">
        <f t="shared" ca="1" si="190"/>
        <v>-</v>
      </c>
      <c r="FQ36" s="19" t="str">
        <f t="shared" ca="1" si="190"/>
        <v>-</v>
      </c>
      <c r="FR36" s="19" t="str">
        <f t="shared" ca="1" si="190"/>
        <v>-</v>
      </c>
      <c r="FS36" s="19" t="str">
        <f t="shared" ca="1" si="190"/>
        <v>-</v>
      </c>
      <c r="FT36" s="19" t="str">
        <f t="shared" ca="1" si="190"/>
        <v>-</v>
      </c>
      <c r="FU36" s="19" t="str">
        <f t="shared" ca="1" si="190"/>
        <v>-</v>
      </c>
      <c r="FV36" s="19" t="str">
        <f t="shared" ca="1" si="190"/>
        <v>-</v>
      </c>
      <c r="FW36" s="19" t="b">
        <f t="shared" ca="1" si="132"/>
        <v>1</v>
      </c>
      <c r="FX36" s="145">
        <f t="shared" ca="1" si="171"/>
        <v>2</v>
      </c>
      <c r="FY36" s="19">
        <f t="shared" ca="1" si="132"/>
        <v>2</v>
      </c>
      <c r="FZ36" s="19" t="b">
        <f t="shared" ca="1" si="133"/>
        <v>0</v>
      </c>
      <c r="GA36" s="19" t="str">
        <f t="shared" ca="1" si="191"/>
        <v>-</v>
      </c>
      <c r="GB36" s="5" t="str">
        <f t="shared" ca="1" si="172"/>
        <v>-</v>
      </c>
      <c r="GC36" s="5" t="str">
        <f t="shared" ca="1" si="172"/>
        <v>-</v>
      </c>
      <c r="GD36" s="5" t="str">
        <f t="shared" ca="1" si="172"/>
        <v>-</v>
      </c>
      <c r="GE36" s="5" t="str">
        <f t="shared" ca="1" si="172"/>
        <v>-</v>
      </c>
      <c r="GF36" s="19" t="b">
        <f t="shared" ca="1" si="135"/>
        <v>0</v>
      </c>
      <c r="GG36" s="19" t="str">
        <f t="shared" ca="1" si="173"/>
        <v>-</v>
      </c>
      <c r="GH36" s="19" t="str">
        <f t="shared" ca="1" si="173"/>
        <v>-</v>
      </c>
      <c r="GI36" s="19" t="b">
        <f t="shared" ca="1" si="173"/>
        <v>1</v>
      </c>
      <c r="GJ36" s="19">
        <f t="shared" ca="1" si="173"/>
        <v>0.75</v>
      </c>
      <c r="GK36" s="19">
        <f t="shared" ca="1" si="173"/>
        <v>0.75</v>
      </c>
      <c r="GL36" s="19">
        <f t="shared" ca="1" si="173"/>
        <v>0.99</v>
      </c>
      <c r="GM36" s="19">
        <f t="shared" ca="1" si="173"/>
        <v>0.5</v>
      </c>
      <c r="GN36" s="19">
        <f t="shared" ca="1" si="173"/>
        <v>0</v>
      </c>
      <c r="GO36" s="19">
        <f t="shared" ca="1" si="173"/>
        <v>0</v>
      </c>
      <c r="GP36" s="19" t="str">
        <f t="shared" ca="1" si="173"/>
        <v>-</v>
      </c>
      <c r="GQ36" s="19" t="str">
        <f t="shared" ca="1" si="173"/>
        <v>-</v>
      </c>
      <c r="GR36" s="19" t="str">
        <f t="shared" ca="1" si="173"/>
        <v>-</v>
      </c>
      <c r="GS36" s="5">
        <f t="shared" ca="1" si="174"/>
        <v>1</v>
      </c>
      <c r="GT36" s="9"/>
      <c r="GU36" s="19">
        <f t="shared" ca="1" si="173"/>
        <v>70</v>
      </c>
      <c r="GV36" s="19">
        <f t="shared" ca="1" si="192"/>
        <v>50</v>
      </c>
      <c r="GW36" s="19">
        <f t="shared" ca="1" si="192"/>
        <v>85</v>
      </c>
      <c r="GX36" s="19">
        <f t="shared" ca="1" si="192"/>
        <v>50</v>
      </c>
      <c r="GY36" s="19">
        <f t="shared" ca="1" si="137"/>
        <v>1</v>
      </c>
      <c r="GZ36" s="5">
        <f t="shared" ca="1" si="175"/>
        <v>1</v>
      </c>
      <c r="HA36" s="19">
        <f t="shared" ca="1" si="176"/>
        <v>1</v>
      </c>
      <c r="HB36" s="9"/>
      <c r="HC36" s="19" t="b">
        <f t="shared" ca="1" si="192"/>
        <v>0</v>
      </c>
      <c r="HD36" s="19" t="b">
        <f t="shared" ca="1" si="192"/>
        <v>0</v>
      </c>
      <c r="HE36" s="19">
        <f t="shared" ca="1" si="192"/>
        <v>1</v>
      </c>
      <c r="HF36" s="19">
        <f t="shared" ca="1" si="192"/>
        <v>0.75</v>
      </c>
      <c r="HG36" s="19">
        <f t="shared" ca="1" si="192"/>
        <v>0.75</v>
      </c>
      <c r="HH36" s="19">
        <f t="shared" ca="1" si="192"/>
        <v>0.8</v>
      </c>
      <c r="HI36" s="19">
        <f t="shared" ca="1" si="192"/>
        <v>0.82499999999999996</v>
      </c>
      <c r="HJ36" s="19">
        <f t="shared" ca="1" si="192"/>
        <v>0.875</v>
      </c>
      <c r="HK36" s="19">
        <f t="shared" ca="1" si="192"/>
        <v>0.9</v>
      </c>
      <c r="HL36" s="19">
        <f t="shared" ca="1" si="192"/>
        <v>1</v>
      </c>
      <c r="HM36" s="19">
        <f t="shared" ca="1" si="192"/>
        <v>0.875</v>
      </c>
      <c r="HN36" s="19">
        <f t="shared" ca="1" si="193"/>
        <v>0</v>
      </c>
      <c r="HO36" s="24">
        <v>0</v>
      </c>
    </row>
    <row r="37" spans="1:223" outlineLevel="2">
      <c r="A37" s="21">
        <f t="shared" si="178"/>
        <v>32</v>
      </c>
      <c r="B37" s="224">
        <f t="shared" ca="1" si="194"/>
        <v>24</v>
      </c>
      <c r="C37">
        <f>202</f>
        <v>202</v>
      </c>
      <c r="D37" s="145" t="str">
        <f t="shared" ca="1" si="146"/>
        <v>SWV</v>
      </c>
      <c r="E37" t="b">
        <f t="shared" ca="1" si="147"/>
        <v>1</v>
      </c>
      <c r="F37" t="b">
        <v>0</v>
      </c>
      <c r="G37" s="365" t="b">
        <v>0</v>
      </c>
      <c r="H37" s="240">
        <f t="shared" ca="1" si="179"/>
        <v>0</v>
      </c>
      <c r="I37" s="240">
        <f t="shared" ca="1" si="179"/>
        <v>1</v>
      </c>
      <c r="J37" s="240">
        <f t="shared" ca="1" si="179"/>
        <v>0</v>
      </c>
      <c r="K37" s="240">
        <f t="shared" ca="1" si="179"/>
        <v>1</v>
      </c>
      <c r="L37" s="240"/>
      <c r="M37" s="240">
        <f t="shared" ca="1" si="180"/>
        <v>1</v>
      </c>
      <c r="N37" s="240">
        <f t="shared" ca="1" si="181"/>
        <v>1</v>
      </c>
      <c r="O37" s="240">
        <f t="shared" ca="1" si="182"/>
        <v>2</v>
      </c>
      <c r="P37" s="240">
        <f t="shared" ca="1" si="181"/>
        <v>1</v>
      </c>
      <c r="Q37" s="240">
        <f t="shared" ca="1" si="181"/>
        <v>2</v>
      </c>
      <c r="R37" s="240">
        <f t="shared" ca="1" si="181"/>
        <v>1</v>
      </c>
      <c r="S37" s="240">
        <f t="shared" ca="1" si="181"/>
        <v>1</v>
      </c>
      <c r="T37" s="240">
        <f t="shared" ca="1" si="181"/>
        <v>1</v>
      </c>
      <c r="U37" s="278"/>
      <c r="V37" s="278"/>
      <c r="W37" s="278">
        <f t="shared" ca="1" si="183"/>
        <v>0</v>
      </c>
      <c r="X37" s="278">
        <f t="shared" ca="1" si="183"/>
        <v>0</v>
      </c>
      <c r="Y37" s="278">
        <f t="shared" ca="1" si="183"/>
        <v>0</v>
      </c>
      <c r="Z37" s="145">
        <f ca="1">INDEX(CHOOSE($N37,DataAutumn!i.AdultDrys,DataWinter!i.AdultDrys,DataSpring!i.AdultDrys),1,$M37)</f>
        <v>4</v>
      </c>
      <c r="AA37" s="5">
        <f t="shared" ca="1" si="148"/>
        <v>2</v>
      </c>
      <c r="AB37" s="5">
        <f t="shared" ca="1" si="148"/>
        <v>0</v>
      </c>
      <c r="AC37" s="5">
        <f t="shared" ca="1" si="149"/>
        <v>5</v>
      </c>
      <c r="AD37">
        <f t="shared" ca="1" si="150"/>
        <v>8</v>
      </c>
      <c r="AF37" s="233" t="str">
        <f t="shared" ca="1" si="184"/>
        <v>00008 FeedSupplyTemplate SWV Day135 FWM     RR000p WP100p MP100p GP100p T_TRUE  (F43N33)</v>
      </c>
      <c r="AG37" s="9" t="str">
        <f ca="1">IF(COUNTIF(AF$5:AF37,AF37)=1,"-","Dup")</f>
        <v>-</v>
      </c>
      <c r="AH37" s="9"/>
      <c r="AI37" s="240" t="str">
        <f t="shared" ca="1" si="195"/>
        <v>-</v>
      </c>
      <c r="AJ37" s="240" t="str">
        <f t="shared" ca="1" si="195"/>
        <v>-</v>
      </c>
      <c r="AK37" s="240" t="str">
        <f t="shared" ca="1" si="195"/>
        <v>-</v>
      </c>
      <c r="AL37" s="240" t="str">
        <f t="shared" ca="1" si="195"/>
        <v>-</v>
      </c>
      <c r="AM37" s="240" t="str">
        <f t="shared" ca="1" si="195"/>
        <v>-</v>
      </c>
      <c r="AN37" s="240" t="str">
        <f t="shared" ca="1" si="195"/>
        <v>-</v>
      </c>
      <c r="AO37" s="9"/>
      <c r="AP37" s="19" t="b">
        <f t="shared" ca="1" si="151"/>
        <v>1</v>
      </c>
      <c r="AQ37" s="19" t="str">
        <f t="shared" ca="1" si="151"/>
        <v>-</v>
      </c>
      <c r="AR37" s="19" t="str">
        <f t="shared" ca="1" si="151"/>
        <v>-</v>
      </c>
      <c r="AS37" s="19" t="str">
        <f t="shared" ca="1" si="151"/>
        <v>-</v>
      </c>
      <c r="AT37" s="19" t="b">
        <f t="shared" ca="1" si="151"/>
        <v>0</v>
      </c>
      <c r="AU37" s="19">
        <f t="shared" ca="1" si="152"/>
        <v>0.25</v>
      </c>
      <c r="AV37" s="19" t="b">
        <f t="shared" ca="1" si="152"/>
        <v>1</v>
      </c>
      <c r="AW37" s="9"/>
      <c r="AX37" s="5" t="str">
        <f t="shared" ca="1" si="153"/>
        <v>-</v>
      </c>
      <c r="AY37" s="19" t="str">
        <f t="shared" ca="1" si="154"/>
        <v>-</v>
      </c>
      <c r="AZ37" s="19" t="str">
        <f t="shared" ca="1" si="154"/>
        <v>-</v>
      </c>
      <c r="BA37" s="19" t="str">
        <f t="shared" ca="1" si="154"/>
        <v>-</v>
      </c>
      <c r="BB37" s="5" t="str">
        <f t="shared" ca="1" si="155"/>
        <v>-</v>
      </c>
      <c r="BC37" s="19" t="str">
        <f t="shared" ca="1" si="156"/>
        <v>-</v>
      </c>
      <c r="BD37" s="5" t="str">
        <f t="shared" ca="1" si="157"/>
        <v>-</v>
      </c>
      <c r="BE37" s="19" t="str">
        <f t="shared" ca="1" si="158"/>
        <v>-</v>
      </c>
      <c r="BF37" s="19" t="str">
        <f t="shared" ca="1" si="158"/>
        <v>-</v>
      </c>
      <c r="BG37" s="19" t="str">
        <f t="shared" ca="1" si="158"/>
        <v>-</v>
      </c>
      <c r="BH37" s="5" t="str">
        <f t="shared" ca="1" si="159"/>
        <v>-</v>
      </c>
      <c r="BI37" s="9"/>
      <c r="BJ37" s="19" t="str">
        <f t="shared" ca="1" si="160"/>
        <v>-</v>
      </c>
      <c r="BK37" s="19" t="str">
        <f t="shared" ca="1" si="160"/>
        <v>-</v>
      </c>
      <c r="BL37" s="19" t="str">
        <f t="shared" ca="1" si="160"/>
        <v>-</v>
      </c>
      <c r="BM37" s="19" t="str">
        <f t="shared" ca="1" si="160"/>
        <v>-</v>
      </c>
      <c r="BN37" s="19" t="str">
        <f t="shared" ca="1" si="160"/>
        <v>-</v>
      </c>
      <c r="BO37" s="19" t="str">
        <f t="shared" ca="1" si="160"/>
        <v>-</v>
      </c>
      <c r="BP37" s="19" t="str">
        <f t="shared" ca="1" si="160"/>
        <v>-</v>
      </c>
      <c r="BQ37" s="19" t="str">
        <f t="shared" ca="1" si="160"/>
        <v>-</v>
      </c>
      <c r="BR37" s="19" t="str">
        <f t="shared" ca="1" si="160"/>
        <v>-</v>
      </c>
      <c r="BS37" s="19" t="str">
        <f t="shared" ca="1" si="160"/>
        <v>-</v>
      </c>
      <c r="BT37" s="9"/>
      <c r="BU37" s="240" t="b">
        <f t="shared" ca="1" si="201"/>
        <v>1</v>
      </c>
      <c r="BV37" s="12" t="b">
        <v>1</v>
      </c>
      <c r="BW37" s="240" t="b">
        <f t="shared" ca="1" si="201"/>
        <v>1</v>
      </c>
      <c r="BX37" s="254">
        <f t="shared" ca="1" si="196"/>
        <v>111108</v>
      </c>
      <c r="BY37" s="240" t="b">
        <f t="shared" ca="1" si="201"/>
        <v>0</v>
      </c>
      <c r="BZ37" s="12" t="s">
        <v>35</v>
      </c>
      <c r="CA37" s="19" t="b">
        <f t="shared" ca="1" si="151"/>
        <v>1</v>
      </c>
      <c r="CB37" s="240">
        <f t="shared" ca="1" si="197"/>
        <v>111109</v>
      </c>
      <c r="CC37" s="19" t="str">
        <f t="shared" ca="1" si="151"/>
        <v>-</v>
      </c>
      <c r="CD37" s="19">
        <f t="shared" ca="1" si="151"/>
        <v>0</v>
      </c>
      <c r="CE37" s="19">
        <f t="shared" ca="1" si="151"/>
        <v>0</v>
      </c>
      <c r="CF37" s="9"/>
      <c r="CG37" s="448">
        <f t="shared" ca="1" si="161"/>
        <v>683</v>
      </c>
      <c r="CH37" s="448">
        <f t="shared" ca="1" si="161"/>
        <v>717</v>
      </c>
      <c r="CI37" s="448">
        <f t="shared" ca="1" si="161"/>
        <v>752</v>
      </c>
      <c r="CJ37" s="153">
        <f t="shared" ca="1" si="162"/>
        <v>441</v>
      </c>
      <c r="CK37" s="153">
        <f t="shared" ca="1" si="162"/>
        <v>476</v>
      </c>
      <c r="CL37" s="153">
        <f t="shared" ca="1" si="162"/>
        <v>511</v>
      </c>
      <c r="CM37" s="19" t="str">
        <f t="shared" ca="1" si="163"/>
        <v>-</v>
      </c>
      <c r="CN37" s="12" t="b">
        <v>1</v>
      </c>
      <c r="CO37" s="12" t="b">
        <v>0</v>
      </c>
      <c r="CP37" s="12" t="b">
        <v>0</v>
      </c>
      <c r="CQ37" s="12" t="b">
        <v>0</v>
      </c>
      <c r="CR37" s="12"/>
      <c r="CS37" s="12"/>
      <c r="CT37" s="12"/>
      <c r="CU37" s="12"/>
      <c r="CV37" s="12"/>
      <c r="CW37" s="12"/>
      <c r="CX37" s="12"/>
      <c r="CY37" s="12"/>
      <c r="CZ37" s="12"/>
      <c r="DA37" s="12"/>
      <c r="DB37" s="12"/>
      <c r="DC37" s="12"/>
      <c r="DD37" s="12">
        <v>3</v>
      </c>
      <c r="DE37" s="12">
        <v>3</v>
      </c>
      <c r="DF37" s="19">
        <f t="shared" ca="1" si="198"/>
        <v>0</v>
      </c>
      <c r="DG37" s="12">
        <v>0.5</v>
      </c>
      <c r="DH37" s="12">
        <v>-0.5</v>
      </c>
      <c r="DI37" s="19" t="str">
        <f t="shared" ca="1" si="185"/>
        <v>-</v>
      </c>
      <c r="DJ37" s="19" t="str">
        <f t="shared" ca="1" si="185"/>
        <v>-</v>
      </c>
      <c r="DK37" s="19" t="str">
        <f t="shared" ca="1" si="185"/>
        <v>-</v>
      </c>
      <c r="DL37" s="254">
        <f t="shared" ca="1" si="186"/>
        <v>0</v>
      </c>
      <c r="DM37" s="254">
        <f t="shared" si="186"/>
        <v>0.5</v>
      </c>
      <c r="DN37" s="254">
        <f t="shared" si="186"/>
        <v>-0.5</v>
      </c>
      <c r="DO37" s="19">
        <f t="shared" ca="1" si="185"/>
        <v>0</v>
      </c>
      <c r="DP37" s="19">
        <f t="shared" ca="1" si="164"/>
        <v>0</v>
      </c>
      <c r="DQ37" s="19">
        <f t="shared" ca="1" si="164"/>
        <v>0</v>
      </c>
      <c r="DR37" s="5">
        <f t="shared" ca="1" si="165"/>
        <v>19</v>
      </c>
      <c r="DS37" s="9"/>
      <c r="DT37" s="5">
        <f t="shared" ca="1" si="166"/>
        <v>0</v>
      </c>
      <c r="DU37" s="5" t="b">
        <f t="shared" ca="1" si="166"/>
        <v>0</v>
      </c>
      <c r="DV37" s="19">
        <f t="shared" ca="1" si="187"/>
        <v>0</v>
      </c>
      <c r="DW37" s="5">
        <f t="shared" ca="1" si="166"/>
        <v>50</v>
      </c>
      <c r="DX37" s="19">
        <f t="shared" ca="1" si="187"/>
        <v>0</v>
      </c>
      <c r="DY37" s="19">
        <f t="shared" ca="1" si="187"/>
        <v>0</v>
      </c>
      <c r="DZ37" s="19">
        <f t="shared" ca="1" si="187"/>
        <v>0</v>
      </c>
      <c r="EA37" s="19">
        <f t="shared" ca="1" si="187"/>
        <v>0</v>
      </c>
      <c r="EB37" s="19">
        <f t="shared" ca="1" si="187"/>
        <v>0</v>
      </c>
      <c r="EC37" s="19">
        <f t="shared" ca="1" si="187"/>
        <v>0</v>
      </c>
      <c r="ED37" s="19">
        <f t="shared" ca="1" si="187"/>
        <v>0</v>
      </c>
      <c r="EE37" s="19">
        <f t="shared" ca="1" si="187"/>
        <v>0</v>
      </c>
      <c r="EF37" s="19">
        <f t="shared" ca="1" si="187"/>
        <v>0</v>
      </c>
      <c r="EG37" s="5">
        <f t="shared" ca="1" si="167"/>
        <v>0</v>
      </c>
      <c r="EH37" s="5">
        <f t="shared" ca="1" si="167"/>
        <v>0</v>
      </c>
      <c r="EI37" s="5">
        <f t="shared" ca="1" si="167"/>
        <v>0</v>
      </c>
      <c r="EJ37" s="5">
        <f t="shared" ca="1" si="168"/>
        <v>0.01</v>
      </c>
      <c r="EK37" s="5">
        <f t="shared" ca="1" si="168"/>
        <v>0</v>
      </c>
      <c r="EL37" s="5">
        <f t="shared" ca="1" si="168"/>
        <v>0</v>
      </c>
      <c r="EM37" s="5">
        <f t="shared" ca="1" si="168"/>
        <v>0.05</v>
      </c>
      <c r="EN37" s="5">
        <f t="shared" ca="1" si="168"/>
        <v>0.05</v>
      </c>
      <c r="EO37" s="19">
        <f t="shared" ca="1" si="122"/>
        <v>0</v>
      </c>
      <c r="EP37" s="19">
        <f t="shared" ca="1" si="122"/>
        <v>0</v>
      </c>
      <c r="EQ37" s="19">
        <f t="shared" ca="1" si="122"/>
        <v>0</v>
      </c>
      <c r="ER37" s="9"/>
      <c r="ES37" s="5" t="str">
        <f t="shared" ca="1" si="169"/>
        <v>-</v>
      </c>
      <c r="ET37" s="5" t="b">
        <f t="shared" ca="1" si="170"/>
        <v>1</v>
      </c>
      <c r="EU37" s="5" t="b">
        <f t="shared" ca="1" si="170"/>
        <v>0</v>
      </c>
      <c r="EV37" s="5" t="b">
        <f t="shared" ca="1" si="170"/>
        <v>0</v>
      </c>
      <c r="EW37" s="19">
        <f t="shared" ca="1" si="188"/>
        <v>2</v>
      </c>
      <c r="EX37" s="19">
        <f t="shared" ca="1" si="188"/>
        <v>2</v>
      </c>
      <c r="EY37" s="19" t="str">
        <f t="shared" ca="1" si="188"/>
        <v>-</v>
      </c>
      <c r="EZ37" s="19" t="str">
        <f t="shared" ca="1" si="188"/>
        <v>-</v>
      </c>
      <c r="FA37" s="19" t="str">
        <f t="shared" ca="1" si="188"/>
        <v>-</v>
      </c>
      <c r="FB37" s="19" t="str">
        <f t="shared" ca="1" si="188"/>
        <v>-</v>
      </c>
      <c r="FC37" s="19">
        <f t="shared" ca="1" si="188"/>
        <v>1</v>
      </c>
      <c r="FD37" s="19">
        <f t="shared" ca="1" si="188"/>
        <v>0.66</v>
      </c>
      <c r="FE37" s="19" t="str">
        <f t="shared" ca="1" si="188"/>
        <v>-</v>
      </c>
      <c r="FF37" s="5" t="b">
        <f t="array" aca="1" ref="FF37" ca="1">IF(OR(FG37:FG37&lt;&gt;"-"),TRUE,"-")</f>
        <v>1</v>
      </c>
      <c r="FG37" s="240">
        <f t="shared" ca="1" si="199"/>
        <v>2</v>
      </c>
      <c r="FH37" s="240">
        <f t="shared" ca="1" si="199"/>
        <v>2</v>
      </c>
      <c r="FI37" s="240">
        <f t="shared" ca="1" si="199"/>
        <v>2</v>
      </c>
      <c r="FJ37" s="240">
        <f t="shared" ca="1" si="199"/>
        <v>2</v>
      </c>
      <c r="FK37" s="240">
        <f t="shared" ca="1" si="199"/>
        <v>2</v>
      </c>
      <c r="FL37" s="240">
        <f t="shared" ca="1" si="199"/>
        <v>2</v>
      </c>
      <c r="FM37" s="240">
        <f t="shared" ca="1" si="199"/>
        <v>2</v>
      </c>
      <c r="FN37" s="240">
        <f t="shared" ca="1" si="199"/>
        <v>2</v>
      </c>
      <c r="FO37" s="5" t="str">
        <f t="array" aca="1" ref="FO37" ca="1">IF(OR(FP37:FV37&lt;&gt;"-"),TRUE,"-")</f>
        <v>-</v>
      </c>
      <c r="FP37" s="19" t="str">
        <f t="shared" ca="1" si="190"/>
        <v>-</v>
      </c>
      <c r="FQ37" s="19" t="str">
        <f t="shared" ca="1" si="190"/>
        <v>-</v>
      </c>
      <c r="FR37" s="19" t="str">
        <f t="shared" ca="1" si="190"/>
        <v>-</v>
      </c>
      <c r="FS37" s="19" t="str">
        <f t="shared" ca="1" si="190"/>
        <v>-</v>
      </c>
      <c r="FT37" s="19" t="str">
        <f t="shared" ca="1" si="190"/>
        <v>-</v>
      </c>
      <c r="FU37" s="19" t="str">
        <f t="shared" ca="1" si="190"/>
        <v>-</v>
      </c>
      <c r="FV37" s="19" t="str">
        <f t="shared" ca="1" si="190"/>
        <v>-</v>
      </c>
      <c r="FW37" s="19" t="b">
        <f t="shared" ca="1" si="132"/>
        <v>1</v>
      </c>
      <c r="FX37" s="145">
        <f t="shared" ca="1" si="171"/>
        <v>2</v>
      </c>
      <c r="FY37" s="19">
        <f t="shared" ca="1" si="132"/>
        <v>2</v>
      </c>
      <c r="FZ37" s="19" t="b">
        <f t="shared" ca="1" si="133"/>
        <v>0</v>
      </c>
      <c r="GA37" s="19" t="str">
        <f t="shared" ca="1" si="191"/>
        <v>-</v>
      </c>
      <c r="GB37" s="5" t="str">
        <f t="shared" ca="1" si="172"/>
        <v>-</v>
      </c>
      <c r="GC37" s="5" t="str">
        <f t="shared" ca="1" si="172"/>
        <v>-</v>
      </c>
      <c r="GD37" s="5" t="str">
        <f t="shared" ca="1" si="172"/>
        <v>-</v>
      </c>
      <c r="GE37" s="5" t="str">
        <f t="shared" ca="1" si="172"/>
        <v>-</v>
      </c>
      <c r="GF37" s="19" t="b">
        <f t="shared" ca="1" si="135"/>
        <v>0</v>
      </c>
      <c r="GG37" s="19" t="str">
        <f t="shared" ca="1" si="173"/>
        <v>-</v>
      </c>
      <c r="GH37" s="19" t="str">
        <f t="shared" ca="1" si="173"/>
        <v>-</v>
      </c>
      <c r="GI37" s="19" t="b">
        <f t="shared" ca="1" si="173"/>
        <v>1</v>
      </c>
      <c r="GJ37" s="19">
        <f t="shared" ca="1" si="173"/>
        <v>0.75</v>
      </c>
      <c r="GK37" s="19">
        <f t="shared" ca="1" si="173"/>
        <v>0.75</v>
      </c>
      <c r="GL37" s="19">
        <f t="shared" ca="1" si="173"/>
        <v>0.99</v>
      </c>
      <c r="GM37" s="19">
        <f t="shared" ca="1" si="173"/>
        <v>0.5</v>
      </c>
      <c r="GN37" s="19">
        <f t="shared" ca="1" si="173"/>
        <v>0</v>
      </c>
      <c r="GO37" s="19">
        <f t="shared" ca="1" si="173"/>
        <v>0</v>
      </c>
      <c r="GP37" s="19" t="str">
        <f t="shared" ca="1" si="173"/>
        <v>-</v>
      </c>
      <c r="GQ37" s="19" t="str">
        <f t="shared" ca="1" si="173"/>
        <v>-</v>
      </c>
      <c r="GR37" s="19" t="str">
        <f t="shared" ca="1" si="173"/>
        <v>-</v>
      </c>
      <c r="GS37" s="5">
        <f t="shared" ca="1" si="174"/>
        <v>1</v>
      </c>
      <c r="GT37" s="9"/>
      <c r="GU37" s="19">
        <f t="shared" ca="1" si="173"/>
        <v>70</v>
      </c>
      <c r="GV37" s="19">
        <f t="shared" ca="1" si="192"/>
        <v>50</v>
      </c>
      <c r="GW37" s="19">
        <f t="shared" ca="1" si="192"/>
        <v>85</v>
      </c>
      <c r="GX37" s="19">
        <f t="shared" ca="1" si="192"/>
        <v>50</v>
      </c>
      <c r="GY37" s="19">
        <f t="shared" ca="1" si="137"/>
        <v>1</v>
      </c>
      <c r="GZ37" s="5">
        <f t="shared" ca="1" si="175"/>
        <v>1</v>
      </c>
      <c r="HA37" s="19">
        <f t="shared" ca="1" si="176"/>
        <v>1</v>
      </c>
      <c r="HB37" s="9"/>
      <c r="HC37" s="19" t="b">
        <f t="shared" ca="1" si="192"/>
        <v>0</v>
      </c>
      <c r="HD37" s="19" t="b">
        <f t="shared" ca="1" si="192"/>
        <v>0</v>
      </c>
      <c r="HE37" s="19">
        <f t="shared" ca="1" si="192"/>
        <v>1</v>
      </c>
      <c r="HF37" s="19">
        <f t="shared" ca="1" si="192"/>
        <v>0.75</v>
      </c>
      <c r="HG37" s="19">
        <f t="shared" ca="1" si="192"/>
        <v>0.75</v>
      </c>
      <c r="HH37" s="19">
        <f t="shared" ca="1" si="192"/>
        <v>0.8</v>
      </c>
      <c r="HI37" s="19">
        <f t="shared" ca="1" si="192"/>
        <v>0.82499999999999996</v>
      </c>
      <c r="HJ37" s="19">
        <f t="shared" ca="1" si="192"/>
        <v>0.875</v>
      </c>
      <c r="HK37" s="19">
        <f t="shared" ca="1" si="192"/>
        <v>0.9</v>
      </c>
      <c r="HL37" s="19">
        <f t="shared" ca="1" si="192"/>
        <v>1</v>
      </c>
      <c r="HM37" s="19">
        <f t="shared" ca="1" si="192"/>
        <v>0.875</v>
      </c>
      <c r="HN37" s="19">
        <f t="shared" ca="1" si="193"/>
        <v>0</v>
      </c>
      <c r="HO37" s="24">
        <v>0</v>
      </c>
    </row>
    <row r="38" spans="1:223" outlineLevel="2">
      <c r="A38" s="21">
        <f t="shared" ref="A38:A93" si="203">ROW(A38)-5</f>
        <v>33</v>
      </c>
      <c r="B38" s="224">
        <f t="shared" ca="1" si="194"/>
        <v>24</v>
      </c>
      <c r="C38">
        <f>203</f>
        <v>203</v>
      </c>
      <c r="D38" s="145" t="str">
        <f t="shared" ca="1" si="146"/>
        <v>SWV</v>
      </c>
      <c r="E38" t="b">
        <f t="shared" ca="1" si="147"/>
        <v>1</v>
      </c>
      <c r="F38" t="b">
        <v>0</v>
      </c>
      <c r="G38" t="b">
        <f t="shared" ref="G38:G39" ca="1" si="204">E38</f>
        <v>1</v>
      </c>
      <c r="H38" s="240">
        <f t="shared" ca="1" si="179"/>
        <v>0</v>
      </c>
      <c r="I38" s="240">
        <f t="shared" ca="1" si="179"/>
        <v>1</v>
      </c>
      <c r="J38" s="240">
        <f t="shared" ca="1" si="179"/>
        <v>0</v>
      </c>
      <c r="K38" s="240">
        <f t="shared" ca="1" si="179"/>
        <v>1</v>
      </c>
      <c r="L38" s="240"/>
      <c r="M38" s="240">
        <f t="shared" ca="1" si="180"/>
        <v>1</v>
      </c>
      <c r="N38" s="240">
        <f t="shared" ca="1" si="181"/>
        <v>1</v>
      </c>
      <c r="O38" s="240">
        <f t="shared" ca="1" si="182"/>
        <v>2</v>
      </c>
      <c r="P38" s="240">
        <f t="shared" ca="1" si="181"/>
        <v>1</v>
      </c>
      <c r="Q38" s="240">
        <f t="shared" ca="1" si="181"/>
        <v>2</v>
      </c>
      <c r="R38" s="240">
        <f t="shared" ca="1" si="181"/>
        <v>1</v>
      </c>
      <c r="S38" s="240">
        <f t="shared" ca="1" si="181"/>
        <v>1</v>
      </c>
      <c r="T38" s="240">
        <f t="shared" ca="1" si="181"/>
        <v>1</v>
      </c>
      <c r="U38" s="278"/>
      <c r="V38" s="278"/>
      <c r="W38" s="279">
        <v>0</v>
      </c>
      <c r="X38" s="279">
        <v>0</v>
      </c>
      <c r="Y38" s="279">
        <v>81</v>
      </c>
      <c r="Z38" s="145">
        <f ca="1">INDEX(CHOOSE($N38,DataAutumn!i.AdultDrys,DataWinter!i.AdultDrys,DataSpring!i.AdultDrys),1,$M38)</f>
        <v>4</v>
      </c>
      <c r="AA38" s="5">
        <f t="shared" ca="1" si="148"/>
        <v>2</v>
      </c>
      <c r="AB38" s="5">
        <f t="shared" ca="1" si="148"/>
        <v>0</v>
      </c>
      <c r="AC38" s="5">
        <f t="shared" ca="1" si="149"/>
        <v>5</v>
      </c>
      <c r="AD38">
        <f t="shared" ca="1" si="150"/>
        <v>9</v>
      </c>
      <c r="AE38">
        <v>1</v>
      </c>
      <c r="AF38" s="233" t="str">
        <f t="shared" ref="AF38:AF69" ca="1" si="205">TEXT(LEFT(OFFSET(AF38,-1,0),5)+1,"00000")&amp;MID(OFFSET(AF38,-1,0),6,FIND(" ",OFFSET(AF38,-1,0),7)-5)
&amp; $D38           &amp; " Day"&amp;INDEX(i.DOY,$N38,1)              &amp; IF($DT38=0," FWM","")&amp;IF($DT38=1," MWM","")&amp;IF($DT38=5," Mat","")&amp;IF($DU38=TRUE,"&amp;BBT","    ")
&amp; " RR"&amp;TEXT($EI38*100,"000p;-00p;000p;@")     &amp; " WP"&amp;TEXT($GY38*100,"000p")           &amp; " MP"&amp;TEXT($GZ38*100,"000p")           &amp; " GP"&amp;TEXT($HA38*100,"000p")
&amp; " T_" &amp; IF(AND($BU38,$BW38),"TRUE ") &amp; " LTW_" &amp; TEXT($X38,"000") &amp; "_" &amp; TEXT($Y38,"000") &amp; " (F"&amp;3+COUNTIF($CN38:$CQ38,TRUE)&amp;3&amp;"N"&amp;$DD38&amp;$DE38&amp;")"</f>
        <v>00009 FeedSupplyTemplate SWV Day135 FWM     RR000p WP100p MP100p GP100p T_TRUE  LTW_000_081 (F33N11)</v>
      </c>
      <c r="AG38" s="9" t="str">
        <f ca="1">IF(COUNTIF(AF$5:AF38,AF38)=1,"-","Dup")</f>
        <v>-</v>
      </c>
      <c r="AH38" s="9"/>
      <c r="AI38" s="240" t="str">
        <f t="shared" ca="1" si="195"/>
        <v>-</v>
      </c>
      <c r="AJ38" s="240" t="str">
        <f t="shared" ca="1" si="195"/>
        <v>-</v>
      </c>
      <c r="AK38" s="240" t="str">
        <f t="shared" ca="1" si="195"/>
        <v>-</v>
      </c>
      <c r="AL38" s="240" t="str">
        <f t="shared" ca="1" si="195"/>
        <v>-</v>
      </c>
      <c r="AM38" s="240" t="str">
        <f t="shared" ca="1" si="195"/>
        <v>-</v>
      </c>
      <c r="AN38" s="240" t="str">
        <f t="shared" ca="1" si="195"/>
        <v>-</v>
      </c>
      <c r="AO38" s="9"/>
      <c r="AP38" s="19" t="b">
        <f t="shared" ref="AP38:AT92" ca="1" si="206">OFFSET(AP$5,$B38,0)</f>
        <v>1</v>
      </c>
      <c r="AQ38" s="19" t="str">
        <f t="shared" ca="1" si="206"/>
        <v>-</v>
      </c>
      <c r="AR38" s="19" t="str">
        <f t="shared" ca="1" si="206"/>
        <v>-</v>
      </c>
      <c r="AS38" s="19" t="str">
        <f t="shared" ca="1" si="206"/>
        <v>-</v>
      </c>
      <c r="AT38" s="19" t="b">
        <f t="shared" ca="1" si="206"/>
        <v>0</v>
      </c>
      <c r="AU38" s="19">
        <f t="shared" ca="1" si="152"/>
        <v>0.25</v>
      </c>
      <c r="AV38" s="19" t="b">
        <f t="shared" ca="1" si="152"/>
        <v>1</v>
      </c>
      <c r="AW38" s="9"/>
      <c r="AX38" s="5" t="str">
        <f t="shared" ca="1" si="153"/>
        <v>-</v>
      </c>
      <c r="AY38" s="19" t="str">
        <f t="shared" ca="1" si="154"/>
        <v>-</v>
      </c>
      <c r="AZ38" s="19" t="str">
        <f t="shared" ca="1" si="154"/>
        <v>-</v>
      </c>
      <c r="BA38" s="19" t="str">
        <f t="shared" ca="1" si="154"/>
        <v>-</v>
      </c>
      <c r="BB38" s="5" t="str">
        <f t="shared" ca="1" si="155"/>
        <v>-</v>
      </c>
      <c r="BC38" s="19" t="str">
        <f t="shared" ca="1" si="156"/>
        <v>-</v>
      </c>
      <c r="BD38" s="5" t="str">
        <f t="shared" ca="1" si="157"/>
        <v>-</v>
      </c>
      <c r="BE38" s="19" t="str">
        <f t="shared" ca="1" si="158"/>
        <v>-</v>
      </c>
      <c r="BF38" s="19" t="str">
        <f t="shared" ca="1" si="158"/>
        <v>-</v>
      </c>
      <c r="BG38" s="19" t="str">
        <f t="shared" ca="1" si="158"/>
        <v>-</v>
      </c>
      <c r="BH38" s="5" t="str">
        <f t="shared" ca="1" si="159"/>
        <v>-</v>
      </c>
      <c r="BI38" s="9"/>
      <c r="BJ38" s="19" t="str">
        <f t="shared" ca="1" si="160"/>
        <v>-</v>
      </c>
      <c r="BK38" s="19" t="str">
        <f t="shared" ca="1" si="160"/>
        <v>-</v>
      </c>
      <c r="BL38" s="19" t="str">
        <f t="shared" ca="1" si="160"/>
        <v>-</v>
      </c>
      <c r="BM38" s="19" t="str">
        <f t="shared" ca="1" si="160"/>
        <v>-</v>
      </c>
      <c r="BN38" s="19" t="str">
        <f t="shared" ca="1" si="160"/>
        <v>-</v>
      </c>
      <c r="BO38" s="19" t="str">
        <f t="shared" ca="1" si="160"/>
        <v>-</v>
      </c>
      <c r="BP38" s="19" t="str">
        <f t="shared" ca="1" si="160"/>
        <v>-</v>
      </c>
      <c r="BQ38" s="19" t="str">
        <f t="shared" ca="1" si="160"/>
        <v>-</v>
      </c>
      <c r="BR38" s="19" t="str">
        <f t="shared" ca="1" si="160"/>
        <v>-</v>
      </c>
      <c r="BS38" s="19" t="str">
        <f t="shared" ca="1" si="160"/>
        <v>-</v>
      </c>
      <c r="BT38" s="9"/>
      <c r="BU38" s="240" t="b">
        <f t="shared" ca="1" si="201"/>
        <v>1</v>
      </c>
      <c r="BV38" s="12" t="b">
        <v>1</v>
      </c>
      <c r="BW38" s="240" t="b">
        <f t="shared" ref="BW38:BW92" ca="1" si="207">OFFSET(BW38,-1,0)</f>
        <v>1</v>
      </c>
      <c r="BX38" s="255">
        <f t="shared" ref="BX38:BX69" ca="1" si="208">OFFSET($CB38,-$AE38,0)</f>
        <v>111109</v>
      </c>
      <c r="BY38" s="12" t="b">
        <v>1</v>
      </c>
      <c r="BZ38" s="12">
        <v>0</v>
      </c>
      <c r="CA38" s="12" t="b">
        <v>0</v>
      </c>
      <c r="CB38" s="240">
        <f t="shared" ca="1" si="197"/>
        <v>111110</v>
      </c>
      <c r="CC38" s="19" t="str">
        <f t="shared" ca="1" si="151"/>
        <v>-</v>
      </c>
      <c r="CD38" s="12">
        <v>1</v>
      </c>
      <c r="CE38" s="12">
        <v>1</v>
      </c>
      <c r="CF38" s="9"/>
      <c r="CG38" s="448">
        <f t="shared" ca="1" si="161"/>
        <v>683</v>
      </c>
      <c r="CH38" s="448">
        <f t="shared" ca="1" si="161"/>
        <v>717</v>
      </c>
      <c r="CI38" s="448">
        <f t="shared" ca="1" si="161"/>
        <v>752</v>
      </c>
      <c r="CJ38" s="153">
        <f t="shared" ca="1" si="162"/>
        <v>441</v>
      </c>
      <c r="CK38" s="153">
        <f t="shared" ca="1" si="162"/>
        <v>476</v>
      </c>
      <c r="CL38" s="153">
        <f t="shared" ca="1" si="162"/>
        <v>511</v>
      </c>
      <c r="CM38" s="19" t="str">
        <f t="shared" ca="1" si="163"/>
        <v>-</v>
      </c>
      <c r="CN38" s="19" t="str">
        <f t="shared" ref="CN38:CQ92" ca="1" si="209">OFFSET(CN$5,$B38,0)</f>
        <v>-</v>
      </c>
      <c r="CO38" s="19" t="str">
        <f t="shared" ca="1" si="209"/>
        <v>-</v>
      </c>
      <c r="CP38" s="19" t="str">
        <f t="shared" ca="1" si="209"/>
        <v>-</v>
      </c>
      <c r="CQ38" s="19" t="str">
        <f t="shared" ca="1" si="209"/>
        <v>-</v>
      </c>
      <c r="CR38" s="19"/>
      <c r="CS38" s="19"/>
      <c r="CT38" s="19"/>
      <c r="CU38" s="19"/>
      <c r="CV38" s="19"/>
      <c r="CW38" s="19"/>
      <c r="CX38" s="19"/>
      <c r="CY38" s="19"/>
      <c r="CZ38" s="19"/>
      <c r="DA38" s="19"/>
      <c r="DB38" s="19"/>
      <c r="DC38" s="19"/>
      <c r="DD38" s="12">
        <v>1</v>
      </c>
      <c r="DE38" s="12">
        <v>1</v>
      </c>
      <c r="DF38" s="19">
        <f t="shared" ca="1" si="198"/>
        <v>0</v>
      </c>
      <c r="DG38" s="19" t="str">
        <f t="shared" ca="1" si="185"/>
        <v>-</v>
      </c>
      <c r="DH38" s="19" t="str">
        <f t="shared" ca="1" si="185"/>
        <v>-</v>
      </c>
      <c r="DI38" s="19" t="str">
        <f t="shared" ca="1" si="185"/>
        <v>-</v>
      </c>
      <c r="DJ38" s="19" t="str">
        <f t="shared" ref="DJ38:DO92" ca="1" si="210">OFFSET(DJ$5,$B38,0)</f>
        <v>-</v>
      </c>
      <c r="DK38" s="19" t="str">
        <f t="shared" ca="1" si="210"/>
        <v>-</v>
      </c>
      <c r="DL38" s="19">
        <f t="shared" ca="1" si="210"/>
        <v>0</v>
      </c>
      <c r="DM38" s="19" t="str">
        <f t="shared" ca="1" si="210"/>
        <v>-</v>
      </c>
      <c r="DN38" s="19" t="str">
        <f t="shared" ca="1" si="210"/>
        <v>-</v>
      </c>
      <c r="DO38" s="19">
        <f t="shared" ca="1" si="210"/>
        <v>0</v>
      </c>
      <c r="DP38" s="154">
        <f t="shared" ref="DP38:DQ57" ca="1" si="211">IF(AND($N38=DP$11,$W38&lt;&gt;0,$AC38=DP$12),INDEX(i.LTWFeedLevels,$W38,MOD(DP$7-1,7)+1),0)</f>
        <v>0</v>
      </c>
      <c r="DQ38" s="154">
        <f t="shared" ca="1" si="211"/>
        <v>0</v>
      </c>
      <c r="DR38" s="5">
        <f t="shared" ca="1" si="165"/>
        <v>19</v>
      </c>
      <c r="DS38" s="9"/>
      <c r="DT38" s="5">
        <f t="shared" ca="1" si="166"/>
        <v>0</v>
      </c>
      <c r="DU38" s="5" t="b">
        <f t="shared" ca="1" si="166"/>
        <v>0</v>
      </c>
      <c r="DV38" s="19">
        <f t="shared" ca="1" si="187"/>
        <v>0</v>
      </c>
      <c r="DW38" s="5">
        <f t="shared" ca="1" si="166"/>
        <v>50</v>
      </c>
      <c r="DX38" s="19">
        <f t="shared" ca="1" si="187"/>
        <v>0</v>
      </c>
      <c r="DY38" s="19">
        <f t="shared" ca="1" si="187"/>
        <v>0</v>
      </c>
      <c r="DZ38" s="19">
        <f t="shared" ca="1" si="187"/>
        <v>0</v>
      </c>
      <c r="EA38" s="19">
        <f t="shared" ca="1" si="187"/>
        <v>0</v>
      </c>
      <c r="EB38" s="19">
        <f t="shared" ca="1" si="187"/>
        <v>0</v>
      </c>
      <c r="EC38" s="19">
        <f t="shared" ca="1" si="187"/>
        <v>0</v>
      </c>
      <c r="ED38" s="19">
        <f t="shared" ca="1" si="187"/>
        <v>0</v>
      </c>
      <c r="EE38" s="19">
        <f t="shared" ca="1" si="187"/>
        <v>0</v>
      </c>
      <c r="EF38" s="19">
        <f t="shared" ca="1" si="187"/>
        <v>0</v>
      </c>
      <c r="EG38" s="5">
        <f t="shared" ca="1" si="167"/>
        <v>0</v>
      </c>
      <c r="EH38" s="5">
        <f t="shared" ca="1" si="167"/>
        <v>0</v>
      </c>
      <c r="EI38" s="5">
        <f t="shared" ca="1" si="167"/>
        <v>0</v>
      </c>
      <c r="EJ38" s="5">
        <f t="shared" ca="1" si="168"/>
        <v>0.01</v>
      </c>
      <c r="EK38" s="5">
        <f t="shared" ca="1" si="168"/>
        <v>0</v>
      </c>
      <c r="EL38" s="5">
        <f t="shared" ca="1" si="168"/>
        <v>0</v>
      </c>
      <c r="EM38" s="5">
        <f t="shared" ca="1" si="168"/>
        <v>0.05</v>
      </c>
      <c r="EN38" s="5">
        <f t="shared" ca="1" si="168"/>
        <v>0.05</v>
      </c>
      <c r="EO38" s="19">
        <f t="shared" ca="1" si="122"/>
        <v>0</v>
      </c>
      <c r="EP38" s="19">
        <f t="shared" ca="1" si="122"/>
        <v>0</v>
      </c>
      <c r="EQ38" s="19">
        <f t="shared" ca="1" si="122"/>
        <v>0</v>
      </c>
      <c r="ER38" s="9"/>
      <c r="ES38" s="5" t="str">
        <f t="shared" ca="1" si="169"/>
        <v>-</v>
      </c>
      <c r="ET38" s="5" t="b">
        <f t="shared" ca="1" si="170"/>
        <v>1</v>
      </c>
      <c r="EU38" s="5" t="b">
        <f t="shared" ca="1" si="170"/>
        <v>0</v>
      </c>
      <c r="EV38" s="5" t="b">
        <f t="shared" ca="1" si="170"/>
        <v>0</v>
      </c>
      <c r="EW38" s="19">
        <f t="shared" ca="1" si="188"/>
        <v>2</v>
      </c>
      <c r="EX38" s="19">
        <f t="shared" ca="1" si="188"/>
        <v>2</v>
      </c>
      <c r="EY38" s="19" t="str">
        <f t="shared" ca="1" si="188"/>
        <v>-</v>
      </c>
      <c r="EZ38" s="19" t="str">
        <f t="shared" ca="1" si="188"/>
        <v>-</v>
      </c>
      <c r="FA38" s="19" t="str">
        <f t="shared" ca="1" si="188"/>
        <v>-</v>
      </c>
      <c r="FB38" s="19" t="str">
        <f t="shared" ca="1" si="188"/>
        <v>-</v>
      </c>
      <c r="FC38" s="19">
        <f t="shared" ca="1" si="188"/>
        <v>1</v>
      </c>
      <c r="FD38" s="19">
        <f t="shared" ca="1" si="188"/>
        <v>0.66</v>
      </c>
      <c r="FE38" s="19" t="str">
        <f t="shared" ca="1" si="188"/>
        <v>-</v>
      </c>
      <c r="FF38" s="5" t="b">
        <f t="array" aca="1" ref="FF38" ca="1">IF(OR(FG38:FG38&lt;&gt;"-"),TRUE,"-")</f>
        <v>1</v>
      </c>
      <c r="FG38" s="240">
        <f t="shared" ca="1" si="199"/>
        <v>2</v>
      </c>
      <c r="FH38" s="240">
        <f t="shared" ca="1" si="199"/>
        <v>2</v>
      </c>
      <c r="FI38" s="240">
        <f t="shared" ca="1" si="199"/>
        <v>2</v>
      </c>
      <c r="FJ38" s="240">
        <f t="shared" ca="1" si="199"/>
        <v>2</v>
      </c>
      <c r="FK38" s="240">
        <f t="shared" ca="1" si="199"/>
        <v>2</v>
      </c>
      <c r="FL38" s="240">
        <f t="shared" ca="1" si="199"/>
        <v>2</v>
      </c>
      <c r="FM38" s="240">
        <f t="shared" ca="1" si="199"/>
        <v>2</v>
      </c>
      <c r="FN38" s="240">
        <f t="shared" ca="1" si="199"/>
        <v>2</v>
      </c>
      <c r="FO38" s="5" t="str">
        <f t="array" aca="1" ref="FO38" ca="1">IF(OR(FP38:FV38&lt;&gt;"-"),TRUE,"-")</f>
        <v>-</v>
      </c>
      <c r="FP38" s="19" t="str">
        <f t="shared" ref="FP38:FV92" ca="1" si="212">OFFSET(FP$5,$B38,0)</f>
        <v>-</v>
      </c>
      <c r="FQ38" s="19" t="str">
        <f t="shared" ca="1" si="212"/>
        <v>-</v>
      </c>
      <c r="FR38" s="19" t="str">
        <f t="shared" ca="1" si="212"/>
        <v>-</v>
      </c>
      <c r="FS38" s="19" t="str">
        <f t="shared" ca="1" si="212"/>
        <v>-</v>
      </c>
      <c r="FT38" s="19" t="str">
        <f t="shared" ca="1" si="212"/>
        <v>-</v>
      </c>
      <c r="FU38" s="19" t="str">
        <f t="shared" ca="1" si="212"/>
        <v>-</v>
      </c>
      <c r="FV38" s="19" t="str">
        <f t="shared" ca="1" si="212"/>
        <v>-</v>
      </c>
      <c r="FW38" s="19" t="b">
        <f t="shared" ref="FW38:FZ92" ca="1" si="213">OFFSET(FW$5,$B38,0)</f>
        <v>1</v>
      </c>
      <c r="FX38" s="145">
        <f t="shared" ca="1" si="171"/>
        <v>2</v>
      </c>
      <c r="FY38" s="19">
        <f t="shared" ca="1" si="213"/>
        <v>2</v>
      </c>
      <c r="FZ38" s="19" t="b">
        <f t="shared" ca="1" si="133"/>
        <v>0</v>
      </c>
      <c r="GA38" s="19" t="str">
        <f t="shared" ca="1" si="191"/>
        <v>-</v>
      </c>
      <c r="GB38" s="5" t="str">
        <f t="shared" ca="1" si="172"/>
        <v>-</v>
      </c>
      <c r="GC38" s="5" t="str">
        <f t="shared" ca="1" si="172"/>
        <v>-</v>
      </c>
      <c r="GD38" s="5" t="str">
        <f t="shared" ca="1" si="172"/>
        <v>-</v>
      </c>
      <c r="GE38" s="5" t="str">
        <f t="shared" ca="1" si="172"/>
        <v>-</v>
      </c>
      <c r="GF38" s="19" t="b">
        <f t="shared" ca="1" si="135"/>
        <v>0</v>
      </c>
      <c r="GG38" s="19" t="str">
        <f t="shared" ca="1" si="173"/>
        <v>-</v>
      </c>
      <c r="GH38" s="19" t="str">
        <f t="shared" ca="1" si="173"/>
        <v>-</v>
      </c>
      <c r="GI38" s="19" t="b">
        <f t="shared" ca="1" si="173"/>
        <v>1</v>
      </c>
      <c r="GJ38" s="19">
        <f t="shared" ca="1" si="173"/>
        <v>0.75</v>
      </c>
      <c r="GK38" s="19">
        <f t="shared" ca="1" si="173"/>
        <v>0.75</v>
      </c>
      <c r="GL38" s="19">
        <f t="shared" ca="1" si="173"/>
        <v>0.99</v>
      </c>
      <c r="GM38" s="19">
        <f t="shared" ca="1" si="173"/>
        <v>0.5</v>
      </c>
      <c r="GN38" s="19">
        <f t="shared" ca="1" si="173"/>
        <v>0</v>
      </c>
      <c r="GO38" s="19">
        <f t="shared" ca="1" si="173"/>
        <v>0</v>
      </c>
      <c r="GP38" s="19" t="str">
        <f t="shared" ca="1" si="173"/>
        <v>-</v>
      </c>
      <c r="GQ38" s="19" t="str">
        <f t="shared" ca="1" si="173"/>
        <v>-</v>
      </c>
      <c r="GR38" s="19" t="str">
        <f t="shared" ca="1" si="173"/>
        <v>-</v>
      </c>
      <c r="GS38" s="5">
        <f t="shared" ca="1" si="174"/>
        <v>1</v>
      </c>
      <c r="GT38" s="9"/>
      <c r="GU38" s="19">
        <f t="shared" ref="GU38:HN92" ca="1" si="214">OFFSET(GU$5,$B38,0)</f>
        <v>70</v>
      </c>
      <c r="GV38" s="19">
        <f t="shared" ca="1" si="214"/>
        <v>50</v>
      </c>
      <c r="GW38" s="19">
        <f t="shared" ca="1" si="214"/>
        <v>85</v>
      </c>
      <c r="GX38" s="19">
        <f t="shared" ca="1" si="214"/>
        <v>50</v>
      </c>
      <c r="GY38" s="19">
        <f t="shared" ca="1" si="137"/>
        <v>1</v>
      </c>
      <c r="GZ38" s="5">
        <f t="shared" ca="1" si="175"/>
        <v>1</v>
      </c>
      <c r="HA38" s="19">
        <f t="shared" ca="1" si="176"/>
        <v>1</v>
      </c>
      <c r="HB38" s="9"/>
      <c r="HC38" s="19" t="b">
        <f t="shared" ca="1" si="192"/>
        <v>0</v>
      </c>
      <c r="HD38" s="19" t="b">
        <f t="shared" ca="1" si="192"/>
        <v>0</v>
      </c>
      <c r="HE38" s="19">
        <f t="shared" ca="1" si="214"/>
        <v>1</v>
      </c>
      <c r="HF38" s="19">
        <f t="shared" ca="1" si="214"/>
        <v>0.75</v>
      </c>
      <c r="HG38" s="19">
        <f t="shared" ca="1" si="214"/>
        <v>0.75</v>
      </c>
      <c r="HH38" s="19">
        <f t="shared" ca="1" si="214"/>
        <v>0.8</v>
      </c>
      <c r="HI38" s="19">
        <f t="shared" ca="1" si="214"/>
        <v>0.82499999999999996</v>
      </c>
      <c r="HJ38" s="19">
        <f t="shared" ca="1" si="214"/>
        <v>0.875</v>
      </c>
      <c r="HK38" s="19">
        <f t="shared" ca="1" si="214"/>
        <v>0.9</v>
      </c>
      <c r="HL38" s="19">
        <f t="shared" ca="1" si="214"/>
        <v>1</v>
      </c>
      <c r="HM38" s="19">
        <f t="shared" ca="1" si="214"/>
        <v>0.875</v>
      </c>
      <c r="HN38" s="19">
        <f t="shared" ca="1" si="214"/>
        <v>0</v>
      </c>
      <c r="HO38" s="24">
        <v>0</v>
      </c>
    </row>
    <row r="39" spans="1:223" outlineLevel="2">
      <c r="A39" s="21">
        <f t="shared" si="203"/>
        <v>34</v>
      </c>
      <c r="B39" s="224">
        <f t="shared" ca="1" si="194"/>
        <v>24</v>
      </c>
      <c r="C39">
        <f>203</f>
        <v>203</v>
      </c>
      <c r="D39" s="145" t="str">
        <f t="shared" ca="1" si="146"/>
        <v>SWV</v>
      </c>
      <c r="E39" t="b">
        <f t="shared" ca="1" si="147"/>
        <v>1</v>
      </c>
      <c r="F39" t="b">
        <v>0</v>
      </c>
      <c r="G39" t="b">
        <f t="shared" ca="1" si="204"/>
        <v>1</v>
      </c>
      <c r="H39" s="240">
        <f t="shared" ca="1" si="179"/>
        <v>0</v>
      </c>
      <c r="I39" s="240">
        <f t="shared" ca="1" si="179"/>
        <v>1</v>
      </c>
      <c r="J39" s="240">
        <f t="shared" ca="1" si="179"/>
        <v>0</v>
      </c>
      <c r="K39" s="240">
        <f t="shared" ca="1" si="179"/>
        <v>1</v>
      </c>
      <c r="L39" s="240"/>
      <c r="M39" s="240">
        <f t="shared" ca="1" si="180"/>
        <v>1</v>
      </c>
      <c r="N39" s="240">
        <f t="shared" ca="1" si="181"/>
        <v>1</v>
      </c>
      <c r="O39" s="240">
        <f t="shared" ca="1" si="182"/>
        <v>2</v>
      </c>
      <c r="P39" s="240">
        <f t="shared" ca="1" si="181"/>
        <v>1</v>
      </c>
      <c r="Q39" s="240">
        <f t="shared" ca="1" si="181"/>
        <v>2</v>
      </c>
      <c r="R39" s="240">
        <f t="shared" ca="1" si="181"/>
        <v>1</v>
      </c>
      <c r="S39" s="240">
        <f t="shared" ca="1" si="181"/>
        <v>1</v>
      </c>
      <c r="T39" s="240">
        <f t="shared" ca="1" si="181"/>
        <v>1</v>
      </c>
      <c r="U39" s="278"/>
      <c r="V39" s="278"/>
      <c r="W39" s="280">
        <f t="shared" ref="W39:X58" ca="1" si="215">IF(OFFSET(X39,-1,0)=X$28,W$27,IF(OFFSET(W39,-1,0)=0,0,MOD(OFFSET(W39,-1,0)+1,W$28+1)))</f>
        <v>0</v>
      </c>
      <c r="X39" s="280">
        <f t="shared" ca="1" si="215"/>
        <v>0</v>
      </c>
      <c r="Y39" s="280">
        <f t="shared" ref="Y39:Y70" ca="1" si="216">IF(OFFSET(Y39,-1,0)=0,0,MOD(OFFSET(Y39,-1,0)+1,Y$28+1))</f>
        <v>82</v>
      </c>
      <c r="Z39" s="145">
        <f ca="1">INDEX(CHOOSE($N39,DataAutumn!i.AdultDrys,DataWinter!i.AdultDrys,DataSpring!i.AdultDrys),1,$M39)</f>
        <v>4</v>
      </c>
      <c r="AA39" s="5">
        <f t="shared" ca="1" si="148"/>
        <v>2</v>
      </c>
      <c r="AB39" s="5">
        <f t="shared" ca="1" si="148"/>
        <v>0</v>
      </c>
      <c r="AC39" s="5">
        <f t="shared" ca="1" si="149"/>
        <v>5</v>
      </c>
      <c r="AD39">
        <f t="shared" ca="1" si="150"/>
        <v>9</v>
      </c>
      <c r="AE39" s="240">
        <f ca="1">OFFSET(AE39,-1,0)+1</f>
        <v>2</v>
      </c>
      <c r="AF39" s="233" t="str">
        <f t="shared" ca="1" si="205"/>
        <v>00010 FeedSupplyTemplate SWV Day135 FWM     RR000p WP100p MP100p GP100p T_TRUE  LTW_000_082 (F33N11)</v>
      </c>
      <c r="AG39" s="9" t="str">
        <f ca="1">IF(COUNTIF(AF$5:AF39,AF39)=1,"-","Dup")</f>
        <v>-</v>
      </c>
      <c r="AH39" s="9"/>
      <c r="AI39" s="240" t="str">
        <f t="shared" ca="1" si="195"/>
        <v>-</v>
      </c>
      <c r="AJ39" s="240" t="str">
        <f t="shared" ca="1" si="195"/>
        <v>-</v>
      </c>
      <c r="AK39" s="240" t="str">
        <f t="shared" ca="1" si="195"/>
        <v>-</v>
      </c>
      <c r="AL39" s="240" t="str">
        <f t="shared" ca="1" si="195"/>
        <v>-</v>
      </c>
      <c r="AM39" s="240" t="str">
        <f t="shared" ca="1" si="195"/>
        <v>-</v>
      </c>
      <c r="AN39" s="240" t="str">
        <f t="shared" ca="1" si="195"/>
        <v>-</v>
      </c>
      <c r="AO39" s="9"/>
      <c r="AP39" s="19" t="b">
        <f t="shared" ref="AP39:DO41" ca="1" si="217">OFFSET(AP$5,$B39,0)</f>
        <v>1</v>
      </c>
      <c r="AQ39" s="19" t="str">
        <f t="shared" ca="1" si="217"/>
        <v>-</v>
      </c>
      <c r="AR39" s="19" t="str">
        <f t="shared" ca="1" si="217"/>
        <v>-</v>
      </c>
      <c r="AS39" s="19" t="str">
        <f t="shared" ca="1" si="217"/>
        <v>-</v>
      </c>
      <c r="AT39" s="19" t="b">
        <f t="shared" ca="1" si="217"/>
        <v>0</v>
      </c>
      <c r="AU39" s="19">
        <f t="shared" ca="1" si="152"/>
        <v>0.25</v>
      </c>
      <c r="AV39" s="19" t="b">
        <f t="shared" ca="1" si="152"/>
        <v>1</v>
      </c>
      <c r="AW39" s="9"/>
      <c r="AX39" s="5" t="str">
        <f t="shared" ca="1" si="153"/>
        <v>-</v>
      </c>
      <c r="AY39" s="19" t="str">
        <f t="shared" ca="1" si="154"/>
        <v>-</v>
      </c>
      <c r="AZ39" s="19" t="str">
        <f t="shared" ca="1" si="154"/>
        <v>-</v>
      </c>
      <c r="BA39" s="19" t="str">
        <f t="shared" ca="1" si="154"/>
        <v>-</v>
      </c>
      <c r="BB39" s="5" t="str">
        <f t="shared" ca="1" si="155"/>
        <v>-</v>
      </c>
      <c r="BC39" s="19" t="str">
        <f t="shared" ca="1" si="156"/>
        <v>-</v>
      </c>
      <c r="BD39" s="5" t="str">
        <f t="shared" ca="1" si="157"/>
        <v>-</v>
      </c>
      <c r="BE39" s="19" t="str">
        <f t="shared" ca="1" si="158"/>
        <v>-</v>
      </c>
      <c r="BF39" s="19" t="str">
        <f t="shared" ca="1" si="158"/>
        <v>-</v>
      </c>
      <c r="BG39" s="19" t="str">
        <f t="shared" ca="1" si="158"/>
        <v>-</v>
      </c>
      <c r="BH39" s="5" t="str">
        <f t="shared" ca="1" si="159"/>
        <v>-</v>
      </c>
      <c r="BI39" s="9"/>
      <c r="BJ39" s="19" t="str">
        <f t="shared" ca="1" si="160"/>
        <v>-</v>
      </c>
      <c r="BK39" s="19" t="str">
        <f t="shared" ca="1" si="160"/>
        <v>-</v>
      </c>
      <c r="BL39" s="19" t="str">
        <f t="shared" ca="1" si="160"/>
        <v>-</v>
      </c>
      <c r="BM39" s="19" t="str">
        <f t="shared" ca="1" si="160"/>
        <v>-</v>
      </c>
      <c r="BN39" s="19" t="str">
        <f t="shared" ca="1" si="160"/>
        <v>-</v>
      </c>
      <c r="BO39" s="19" t="str">
        <f t="shared" ca="1" si="160"/>
        <v>-</v>
      </c>
      <c r="BP39" s="19" t="str">
        <f t="shared" ca="1" si="160"/>
        <v>-</v>
      </c>
      <c r="BQ39" s="19" t="str">
        <f t="shared" ca="1" si="160"/>
        <v>-</v>
      </c>
      <c r="BR39" s="19" t="str">
        <f t="shared" ca="1" si="160"/>
        <v>-</v>
      </c>
      <c r="BS39" s="19" t="str">
        <f t="shared" ca="1" si="160"/>
        <v>-</v>
      </c>
      <c r="BT39" s="9"/>
      <c r="BU39" s="240" t="b">
        <f t="shared" ca="1" si="201"/>
        <v>1</v>
      </c>
      <c r="BV39" s="12" t="b">
        <v>1</v>
      </c>
      <c r="BW39" s="240" t="b">
        <f t="shared" ca="1" si="207"/>
        <v>1</v>
      </c>
      <c r="BX39" s="255">
        <f t="shared" ca="1" si="208"/>
        <v>111109</v>
      </c>
      <c r="BY39" s="240" t="b">
        <f t="shared" ref="BY39:BY91" ca="1" si="218">OFFSET(BY39,-1,0)</f>
        <v>1</v>
      </c>
      <c r="BZ39" s="240">
        <f ca="1">OFFSET(BZ39,-1,0)</f>
        <v>0</v>
      </c>
      <c r="CA39" s="240" t="b">
        <f ca="1">OFFSET(CA39,-1,0)</f>
        <v>0</v>
      </c>
      <c r="CB39" s="240">
        <f t="shared" ca="1" si="197"/>
        <v>111111</v>
      </c>
      <c r="CC39" s="19" t="str">
        <f t="shared" ca="1" si="151"/>
        <v>-</v>
      </c>
      <c r="CD39" s="12">
        <v>1</v>
      </c>
      <c r="CE39" s="12">
        <v>1</v>
      </c>
      <c r="CF39" s="9"/>
      <c r="CG39" s="448">
        <f t="shared" ca="1" si="161"/>
        <v>683</v>
      </c>
      <c r="CH39" s="448">
        <f t="shared" ca="1" si="161"/>
        <v>717</v>
      </c>
      <c r="CI39" s="448">
        <f t="shared" ca="1" si="161"/>
        <v>752</v>
      </c>
      <c r="CJ39" s="153">
        <f t="shared" ca="1" si="162"/>
        <v>441</v>
      </c>
      <c r="CK39" s="153">
        <f t="shared" ca="1" si="162"/>
        <v>476</v>
      </c>
      <c r="CL39" s="153">
        <f t="shared" ca="1" si="162"/>
        <v>511</v>
      </c>
      <c r="CM39" s="19" t="str">
        <f t="shared" ca="1" si="163"/>
        <v>-</v>
      </c>
      <c r="CN39" s="19" t="str">
        <f t="shared" ca="1" si="217"/>
        <v>-</v>
      </c>
      <c r="CO39" s="19" t="str">
        <f t="shared" ca="1" si="217"/>
        <v>-</v>
      </c>
      <c r="CP39" s="19" t="str">
        <f t="shared" ca="1" si="217"/>
        <v>-</v>
      </c>
      <c r="CQ39" s="19" t="str">
        <f t="shared" ca="1" si="217"/>
        <v>-</v>
      </c>
      <c r="CR39" s="19"/>
      <c r="CS39" s="19"/>
      <c r="CT39" s="19"/>
      <c r="CU39" s="19"/>
      <c r="CV39" s="19"/>
      <c r="CW39" s="19"/>
      <c r="CX39" s="19"/>
      <c r="CY39" s="19"/>
      <c r="CZ39" s="19"/>
      <c r="DA39" s="19"/>
      <c r="DB39" s="19"/>
      <c r="DC39" s="19"/>
      <c r="DD39" s="12">
        <v>1</v>
      </c>
      <c r="DE39" s="12">
        <v>1</v>
      </c>
      <c r="DF39" s="19">
        <f t="shared" ca="1" si="198"/>
        <v>0</v>
      </c>
      <c r="DG39" s="19" t="str">
        <f t="shared" ca="1" si="217"/>
        <v>-</v>
      </c>
      <c r="DH39" s="19" t="str">
        <f t="shared" ca="1" si="217"/>
        <v>-</v>
      </c>
      <c r="DI39" s="19" t="str">
        <f t="shared" ca="1" si="217"/>
        <v>-</v>
      </c>
      <c r="DJ39" s="19" t="str">
        <f t="shared" ca="1" si="217"/>
        <v>-</v>
      </c>
      <c r="DK39" s="19" t="str">
        <f t="shared" ca="1" si="217"/>
        <v>-</v>
      </c>
      <c r="DL39" s="19">
        <f t="shared" ca="1" si="217"/>
        <v>0</v>
      </c>
      <c r="DM39" s="19" t="str">
        <f t="shared" ca="1" si="217"/>
        <v>-</v>
      </c>
      <c r="DN39" s="19" t="str">
        <f t="shared" ca="1" si="217"/>
        <v>-</v>
      </c>
      <c r="DO39" s="19">
        <f t="shared" ca="1" si="217"/>
        <v>0</v>
      </c>
      <c r="DP39" s="154">
        <f t="shared" ca="1" si="211"/>
        <v>0</v>
      </c>
      <c r="DQ39" s="154">
        <f t="shared" ca="1" si="211"/>
        <v>0</v>
      </c>
      <c r="DR39" s="5">
        <f t="shared" ca="1" si="165"/>
        <v>19</v>
      </c>
      <c r="DS39" s="9"/>
      <c r="DT39" s="5">
        <f t="shared" ca="1" si="166"/>
        <v>0</v>
      </c>
      <c r="DU39" s="5" t="b">
        <f t="shared" ca="1" si="166"/>
        <v>0</v>
      </c>
      <c r="DV39" s="19">
        <f t="shared" ref="DV39:EX54" ca="1" si="219">OFFSET(DV$5,$B39,0)</f>
        <v>0</v>
      </c>
      <c r="DW39" s="5">
        <f t="shared" ca="1" si="166"/>
        <v>50</v>
      </c>
      <c r="DX39" s="19">
        <f t="shared" ca="1" si="219"/>
        <v>0</v>
      </c>
      <c r="DY39" s="19">
        <f t="shared" ca="1" si="219"/>
        <v>0</v>
      </c>
      <c r="DZ39" s="19">
        <f t="shared" ca="1" si="219"/>
        <v>0</v>
      </c>
      <c r="EA39" s="19">
        <f t="shared" ca="1" si="219"/>
        <v>0</v>
      </c>
      <c r="EB39" s="19">
        <f t="shared" ca="1" si="219"/>
        <v>0</v>
      </c>
      <c r="EC39" s="19">
        <f t="shared" ca="1" si="219"/>
        <v>0</v>
      </c>
      <c r="ED39" s="19">
        <f t="shared" ca="1" si="219"/>
        <v>0</v>
      </c>
      <c r="EE39" s="19">
        <f t="shared" ca="1" si="219"/>
        <v>0</v>
      </c>
      <c r="EF39" s="19">
        <f t="shared" ca="1" si="219"/>
        <v>0</v>
      </c>
      <c r="EG39" s="5">
        <f t="shared" ca="1" si="167"/>
        <v>0</v>
      </c>
      <c r="EH39" s="5">
        <f t="shared" ca="1" si="167"/>
        <v>0</v>
      </c>
      <c r="EI39" s="5">
        <f t="shared" ca="1" si="167"/>
        <v>0</v>
      </c>
      <c r="EJ39" s="5">
        <f t="shared" ref="EJ39:EN48" ca="1" si="220">INDEX(i_dryman,($Z39-1)*4+INDEX(i.StdELMan,($K39-1)*12+($M39-1)*3+$N39,EJ$8),EJ$7)</f>
        <v>0.01</v>
      </c>
      <c r="EK39" s="5">
        <f t="shared" ca="1" si="220"/>
        <v>0</v>
      </c>
      <c r="EL39" s="5">
        <f t="shared" ca="1" si="220"/>
        <v>0</v>
      </c>
      <c r="EM39" s="5">
        <f t="shared" ca="1" si="220"/>
        <v>0.05</v>
      </c>
      <c r="EN39" s="5">
        <f t="shared" ca="1" si="220"/>
        <v>0.05</v>
      </c>
      <c r="EO39" s="19">
        <f t="shared" ca="1" si="219"/>
        <v>0</v>
      </c>
      <c r="EP39" s="19">
        <f t="shared" ca="1" si="219"/>
        <v>0</v>
      </c>
      <c r="EQ39" s="19">
        <f t="shared" ca="1" si="219"/>
        <v>0</v>
      </c>
      <c r="ER39" s="9"/>
      <c r="ES39" s="5" t="str">
        <f t="shared" ca="1" si="169"/>
        <v>-</v>
      </c>
      <c r="ET39" s="5" t="b">
        <f t="shared" ca="1" si="170"/>
        <v>1</v>
      </c>
      <c r="EU39" s="5" t="b">
        <f t="shared" ca="1" si="170"/>
        <v>0</v>
      </c>
      <c r="EV39" s="5" t="b">
        <f t="shared" ca="1" si="170"/>
        <v>0</v>
      </c>
      <c r="EW39" s="19">
        <f t="shared" ca="1" si="219"/>
        <v>2</v>
      </c>
      <c r="EX39" s="19">
        <f t="shared" ca="1" si="219"/>
        <v>2</v>
      </c>
      <c r="EY39" s="19" t="str">
        <f t="shared" ca="1" si="188"/>
        <v>-</v>
      </c>
      <c r="EZ39" s="19" t="str">
        <f t="shared" ca="1" si="188"/>
        <v>-</v>
      </c>
      <c r="FA39" s="19" t="str">
        <f t="shared" ca="1" si="188"/>
        <v>-</v>
      </c>
      <c r="FB39" s="19" t="str">
        <f t="shared" ca="1" si="188"/>
        <v>-</v>
      </c>
      <c r="FC39" s="19">
        <f t="shared" ca="1" si="188"/>
        <v>1</v>
      </c>
      <c r="FD39" s="19">
        <f t="shared" ca="1" si="188"/>
        <v>0.66</v>
      </c>
      <c r="FE39" s="19" t="str">
        <f t="shared" ca="1" si="188"/>
        <v>-</v>
      </c>
      <c r="FF39" s="5" t="b">
        <f t="array" aca="1" ref="FF39" ca="1">IF(OR(FG39:FG39&lt;&gt;"-"),TRUE,"-")</f>
        <v>1</v>
      </c>
      <c r="FG39" s="240">
        <f t="shared" ca="1" si="199"/>
        <v>2</v>
      </c>
      <c r="FH39" s="240">
        <f t="shared" ca="1" si="199"/>
        <v>2</v>
      </c>
      <c r="FI39" s="240">
        <f t="shared" ca="1" si="199"/>
        <v>2</v>
      </c>
      <c r="FJ39" s="240">
        <f t="shared" ca="1" si="199"/>
        <v>2</v>
      </c>
      <c r="FK39" s="240">
        <f t="shared" ca="1" si="199"/>
        <v>2</v>
      </c>
      <c r="FL39" s="240">
        <f t="shared" ca="1" si="199"/>
        <v>2</v>
      </c>
      <c r="FM39" s="240">
        <f t="shared" ca="1" si="199"/>
        <v>2</v>
      </c>
      <c r="FN39" s="240">
        <f t="shared" ca="1" si="199"/>
        <v>2</v>
      </c>
      <c r="FO39" s="5" t="str">
        <f t="array" aca="1" ref="FO39" ca="1">IF(OR(FP39:FV39&lt;&gt;"-"),TRUE,"-")</f>
        <v>-</v>
      </c>
      <c r="FP39" s="19" t="str">
        <f t="shared" ca="1" si="212"/>
        <v>-</v>
      </c>
      <c r="FQ39" s="19" t="str">
        <f t="shared" ca="1" si="212"/>
        <v>-</v>
      </c>
      <c r="FR39" s="19" t="str">
        <f t="shared" ca="1" si="212"/>
        <v>-</v>
      </c>
      <c r="FS39" s="19" t="str">
        <f t="shared" ca="1" si="212"/>
        <v>-</v>
      </c>
      <c r="FT39" s="19" t="str">
        <f t="shared" ca="1" si="212"/>
        <v>-</v>
      </c>
      <c r="FU39" s="19" t="str">
        <f t="shared" ca="1" si="212"/>
        <v>-</v>
      </c>
      <c r="FV39" s="19" t="str">
        <f t="shared" ca="1" si="212"/>
        <v>-</v>
      </c>
      <c r="FW39" s="19" t="b">
        <f t="shared" ca="1" si="213"/>
        <v>1</v>
      </c>
      <c r="FX39" s="145">
        <f t="shared" ca="1" si="171"/>
        <v>2</v>
      </c>
      <c r="FY39" s="19">
        <f t="shared" ca="1" si="213"/>
        <v>2</v>
      </c>
      <c r="FZ39" s="19" t="b">
        <f t="shared" ca="1" si="133"/>
        <v>0</v>
      </c>
      <c r="GA39" s="19" t="str">
        <f t="shared" ca="1" si="191"/>
        <v>-</v>
      </c>
      <c r="GB39" s="5" t="str">
        <f t="shared" ca="1" si="172"/>
        <v>-</v>
      </c>
      <c r="GC39" s="5" t="str">
        <f t="shared" ca="1" si="172"/>
        <v>-</v>
      </c>
      <c r="GD39" s="5" t="str">
        <f t="shared" ca="1" si="172"/>
        <v>-</v>
      </c>
      <c r="GE39" s="5" t="str">
        <f t="shared" ca="1" si="172"/>
        <v>-</v>
      </c>
      <c r="GF39" s="19" t="b">
        <f t="shared" ca="1" si="135"/>
        <v>0</v>
      </c>
      <c r="GG39" s="19" t="str">
        <f t="shared" ca="1" si="173"/>
        <v>-</v>
      </c>
      <c r="GH39" s="19" t="str">
        <f t="shared" ca="1" si="173"/>
        <v>-</v>
      </c>
      <c r="GI39" s="19" t="b">
        <f t="shared" ca="1" si="173"/>
        <v>1</v>
      </c>
      <c r="GJ39" s="19">
        <f t="shared" ca="1" si="173"/>
        <v>0.75</v>
      </c>
      <c r="GK39" s="19">
        <f t="shared" ca="1" si="173"/>
        <v>0.75</v>
      </c>
      <c r="GL39" s="19">
        <f t="shared" ca="1" si="173"/>
        <v>0.99</v>
      </c>
      <c r="GM39" s="19">
        <f t="shared" ca="1" si="173"/>
        <v>0.5</v>
      </c>
      <c r="GN39" s="19">
        <f t="shared" ca="1" si="173"/>
        <v>0</v>
      </c>
      <c r="GO39" s="19">
        <f t="shared" ca="1" si="173"/>
        <v>0</v>
      </c>
      <c r="GP39" s="19" t="str">
        <f t="shared" ca="1" si="173"/>
        <v>-</v>
      </c>
      <c r="GQ39" s="19" t="str">
        <f t="shared" ca="1" si="173"/>
        <v>-</v>
      </c>
      <c r="GR39" s="19" t="str">
        <f t="shared" ca="1" si="173"/>
        <v>-</v>
      </c>
      <c r="GS39" s="5">
        <f t="shared" ca="1" si="174"/>
        <v>1</v>
      </c>
      <c r="GT39" s="9"/>
      <c r="GU39" s="19">
        <f t="shared" ca="1" si="214"/>
        <v>70</v>
      </c>
      <c r="GV39" s="19">
        <f t="shared" ca="1" si="214"/>
        <v>50</v>
      </c>
      <c r="GW39" s="19">
        <f t="shared" ca="1" si="214"/>
        <v>85</v>
      </c>
      <c r="GX39" s="19">
        <f t="shared" ca="1" si="214"/>
        <v>50</v>
      </c>
      <c r="GY39" s="19">
        <f t="shared" ca="1" si="214"/>
        <v>1</v>
      </c>
      <c r="GZ39" s="5">
        <f t="shared" ca="1" si="175"/>
        <v>1</v>
      </c>
      <c r="HA39" s="19">
        <f t="shared" ca="1" si="176"/>
        <v>1</v>
      </c>
      <c r="HB39" s="9"/>
      <c r="HC39" s="19" t="b">
        <f t="shared" ca="1" si="192"/>
        <v>0</v>
      </c>
      <c r="HD39" s="19" t="b">
        <f t="shared" ca="1" si="192"/>
        <v>0</v>
      </c>
      <c r="HE39" s="19">
        <f t="shared" ca="1" si="214"/>
        <v>1</v>
      </c>
      <c r="HF39" s="19">
        <f t="shared" ca="1" si="214"/>
        <v>0.75</v>
      </c>
      <c r="HG39" s="19">
        <f t="shared" ca="1" si="214"/>
        <v>0.75</v>
      </c>
      <c r="HH39" s="19">
        <f t="shared" ca="1" si="214"/>
        <v>0.8</v>
      </c>
      <c r="HI39" s="19">
        <f t="shared" ca="1" si="214"/>
        <v>0.82499999999999996</v>
      </c>
      <c r="HJ39" s="19">
        <f t="shared" ca="1" si="214"/>
        <v>0.875</v>
      </c>
      <c r="HK39" s="19">
        <f t="shared" ca="1" si="214"/>
        <v>0.9</v>
      </c>
      <c r="HL39" s="19">
        <f t="shared" ca="1" si="214"/>
        <v>1</v>
      </c>
      <c r="HM39" s="19">
        <f t="shared" ca="1" si="214"/>
        <v>0.875</v>
      </c>
      <c r="HN39" s="19">
        <f t="shared" ca="1" si="214"/>
        <v>0</v>
      </c>
      <c r="HO39" s="24">
        <v>0</v>
      </c>
    </row>
    <row r="40" spans="1:223" outlineLevel="2">
      <c r="A40" s="21">
        <f t="shared" si="203"/>
        <v>35</v>
      </c>
      <c r="B40" s="224">
        <f t="shared" ca="1" si="194"/>
        <v>24</v>
      </c>
      <c r="C40">
        <f>203</f>
        <v>203</v>
      </c>
      <c r="D40" s="145" t="str">
        <f t="shared" ca="1" si="146"/>
        <v>SWV</v>
      </c>
      <c r="E40" t="b">
        <f t="shared" ca="1" si="147"/>
        <v>1</v>
      </c>
      <c r="F40" t="b">
        <v>0</v>
      </c>
      <c r="G40" t="b">
        <f t="shared" ref="G40:G64" ca="1" si="221">E40</f>
        <v>1</v>
      </c>
      <c r="H40" s="240">
        <f t="shared" ca="1" si="179"/>
        <v>0</v>
      </c>
      <c r="I40" s="240">
        <f t="shared" ca="1" si="179"/>
        <v>1</v>
      </c>
      <c r="J40" s="240">
        <f t="shared" ca="1" si="179"/>
        <v>0</v>
      </c>
      <c r="K40" s="240">
        <f t="shared" ca="1" si="179"/>
        <v>1</v>
      </c>
      <c r="L40" s="240"/>
      <c r="M40" s="240">
        <f t="shared" ca="1" si="180"/>
        <v>1</v>
      </c>
      <c r="N40" s="240">
        <f t="shared" ca="1" si="181"/>
        <v>1</v>
      </c>
      <c r="O40" s="240">
        <f t="shared" ca="1" si="182"/>
        <v>2</v>
      </c>
      <c r="P40" s="240">
        <f t="shared" ca="1" si="181"/>
        <v>1</v>
      </c>
      <c r="Q40" s="240">
        <f t="shared" ca="1" si="181"/>
        <v>2</v>
      </c>
      <c r="R40" s="240">
        <f t="shared" ca="1" si="181"/>
        <v>1</v>
      </c>
      <c r="S40" s="240">
        <f t="shared" ca="1" si="181"/>
        <v>1</v>
      </c>
      <c r="T40" s="240">
        <f t="shared" ca="1" si="181"/>
        <v>1</v>
      </c>
      <c r="U40" s="278"/>
      <c r="V40" s="278"/>
      <c r="W40" s="280">
        <f t="shared" ca="1" si="215"/>
        <v>0</v>
      </c>
      <c r="X40" s="280">
        <f t="shared" ca="1" si="215"/>
        <v>0</v>
      </c>
      <c r="Y40" s="280">
        <f t="shared" ca="1" si="216"/>
        <v>83</v>
      </c>
      <c r="Z40" s="145">
        <f ca="1">INDEX(CHOOSE($N40,DataAutumn!i.AdultDrys,DataWinter!i.AdultDrys,DataSpring!i.AdultDrys),1,$M40)</f>
        <v>4</v>
      </c>
      <c r="AA40" s="5">
        <f t="shared" ca="1" si="148"/>
        <v>2</v>
      </c>
      <c r="AB40" s="5">
        <f t="shared" ca="1" si="148"/>
        <v>0</v>
      </c>
      <c r="AC40" s="5">
        <f t="shared" ca="1" si="149"/>
        <v>5</v>
      </c>
      <c r="AD40">
        <f t="shared" ca="1" si="150"/>
        <v>9</v>
      </c>
      <c r="AE40" s="240">
        <f t="shared" ref="AE40:AE91" ca="1" si="222">OFFSET(AE40,-1,0)+1</f>
        <v>3</v>
      </c>
      <c r="AF40" s="233" t="str">
        <f t="shared" ca="1" si="205"/>
        <v>00011 FeedSupplyTemplate SWV Day135 FWM     RR000p WP100p MP100p GP100p T_TRUE  LTW_000_083 (F33N11)</v>
      </c>
      <c r="AG40" s="9" t="str">
        <f ca="1">IF(COUNTIF(AF$5:AF40,AF40)=1,"-","Dup")</f>
        <v>-</v>
      </c>
      <c r="AH40" s="9"/>
      <c r="AI40" s="240" t="str">
        <f t="shared" ca="1" si="195"/>
        <v>-</v>
      </c>
      <c r="AJ40" s="240" t="str">
        <f t="shared" ca="1" si="195"/>
        <v>-</v>
      </c>
      <c r="AK40" s="240" t="str">
        <f t="shared" ca="1" si="195"/>
        <v>-</v>
      </c>
      <c r="AL40" s="240" t="str">
        <f t="shared" ca="1" si="195"/>
        <v>-</v>
      </c>
      <c r="AM40" s="240" t="str">
        <f t="shared" ca="1" si="195"/>
        <v>-</v>
      </c>
      <c r="AN40" s="240" t="str">
        <f t="shared" ca="1" si="195"/>
        <v>-</v>
      </c>
      <c r="AO40" s="9"/>
      <c r="AP40" s="19" t="b">
        <f t="shared" ca="1" si="217"/>
        <v>1</v>
      </c>
      <c r="AQ40" s="19" t="str">
        <f t="shared" ca="1" si="217"/>
        <v>-</v>
      </c>
      <c r="AR40" s="19" t="str">
        <f t="shared" ca="1" si="217"/>
        <v>-</v>
      </c>
      <c r="AS40" s="19" t="str">
        <f t="shared" ca="1" si="217"/>
        <v>-</v>
      </c>
      <c r="AT40" s="19" t="b">
        <f t="shared" ca="1" si="217"/>
        <v>0</v>
      </c>
      <c r="AU40" s="19">
        <f t="shared" ca="1" si="152"/>
        <v>0.25</v>
      </c>
      <c r="AV40" s="19" t="b">
        <f t="shared" ca="1" si="152"/>
        <v>1</v>
      </c>
      <c r="AW40" s="9"/>
      <c r="AX40" s="5" t="str">
        <f t="shared" ca="1" si="153"/>
        <v>-</v>
      </c>
      <c r="AY40" s="19" t="str">
        <f t="shared" ca="1" si="154"/>
        <v>-</v>
      </c>
      <c r="AZ40" s="19" t="str">
        <f t="shared" ca="1" si="154"/>
        <v>-</v>
      </c>
      <c r="BA40" s="19" t="str">
        <f t="shared" ca="1" si="154"/>
        <v>-</v>
      </c>
      <c r="BB40" s="5" t="str">
        <f t="shared" ca="1" si="155"/>
        <v>-</v>
      </c>
      <c r="BC40" s="19" t="str">
        <f t="shared" ca="1" si="156"/>
        <v>-</v>
      </c>
      <c r="BD40" s="5" t="str">
        <f t="shared" ca="1" si="157"/>
        <v>-</v>
      </c>
      <c r="BE40" s="19" t="str">
        <f t="shared" ca="1" si="158"/>
        <v>-</v>
      </c>
      <c r="BF40" s="19" t="str">
        <f t="shared" ca="1" si="158"/>
        <v>-</v>
      </c>
      <c r="BG40" s="19" t="str">
        <f t="shared" ca="1" si="158"/>
        <v>-</v>
      </c>
      <c r="BH40" s="5" t="str">
        <f t="shared" ca="1" si="159"/>
        <v>-</v>
      </c>
      <c r="BI40" s="9"/>
      <c r="BJ40" s="19" t="str">
        <f t="shared" ca="1" si="160"/>
        <v>-</v>
      </c>
      <c r="BK40" s="19" t="str">
        <f t="shared" ca="1" si="160"/>
        <v>-</v>
      </c>
      <c r="BL40" s="19" t="str">
        <f t="shared" ca="1" si="160"/>
        <v>-</v>
      </c>
      <c r="BM40" s="19" t="str">
        <f t="shared" ca="1" si="160"/>
        <v>-</v>
      </c>
      <c r="BN40" s="19" t="str">
        <f t="shared" ca="1" si="160"/>
        <v>-</v>
      </c>
      <c r="BO40" s="19" t="str">
        <f t="shared" ca="1" si="160"/>
        <v>-</v>
      </c>
      <c r="BP40" s="19" t="str">
        <f t="shared" ca="1" si="160"/>
        <v>-</v>
      </c>
      <c r="BQ40" s="19" t="str">
        <f t="shared" ca="1" si="160"/>
        <v>-</v>
      </c>
      <c r="BR40" s="19" t="str">
        <f t="shared" ca="1" si="160"/>
        <v>-</v>
      </c>
      <c r="BS40" s="19" t="str">
        <f t="shared" ca="1" si="160"/>
        <v>-</v>
      </c>
      <c r="BT40" s="9"/>
      <c r="BU40" s="240" t="b">
        <f t="shared" ca="1" si="201"/>
        <v>1</v>
      </c>
      <c r="BV40" s="12" t="b">
        <v>1</v>
      </c>
      <c r="BW40" s="240" t="b">
        <f t="shared" ca="1" si="207"/>
        <v>1</v>
      </c>
      <c r="BX40" s="255">
        <f t="shared" ca="1" si="208"/>
        <v>111109</v>
      </c>
      <c r="BY40" s="240" t="b">
        <f t="shared" ca="1" si="218"/>
        <v>1</v>
      </c>
      <c r="BZ40" s="240">
        <f t="shared" ref="BZ40:CA91" ca="1" si="223">OFFSET(BZ40,-1,0)</f>
        <v>0</v>
      </c>
      <c r="CA40" s="240" t="b">
        <f t="shared" ca="1" si="223"/>
        <v>0</v>
      </c>
      <c r="CB40" s="240">
        <f t="shared" ca="1" si="197"/>
        <v>111112</v>
      </c>
      <c r="CC40" s="19" t="str">
        <f t="shared" ca="1" si="151"/>
        <v>-</v>
      </c>
      <c r="CD40" s="12">
        <v>1</v>
      </c>
      <c r="CE40" s="12">
        <v>1</v>
      </c>
      <c r="CF40" s="9"/>
      <c r="CG40" s="448">
        <f t="shared" ca="1" si="161"/>
        <v>683</v>
      </c>
      <c r="CH40" s="448">
        <f t="shared" ca="1" si="161"/>
        <v>717</v>
      </c>
      <c r="CI40" s="448">
        <f t="shared" ca="1" si="161"/>
        <v>752</v>
      </c>
      <c r="CJ40" s="153">
        <f t="shared" ca="1" si="162"/>
        <v>441</v>
      </c>
      <c r="CK40" s="153">
        <f t="shared" ca="1" si="162"/>
        <v>476</v>
      </c>
      <c r="CL40" s="153">
        <f t="shared" ca="1" si="162"/>
        <v>511</v>
      </c>
      <c r="CM40" s="19" t="str">
        <f t="shared" ca="1" si="163"/>
        <v>-</v>
      </c>
      <c r="CN40" s="19" t="str">
        <f t="shared" ca="1" si="217"/>
        <v>-</v>
      </c>
      <c r="CO40" s="19" t="str">
        <f t="shared" ca="1" si="217"/>
        <v>-</v>
      </c>
      <c r="CP40" s="19" t="str">
        <f t="shared" ref="CP40:CQ55" ca="1" si="224">OFFSET(CP$5,$B40,0)</f>
        <v>-</v>
      </c>
      <c r="CQ40" s="19" t="str">
        <f t="shared" ca="1" si="224"/>
        <v>-</v>
      </c>
      <c r="CR40" s="19"/>
      <c r="CS40" s="19"/>
      <c r="CT40" s="19"/>
      <c r="CU40" s="19"/>
      <c r="CV40" s="19"/>
      <c r="CW40" s="19"/>
      <c r="CX40" s="19"/>
      <c r="CY40" s="19"/>
      <c r="CZ40" s="19"/>
      <c r="DA40" s="19"/>
      <c r="DB40" s="19"/>
      <c r="DC40" s="19"/>
      <c r="DD40" s="12">
        <v>1</v>
      </c>
      <c r="DE40" s="12">
        <v>1</v>
      </c>
      <c r="DF40" s="19">
        <f t="shared" ca="1" si="198"/>
        <v>0</v>
      </c>
      <c r="DG40" s="19" t="str">
        <f t="shared" ca="1" si="217"/>
        <v>-</v>
      </c>
      <c r="DH40" s="19" t="str">
        <f t="shared" ca="1" si="217"/>
        <v>-</v>
      </c>
      <c r="DI40" s="19" t="str">
        <f t="shared" ca="1" si="217"/>
        <v>-</v>
      </c>
      <c r="DJ40" s="19" t="str">
        <f t="shared" ca="1" si="217"/>
        <v>-</v>
      </c>
      <c r="DK40" s="19" t="str">
        <f t="shared" ca="1" si="217"/>
        <v>-</v>
      </c>
      <c r="DL40" s="19">
        <f t="shared" ca="1" si="217"/>
        <v>0</v>
      </c>
      <c r="DM40" s="19" t="str">
        <f t="shared" ca="1" si="217"/>
        <v>-</v>
      </c>
      <c r="DN40" s="19" t="str">
        <f t="shared" ca="1" si="217"/>
        <v>-</v>
      </c>
      <c r="DO40" s="19">
        <f t="shared" ca="1" si="217"/>
        <v>0</v>
      </c>
      <c r="DP40" s="154">
        <f t="shared" ca="1" si="211"/>
        <v>0</v>
      </c>
      <c r="DQ40" s="154">
        <f t="shared" ca="1" si="211"/>
        <v>0</v>
      </c>
      <c r="DR40" s="5">
        <f t="shared" ca="1" si="165"/>
        <v>19</v>
      </c>
      <c r="DS40" s="9"/>
      <c r="DT40" s="5">
        <f t="shared" ca="1" si="166"/>
        <v>0</v>
      </c>
      <c r="DU40" s="5" t="b">
        <f t="shared" ca="1" si="166"/>
        <v>0</v>
      </c>
      <c r="DV40" s="19">
        <f t="shared" ref="DV40:EF62" ca="1" si="225">OFFSET(DV$5,$B40,0)</f>
        <v>0</v>
      </c>
      <c r="DW40" s="5">
        <f t="shared" ca="1" si="166"/>
        <v>50</v>
      </c>
      <c r="DX40" s="19">
        <f t="shared" ca="1" si="225"/>
        <v>0</v>
      </c>
      <c r="DY40" s="19">
        <f t="shared" ca="1" si="225"/>
        <v>0</v>
      </c>
      <c r="DZ40" s="19">
        <f t="shared" ca="1" si="225"/>
        <v>0</v>
      </c>
      <c r="EA40" s="19">
        <f t="shared" ca="1" si="225"/>
        <v>0</v>
      </c>
      <c r="EB40" s="19">
        <f t="shared" ca="1" si="225"/>
        <v>0</v>
      </c>
      <c r="EC40" s="19">
        <f t="shared" ca="1" si="225"/>
        <v>0</v>
      </c>
      <c r="ED40" s="19">
        <f t="shared" ca="1" si="225"/>
        <v>0</v>
      </c>
      <c r="EE40" s="19">
        <f t="shared" ca="1" si="225"/>
        <v>0</v>
      </c>
      <c r="EF40" s="19">
        <f t="shared" ca="1" si="225"/>
        <v>0</v>
      </c>
      <c r="EG40" s="5">
        <f t="shared" ca="1" si="167"/>
        <v>0</v>
      </c>
      <c r="EH40" s="5">
        <f t="shared" ca="1" si="167"/>
        <v>0</v>
      </c>
      <c r="EI40" s="5">
        <f t="shared" ca="1" si="167"/>
        <v>0</v>
      </c>
      <c r="EJ40" s="5">
        <f t="shared" ca="1" si="220"/>
        <v>0.01</v>
      </c>
      <c r="EK40" s="5">
        <f t="shared" ca="1" si="220"/>
        <v>0</v>
      </c>
      <c r="EL40" s="5">
        <f t="shared" ca="1" si="220"/>
        <v>0</v>
      </c>
      <c r="EM40" s="5">
        <f t="shared" ca="1" si="220"/>
        <v>0.05</v>
      </c>
      <c r="EN40" s="5">
        <f t="shared" ca="1" si="220"/>
        <v>0.05</v>
      </c>
      <c r="EO40" s="19">
        <f t="shared" ca="1" si="219"/>
        <v>0</v>
      </c>
      <c r="EP40" s="19">
        <f t="shared" ca="1" si="219"/>
        <v>0</v>
      </c>
      <c r="EQ40" s="19">
        <f t="shared" ca="1" si="219"/>
        <v>0</v>
      </c>
      <c r="ER40" s="9"/>
      <c r="ES40" s="5" t="str">
        <f t="shared" ca="1" si="169"/>
        <v>-</v>
      </c>
      <c r="ET40" s="5" t="b">
        <f t="shared" ca="1" si="170"/>
        <v>1</v>
      </c>
      <c r="EU40" s="5" t="b">
        <f t="shared" ca="1" si="170"/>
        <v>0</v>
      </c>
      <c r="EV40" s="5" t="b">
        <f t="shared" ca="1" si="170"/>
        <v>0</v>
      </c>
      <c r="EW40" s="19">
        <f t="shared" ref="EW40:EX63" ca="1" si="226">OFFSET(EW$5,$B40,0)</f>
        <v>2</v>
      </c>
      <c r="EX40" s="19">
        <f t="shared" ca="1" si="226"/>
        <v>2</v>
      </c>
      <c r="EY40" s="19" t="str">
        <f t="shared" ca="1" si="188"/>
        <v>-</v>
      </c>
      <c r="EZ40" s="19" t="str">
        <f t="shared" ca="1" si="188"/>
        <v>-</v>
      </c>
      <c r="FA40" s="19" t="str">
        <f t="shared" ca="1" si="188"/>
        <v>-</v>
      </c>
      <c r="FB40" s="19" t="str">
        <f t="shared" ca="1" si="188"/>
        <v>-</v>
      </c>
      <c r="FC40" s="19">
        <f t="shared" ca="1" si="188"/>
        <v>1</v>
      </c>
      <c r="FD40" s="19">
        <f t="shared" ca="1" si="188"/>
        <v>0.66</v>
      </c>
      <c r="FE40" s="19" t="str">
        <f t="shared" ca="1" si="188"/>
        <v>-</v>
      </c>
      <c r="FF40" s="5" t="b">
        <f t="array" aca="1" ref="FF40" ca="1">IF(OR(FG40:FG40&lt;&gt;"-"),TRUE,"-")</f>
        <v>1</v>
      </c>
      <c r="FG40" s="240">
        <f t="shared" ca="1" si="199"/>
        <v>2</v>
      </c>
      <c r="FH40" s="240">
        <f t="shared" ca="1" si="199"/>
        <v>2</v>
      </c>
      <c r="FI40" s="240">
        <f t="shared" ca="1" si="199"/>
        <v>2</v>
      </c>
      <c r="FJ40" s="240">
        <f t="shared" ca="1" si="199"/>
        <v>2</v>
      </c>
      <c r="FK40" s="240">
        <f t="shared" ca="1" si="199"/>
        <v>2</v>
      </c>
      <c r="FL40" s="240">
        <f t="shared" ca="1" si="199"/>
        <v>2</v>
      </c>
      <c r="FM40" s="240">
        <f t="shared" ca="1" si="199"/>
        <v>2</v>
      </c>
      <c r="FN40" s="240">
        <f t="shared" ca="1" si="199"/>
        <v>2</v>
      </c>
      <c r="FO40" s="5" t="str">
        <f t="array" aca="1" ref="FO40" ca="1">IF(OR(FP40:FV40&lt;&gt;"-"),TRUE,"-")</f>
        <v>-</v>
      </c>
      <c r="FP40" s="19" t="str">
        <f t="shared" ca="1" si="212"/>
        <v>-</v>
      </c>
      <c r="FQ40" s="19" t="str">
        <f t="shared" ca="1" si="212"/>
        <v>-</v>
      </c>
      <c r="FR40" s="19" t="str">
        <f t="shared" ca="1" si="212"/>
        <v>-</v>
      </c>
      <c r="FS40" s="19" t="str">
        <f t="shared" ca="1" si="212"/>
        <v>-</v>
      </c>
      <c r="FT40" s="19" t="str">
        <f t="shared" ca="1" si="212"/>
        <v>-</v>
      </c>
      <c r="FU40" s="19" t="str">
        <f t="shared" ca="1" si="212"/>
        <v>-</v>
      </c>
      <c r="FV40" s="19" t="str">
        <f t="shared" ca="1" si="212"/>
        <v>-</v>
      </c>
      <c r="FW40" s="19" t="b">
        <f t="shared" ca="1" si="213"/>
        <v>1</v>
      </c>
      <c r="FX40" s="145">
        <f t="shared" ca="1" si="171"/>
        <v>2</v>
      </c>
      <c r="FY40" s="19">
        <f t="shared" ca="1" si="213"/>
        <v>2</v>
      </c>
      <c r="FZ40" s="19" t="b">
        <f t="shared" ca="1" si="213"/>
        <v>0</v>
      </c>
      <c r="GA40" s="19" t="str">
        <f t="shared" ca="1" si="191"/>
        <v>-</v>
      </c>
      <c r="GB40" s="5" t="str">
        <f t="shared" ca="1" si="172"/>
        <v>-</v>
      </c>
      <c r="GC40" s="5" t="str">
        <f t="shared" ca="1" si="172"/>
        <v>-</v>
      </c>
      <c r="GD40" s="5" t="str">
        <f t="shared" ca="1" si="172"/>
        <v>-</v>
      </c>
      <c r="GE40" s="5" t="str">
        <f t="shared" ca="1" si="172"/>
        <v>-</v>
      </c>
      <c r="GF40" s="19" t="b">
        <f t="shared" ca="1" si="135"/>
        <v>0</v>
      </c>
      <c r="GG40" s="19" t="str">
        <f t="shared" ref="GG40:GU62" ca="1" si="227">OFFSET(GG$5,$B40,0)</f>
        <v>-</v>
      </c>
      <c r="GH40" s="19" t="str">
        <f t="shared" ca="1" si="173"/>
        <v>-</v>
      </c>
      <c r="GI40" s="19" t="b">
        <f t="shared" ca="1" si="173"/>
        <v>1</v>
      </c>
      <c r="GJ40" s="19">
        <f t="shared" ca="1" si="173"/>
        <v>0.75</v>
      </c>
      <c r="GK40" s="19">
        <f t="shared" ca="1" si="173"/>
        <v>0.75</v>
      </c>
      <c r="GL40" s="19">
        <f t="shared" ca="1" si="173"/>
        <v>0.99</v>
      </c>
      <c r="GM40" s="19">
        <f t="shared" ca="1" si="173"/>
        <v>0.5</v>
      </c>
      <c r="GN40" s="19">
        <f t="shared" ca="1" si="173"/>
        <v>0</v>
      </c>
      <c r="GO40" s="19">
        <f t="shared" ca="1" si="173"/>
        <v>0</v>
      </c>
      <c r="GP40" s="19" t="str">
        <f t="shared" ca="1" si="173"/>
        <v>-</v>
      </c>
      <c r="GQ40" s="19" t="str">
        <f t="shared" ca="1" si="173"/>
        <v>-</v>
      </c>
      <c r="GR40" s="19" t="str">
        <f t="shared" ca="1" si="173"/>
        <v>-</v>
      </c>
      <c r="GS40" s="5">
        <f t="shared" ca="1" si="174"/>
        <v>1</v>
      </c>
      <c r="GT40" s="9"/>
      <c r="GU40" s="19">
        <f t="shared" ca="1" si="227"/>
        <v>70</v>
      </c>
      <c r="GV40" s="19">
        <f t="shared" ref="GV40:HM64" ca="1" si="228">OFFSET(GV$5,$B40,0)</f>
        <v>50</v>
      </c>
      <c r="GW40" s="19">
        <f t="shared" ca="1" si="228"/>
        <v>85</v>
      </c>
      <c r="GX40" s="19">
        <f t="shared" ca="1" si="228"/>
        <v>50</v>
      </c>
      <c r="GY40" s="19">
        <f t="shared" ca="1" si="214"/>
        <v>1</v>
      </c>
      <c r="GZ40" s="5">
        <f t="shared" ca="1" si="175"/>
        <v>1</v>
      </c>
      <c r="HA40" s="19">
        <f t="shared" ca="1" si="176"/>
        <v>1</v>
      </c>
      <c r="HB40" s="9"/>
      <c r="HC40" s="19" t="b">
        <f t="shared" ca="1" si="192"/>
        <v>0</v>
      </c>
      <c r="HD40" s="19" t="b">
        <f t="shared" ca="1" si="192"/>
        <v>0</v>
      </c>
      <c r="HE40" s="19">
        <f t="shared" ca="1" si="228"/>
        <v>1</v>
      </c>
      <c r="HF40" s="19">
        <f t="shared" ca="1" si="228"/>
        <v>0.75</v>
      </c>
      <c r="HG40" s="19">
        <f t="shared" ca="1" si="228"/>
        <v>0.75</v>
      </c>
      <c r="HH40" s="19">
        <f t="shared" ca="1" si="228"/>
        <v>0.8</v>
      </c>
      <c r="HI40" s="19">
        <f t="shared" ca="1" si="228"/>
        <v>0.82499999999999996</v>
      </c>
      <c r="HJ40" s="19">
        <f t="shared" ca="1" si="228"/>
        <v>0.875</v>
      </c>
      <c r="HK40" s="19">
        <f t="shared" ca="1" si="228"/>
        <v>0.9</v>
      </c>
      <c r="HL40" s="19">
        <f t="shared" ca="1" si="228"/>
        <v>1</v>
      </c>
      <c r="HM40" s="19">
        <f t="shared" ca="1" si="228"/>
        <v>0.875</v>
      </c>
      <c r="HN40" s="19">
        <f t="shared" ref="HN40:HN91" ca="1" si="229">OFFSET(HN$5,$B40,0)</f>
        <v>0</v>
      </c>
      <c r="HO40" s="24">
        <v>0</v>
      </c>
    </row>
    <row r="41" spans="1:223" outlineLevel="2">
      <c r="A41" s="21">
        <f t="shared" si="203"/>
        <v>36</v>
      </c>
      <c r="B41" s="224">
        <f t="shared" ca="1" si="194"/>
        <v>24</v>
      </c>
      <c r="C41">
        <f>203</f>
        <v>203</v>
      </c>
      <c r="D41" s="145" t="str">
        <f t="shared" ca="1" si="146"/>
        <v>SWV</v>
      </c>
      <c r="E41" t="b">
        <f t="shared" ca="1" si="147"/>
        <v>1</v>
      </c>
      <c r="F41" t="b">
        <v>0</v>
      </c>
      <c r="G41" t="b">
        <f t="shared" ca="1" si="221"/>
        <v>1</v>
      </c>
      <c r="H41" s="240">
        <f t="shared" ca="1" si="179"/>
        <v>0</v>
      </c>
      <c r="I41" s="240">
        <f t="shared" ca="1" si="179"/>
        <v>1</v>
      </c>
      <c r="J41" s="240">
        <f t="shared" ca="1" si="179"/>
        <v>0</v>
      </c>
      <c r="K41" s="240">
        <f t="shared" ca="1" si="179"/>
        <v>1</v>
      </c>
      <c r="L41" s="240"/>
      <c r="M41" s="240">
        <f t="shared" ca="1" si="180"/>
        <v>1</v>
      </c>
      <c r="N41" s="240">
        <f t="shared" ca="1" si="181"/>
        <v>1</v>
      </c>
      <c r="O41" s="240">
        <f t="shared" ca="1" si="182"/>
        <v>2</v>
      </c>
      <c r="P41" s="240">
        <f t="shared" ca="1" si="181"/>
        <v>1</v>
      </c>
      <c r="Q41" s="240">
        <f t="shared" ca="1" si="181"/>
        <v>2</v>
      </c>
      <c r="R41" s="240">
        <f t="shared" ca="1" si="181"/>
        <v>1</v>
      </c>
      <c r="S41" s="240">
        <f t="shared" ca="1" si="181"/>
        <v>1</v>
      </c>
      <c r="T41" s="240">
        <f t="shared" ca="1" si="181"/>
        <v>1</v>
      </c>
      <c r="U41" s="278"/>
      <c r="V41" s="278"/>
      <c r="W41" s="280">
        <f t="shared" ca="1" si="215"/>
        <v>0</v>
      </c>
      <c r="X41" s="280">
        <f t="shared" ca="1" si="215"/>
        <v>0</v>
      </c>
      <c r="Y41" s="280">
        <f t="shared" ca="1" si="216"/>
        <v>84</v>
      </c>
      <c r="Z41" s="145">
        <f ca="1">INDEX(CHOOSE($N41,DataAutumn!i.AdultDrys,DataWinter!i.AdultDrys,DataSpring!i.AdultDrys),1,$M41)</f>
        <v>4</v>
      </c>
      <c r="AA41" s="5">
        <f t="shared" ca="1" si="148"/>
        <v>2</v>
      </c>
      <c r="AB41" s="5">
        <f t="shared" ca="1" si="148"/>
        <v>0</v>
      </c>
      <c r="AC41" s="5">
        <f t="shared" ca="1" si="149"/>
        <v>5</v>
      </c>
      <c r="AD41">
        <f t="shared" ca="1" si="150"/>
        <v>9</v>
      </c>
      <c r="AE41" s="240">
        <f t="shared" ca="1" si="222"/>
        <v>4</v>
      </c>
      <c r="AF41" s="233" t="str">
        <f t="shared" ca="1" si="205"/>
        <v>00012 FeedSupplyTemplate SWV Day135 FWM     RR000p WP100p MP100p GP100p T_TRUE  LTW_000_084 (F33N11)</v>
      </c>
      <c r="AG41" s="9" t="str">
        <f ca="1">IF(COUNTIF(AF$5:AF41,AF41)=1,"-","Dup")</f>
        <v>-</v>
      </c>
      <c r="AH41" s="9"/>
      <c r="AI41" s="240" t="str">
        <f t="shared" ca="1" si="195"/>
        <v>-</v>
      </c>
      <c r="AJ41" s="240" t="str">
        <f t="shared" ca="1" si="195"/>
        <v>-</v>
      </c>
      <c r="AK41" s="240" t="str">
        <f t="shared" ca="1" si="195"/>
        <v>-</v>
      </c>
      <c r="AL41" s="240" t="str">
        <f t="shared" ca="1" si="195"/>
        <v>-</v>
      </c>
      <c r="AM41" s="240" t="str">
        <f t="shared" ca="1" si="195"/>
        <v>-</v>
      </c>
      <c r="AN41" s="240" t="str">
        <f t="shared" ca="1" si="195"/>
        <v>-</v>
      </c>
      <c r="AO41" s="9"/>
      <c r="AP41" s="19" t="b">
        <f t="shared" ca="1" si="217"/>
        <v>1</v>
      </c>
      <c r="AQ41" s="19" t="str">
        <f t="shared" ca="1" si="217"/>
        <v>-</v>
      </c>
      <c r="AR41" s="19" t="str">
        <f t="shared" ca="1" si="217"/>
        <v>-</v>
      </c>
      <c r="AS41" s="19" t="str">
        <f t="shared" ca="1" si="217"/>
        <v>-</v>
      </c>
      <c r="AT41" s="19" t="b">
        <f t="shared" ca="1" si="217"/>
        <v>0</v>
      </c>
      <c r="AU41" s="19">
        <f t="shared" ca="1" si="152"/>
        <v>0.25</v>
      </c>
      <c r="AV41" s="19" t="b">
        <f t="shared" ca="1" si="152"/>
        <v>1</v>
      </c>
      <c r="AW41" s="9"/>
      <c r="AX41" s="5" t="str">
        <f t="shared" ca="1" si="153"/>
        <v>-</v>
      </c>
      <c r="AY41" s="19" t="str">
        <f t="shared" ca="1" si="154"/>
        <v>-</v>
      </c>
      <c r="AZ41" s="19" t="str">
        <f t="shared" ca="1" si="154"/>
        <v>-</v>
      </c>
      <c r="BA41" s="19" t="str">
        <f t="shared" ca="1" si="154"/>
        <v>-</v>
      </c>
      <c r="BB41" s="5" t="str">
        <f t="shared" ca="1" si="155"/>
        <v>-</v>
      </c>
      <c r="BC41" s="19" t="str">
        <f t="shared" ca="1" si="156"/>
        <v>-</v>
      </c>
      <c r="BD41" s="5" t="str">
        <f t="shared" ca="1" si="157"/>
        <v>-</v>
      </c>
      <c r="BE41" s="19" t="str">
        <f t="shared" ca="1" si="158"/>
        <v>-</v>
      </c>
      <c r="BF41" s="19" t="str">
        <f t="shared" ca="1" si="158"/>
        <v>-</v>
      </c>
      <c r="BG41" s="19" t="str">
        <f t="shared" ca="1" si="158"/>
        <v>-</v>
      </c>
      <c r="BH41" s="5" t="str">
        <f t="shared" ca="1" si="159"/>
        <v>-</v>
      </c>
      <c r="BI41" s="9"/>
      <c r="BJ41" s="19" t="str">
        <f t="shared" ca="1" si="160"/>
        <v>-</v>
      </c>
      <c r="BK41" s="19" t="str">
        <f t="shared" ca="1" si="160"/>
        <v>-</v>
      </c>
      <c r="BL41" s="19" t="str">
        <f t="shared" ca="1" si="160"/>
        <v>-</v>
      </c>
      <c r="BM41" s="19" t="str">
        <f t="shared" ca="1" si="160"/>
        <v>-</v>
      </c>
      <c r="BN41" s="19" t="str">
        <f t="shared" ca="1" si="160"/>
        <v>-</v>
      </c>
      <c r="BO41" s="19" t="str">
        <f t="shared" ca="1" si="160"/>
        <v>-</v>
      </c>
      <c r="BP41" s="19" t="str">
        <f t="shared" ca="1" si="160"/>
        <v>-</v>
      </c>
      <c r="BQ41" s="19" t="str">
        <f t="shared" ca="1" si="160"/>
        <v>-</v>
      </c>
      <c r="BR41" s="19" t="str">
        <f t="shared" ca="1" si="160"/>
        <v>-</v>
      </c>
      <c r="BS41" s="19" t="str">
        <f t="shared" ca="1" si="160"/>
        <v>-</v>
      </c>
      <c r="BT41" s="9"/>
      <c r="BU41" s="240" t="b">
        <f t="shared" ca="1" si="201"/>
        <v>1</v>
      </c>
      <c r="BV41" s="12" t="b">
        <v>1</v>
      </c>
      <c r="BW41" s="240" t="b">
        <f t="shared" ca="1" si="207"/>
        <v>1</v>
      </c>
      <c r="BX41" s="255">
        <f t="shared" ca="1" si="208"/>
        <v>111109</v>
      </c>
      <c r="BY41" s="240" t="b">
        <f t="shared" ca="1" si="218"/>
        <v>1</v>
      </c>
      <c r="BZ41" s="240">
        <f t="shared" ca="1" si="223"/>
        <v>0</v>
      </c>
      <c r="CA41" s="240" t="b">
        <f t="shared" ca="1" si="223"/>
        <v>0</v>
      </c>
      <c r="CB41" s="240">
        <f t="shared" ca="1" si="197"/>
        <v>111113</v>
      </c>
      <c r="CC41" s="19" t="str">
        <f t="shared" ca="1" si="151"/>
        <v>-</v>
      </c>
      <c r="CD41" s="12">
        <v>1</v>
      </c>
      <c r="CE41" s="12">
        <v>1</v>
      </c>
      <c r="CF41" s="9"/>
      <c r="CG41" s="448">
        <f t="shared" ca="1" si="161"/>
        <v>683</v>
      </c>
      <c r="CH41" s="448">
        <f t="shared" ca="1" si="161"/>
        <v>717</v>
      </c>
      <c r="CI41" s="448">
        <f t="shared" ca="1" si="161"/>
        <v>752</v>
      </c>
      <c r="CJ41" s="153">
        <f t="shared" ca="1" si="162"/>
        <v>441</v>
      </c>
      <c r="CK41" s="153">
        <f t="shared" ca="1" si="162"/>
        <v>476</v>
      </c>
      <c r="CL41" s="153">
        <f t="shared" ca="1" si="162"/>
        <v>511</v>
      </c>
      <c r="CM41" s="19" t="str">
        <f t="shared" ca="1" si="163"/>
        <v>-</v>
      </c>
      <c r="CN41" s="19" t="str">
        <f t="shared" ref="CN41:CP56" ca="1" si="230">OFFSET(CN$5,$B41,0)</f>
        <v>-</v>
      </c>
      <c r="CO41" s="19" t="str">
        <f t="shared" ca="1" si="230"/>
        <v>-</v>
      </c>
      <c r="CP41" s="19" t="str">
        <f t="shared" ca="1" si="230"/>
        <v>-</v>
      </c>
      <c r="CQ41" s="19" t="str">
        <f t="shared" ca="1" si="224"/>
        <v>-</v>
      </c>
      <c r="CR41" s="19"/>
      <c r="CS41" s="19"/>
      <c r="CT41" s="19"/>
      <c r="CU41" s="19"/>
      <c r="CV41" s="19"/>
      <c r="CW41" s="19"/>
      <c r="CX41" s="19"/>
      <c r="CY41" s="19"/>
      <c r="CZ41" s="19"/>
      <c r="DA41" s="19"/>
      <c r="DB41" s="19"/>
      <c r="DC41" s="19"/>
      <c r="DD41" s="12">
        <v>1</v>
      </c>
      <c r="DE41" s="12">
        <v>1</v>
      </c>
      <c r="DF41" s="19">
        <f t="shared" ca="1" si="198"/>
        <v>0</v>
      </c>
      <c r="DG41" s="19" t="str">
        <f t="shared" ref="DF41:DO57" ca="1" si="231">OFFSET(DG$5,$B41,0)</f>
        <v>-</v>
      </c>
      <c r="DH41" s="19" t="str">
        <f t="shared" ca="1" si="231"/>
        <v>-</v>
      </c>
      <c r="DI41" s="19" t="str">
        <f t="shared" ca="1" si="231"/>
        <v>-</v>
      </c>
      <c r="DJ41" s="19" t="str">
        <f t="shared" ca="1" si="231"/>
        <v>-</v>
      </c>
      <c r="DK41" s="19" t="str">
        <f t="shared" ca="1" si="231"/>
        <v>-</v>
      </c>
      <c r="DL41" s="19">
        <f t="shared" ca="1" si="231"/>
        <v>0</v>
      </c>
      <c r="DM41" s="19" t="str">
        <f t="shared" ca="1" si="231"/>
        <v>-</v>
      </c>
      <c r="DN41" s="19" t="str">
        <f t="shared" ca="1" si="231"/>
        <v>-</v>
      </c>
      <c r="DO41" s="19">
        <f t="shared" ca="1" si="231"/>
        <v>0</v>
      </c>
      <c r="DP41" s="154">
        <f t="shared" ca="1" si="211"/>
        <v>0</v>
      </c>
      <c r="DQ41" s="154">
        <f t="shared" ca="1" si="211"/>
        <v>0</v>
      </c>
      <c r="DR41" s="5">
        <f t="shared" ca="1" si="165"/>
        <v>19</v>
      </c>
      <c r="DS41" s="9"/>
      <c r="DT41" s="5">
        <f t="shared" ca="1" si="166"/>
        <v>0</v>
      </c>
      <c r="DU41" s="5" t="b">
        <f t="shared" ca="1" si="166"/>
        <v>0</v>
      </c>
      <c r="DV41" s="19">
        <f t="shared" ca="1" si="225"/>
        <v>0</v>
      </c>
      <c r="DW41" s="5">
        <f t="shared" ca="1" si="166"/>
        <v>50</v>
      </c>
      <c r="DX41" s="19">
        <f t="shared" ca="1" si="225"/>
        <v>0</v>
      </c>
      <c r="DY41" s="19">
        <f t="shared" ca="1" si="225"/>
        <v>0</v>
      </c>
      <c r="DZ41" s="19">
        <f t="shared" ca="1" si="225"/>
        <v>0</v>
      </c>
      <c r="EA41" s="19">
        <f t="shared" ca="1" si="225"/>
        <v>0</v>
      </c>
      <c r="EB41" s="19">
        <f t="shared" ca="1" si="225"/>
        <v>0</v>
      </c>
      <c r="EC41" s="19">
        <f t="shared" ca="1" si="225"/>
        <v>0</v>
      </c>
      <c r="ED41" s="19">
        <f t="shared" ca="1" si="225"/>
        <v>0</v>
      </c>
      <c r="EE41" s="19">
        <f t="shared" ca="1" si="225"/>
        <v>0</v>
      </c>
      <c r="EF41" s="19">
        <f t="shared" ca="1" si="225"/>
        <v>0</v>
      </c>
      <c r="EG41" s="5">
        <f t="shared" ca="1" si="167"/>
        <v>0</v>
      </c>
      <c r="EH41" s="5">
        <f t="shared" ca="1" si="167"/>
        <v>0</v>
      </c>
      <c r="EI41" s="5">
        <f t="shared" ca="1" si="167"/>
        <v>0</v>
      </c>
      <c r="EJ41" s="5">
        <f t="shared" ca="1" si="220"/>
        <v>0.01</v>
      </c>
      <c r="EK41" s="5">
        <f t="shared" ca="1" si="220"/>
        <v>0</v>
      </c>
      <c r="EL41" s="5">
        <f t="shared" ca="1" si="220"/>
        <v>0</v>
      </c>
      <c r="EM41" s="5">
        <f t="shared" ca="1" si="220"/>
        <v>0.05</v>
      </c>
      <c r="EN41" s="5">
        <f t="shared" ca="1" si="220"/>
        <v>0.05</v>
      </c>
      <c r="EO41" s="19">
        <f t="shared" ca="1" si="219"/>
        <v>0</v>
      </c>
      <c r="EP41" s="19">
        <f t="shared" ca="1" si="219"/>
        <v>0</v>
      </c>
      <c r="EQ41" s="19">
        <f t="shared" ca="1" si="219"/>
        <v>0</v>
      </c>
      <c r="ER41" s="9"/>
      <c r="ES41" s="5" t="str">
        <f t="shared" ca="1" si="169"/>
        <v>-</v>
      </c>
      <c r="ET41" s="5" t="b">
        <f t="shared" ca="1" si="170"/>
        <v>1</v>
      </c>
      <c r="EU41" s="5" t="b">
        <f t="shared" ca="1" si="170"/>
        <v>0</v>
      </c>
      <c r="EV41" s="5" t="b">
        <f t="shared" ca="1" si="170"/>
        <v>0</v>
      </c>
      <c r="EW41" s="19">
        <f t="shared" ca="1" si="226"/>
        <v>2</v>
      </c>
      <c r="EX41" s="19">
        <f t="shared" ca="1" si="226"/>
        <v>2</v>
      </c>
      <c r="EY41" s="19" t="str">
        <f t="shared" ca="1" si="188"/>
        <v>-</v>
      </c>
      <c r="EZ41" s="19" t="str">
        <f t="shared" ca="1" si="188"/>
        <v>-</v>
      </c>
      <c r="FA41" s="19" t="str">
        <f t="shared" ca="1" si="188"/>
        <v>-</v>
      </c>
      <c r="FB41" s="19" t="str">
        <f t="shared" ca="1" si="188"/>
        <v>-</v>
      </c>
      <c r="FC41" s="19">
        <f t="shared" ca="1" si="188"/>
        <v>1</v>
      </c>
      <c r="FD41" s="19">
        <f t="shared" ca="1" si="188"/>
        <v>0.66</v>
      </c>
      <c r="FE41" s="19" t="str">
        <f t="shared" ca="1" si="188"/>
        <v>-</v>
      </c>
      <c r="FF41" s="5" t="b">
        <f t="array" aca="1" ref="FF41" ca="1">IF(OR(FG41:FG41&lt;&gt;"-"),TRUE,"-")</f>
        <v>1</v>
      </c>
      <c r="FG41" s="240">
        <f t="shared" ca="1" si="199"/>
        <v>2</v>
      </c>
      <c r="FH41" s="240">
        <f t="shared" ca="1" si="199"/>
        <v>2</v>
      </c>
      <c r="FI41" s="240">
        <f t="shared" ca="1" si="199"/>
        <v>2</v>
      </c>
      <c r="FJ41" s="240">
        <f t="shared" ca="1" si="199"/>
        <v>2</v>
      </c>
      <c r="FK41" s="240">
        <f t="shared" ca="1" si="199"/>
        <v>2</v>
      </c>
      <c r="FL41" s="240">
        <f t="shared" ca="1" si="199"/>
        <v>2</v>
      </c>
      <c r="FM41" s="240">
        <f t="shared" ca="1" si="199"/>
        <v>2</v>
      </c>
      <c r="FN41" s="240">
        <f t="shared" ca="1" si="199"/>
        <v>2</v>
      </c>
      <c r="FO41" s="5" t="str">
        <f t="array" aca="1" ref="FO41" ca="1">IF(OR(FP41:FV41&lt;&gt;"-"),TRUE,"-")</f>
        <v>-</v>
      </c>
      <c r="FP41" s="19" t="str">
        <f t="shared" ca="1" si="212"/>
        <v>-</v>
      </c>
      <c r="FQ41" s="19" t="str">
        <f t="shared" ca="1" si="212"/>
        <v>-</v>
      </c>
      <c r="FR41" s="19" t="str">
        <f t="shared" ca="1" si="212"/>
        <v>-</v>
      </c>
      <c r="FS41" s="19" t="str">
        <f t="shared" ca="1" si="212"/>
        <v>-</v>
      </c>
      <c r="FT41" s="19" t="str">
        <f t="shared" ca="1" si="212"/>
        <v>-</v>
      </c>
      <c r="FU41" s="19" t="str">
        <f t="shared" ca="1" si="212"/>
        <v>-</v>
      </c>
      <c r="FV41" s="19" t="str">
        <f t="shared" ca="1" si="212"/>
        <v>-</v>
      </c>
      <c r="FW41" s="19" t="b">
        <f t="shared" ca="1" si="213"/>
        <v>1</v>
      </c>
      <c r="FX41" s="145">
        <f t="shared" ca="1" si="171"/>
        <v>2</v>
      </c>
      <c r="FY41" s="19">
        <f t="shared" ca="1" si="213"/>
        <v>2</v>
      </c>
      <c r="FZ41" s="19" t="b">
        <f t="shared" ca="1" si="213"/>
        <v>0</v>
      </c>
      <c r="GA41" s="19" t="str">
        <f t="shared" ca="1" si="191"/>
        <v>-</v>
      </c>
      <c r="GB41" s="5" t="str">
        <f t="shared" ca="1" si="172"/>
        <v>-</v>
      </c>
      <c r="GC41" s="5" t="str">
        <f t="shared" ca="1" si="172"/>
        <v>-</v>
      </c>
      <c r="GD41" s="5" t="str">
        <f t="shared" ca="1" si="172"/>
        <v>-</v>
      </c>
      <c r="GE41" s="5" t="str">
        <f t="shared" ca="1" si="172"/>
        <v>-</v>
      </c>
      <c r="GF41" s="19" t="b">
        <f t="shared" ca="1" si="135"/>
        <v>0</v>
      </c>
      <c r="GG41" s="19" t="str">
        <f t="shared" ca="1" si="227"/>
        <v>-</v>
      </c>
      <c r="GH41" s="19" t="str">
        <f t="shared" ca="1" si="173"/>
        <v>-</v>
      </c>
      <c r="GI41" s="19" t="b">
        <f t="shared" ca="1" si="173"/>
        <v>1</v>
      </c>
      <c r="GJ41" s="19">
        <f t="shared" ca="1" si="173"/>
        <v>0.75</v>
      </c>
      <c r="GK41" s="19">
        <f t="shared" ca="1" si="173"/>
        <v>0.75</v>
      </c>
      <c r="GL41" s="19">
        <f t="shared" ca="1" si="173"/>
        <v>0.99</v>
      </c>
      <c r="GM41" s="19">
        <f t="shared" ca="1" si="173"/>
        <v>0.5</v>
      </c>
      <c r="GN41" s="19">
        <f t="shared" ca="1" si="173"/>
        <v>0</v>
      </c>
      <c r="GO41" s="19">
        <f t="shared" ca="1" si="173"/>
        <v>0</v>
      </c>
      <c r="GP41" s="19" t="str">
        <f t="shared" ca="1" si="173"/>
        <v>-</v>
      </c>
      <c r="GQ41" s="19" t="str">
        <f t="shared" ca="1" si="173"/>
        <v>-</v>
      </c>
      <c r="GR41" s="19" t="str">
        <f t="shared" ca="1" si="173"/>
        <v>-</v>
      </c>
      <c r="GS41" s="5">
        <f t="shared" ca="1" si="174"/>
        <v>1</v>
      </c>
      <c r="GT41" s="9"/>
      <c r="GU41" s="19">
        <f t="shared" ca="1" si="227"/>
        <v>70</v>
      </c>
      <c r="GV41" s="19">
        <f t="shared" ca="1" si="228"/>
        <v>50</v>
      </c>
      <c r="GW41" s="19">
        <f t="shared" ca="1" si="228"/>
        <v>85</v>
      </c>
      <c r="GX41" s="19">
        <f t="shared" ca="1" si="228"/>
        <v>50</v>
      </c>
      <c r="GY41" s="19">
        <f t="shared" ca="1" si="214"/>
        <v>1</v>
      </c>
      <c r="GZ41" s="5">
        <f t="shared" ca="1" si="175"/>
        <v>1</v>
      </c>
      <c r="HA41" s="19">
        <f t="shared" ca="1" si="176"/>
        <v>1</v>
      </c>
      <c r="HB41" s="9"/>
      <c r="HC41" s="19" t="b">
        <f t="shared" ca="1" si="192"/>
        <v>0</v>
      </c>
      <c r="HD41" s="19" t="b">
        <f t="shared" ca="1" si="192"/>
        <v>0</v>
      </c>
      <c r="HE41" s="19">
        <f t="shared" ca="1" si="228"/>
        <v>1</v>
      </c>
      <c r="HF41" s="19">
        <f t="shared" ca="1" si="228"/>
        <v>0.75</v>
      </c>
      <c r="HG41" s="19">
        <f t="shared" ca="1" si="228"/>
        <v>0.75</v>
      </c>
      <c r="HH41" s="19">
        <f t="shared" ca="1" si="228"/>
        <v>0.8</v>
      </c>
      <c r="HI41" s="19">
        <f t="shared" ca="1" si="228"/>
        <v>0.82499999999999996</v>
      </c>
      <c r="HJ41" s="19">
        <f t="shared" ca="1" si="228"/>
        <v>0.875</v>
      </c>
      <c r="HK41" s="19">
        <f t="shared" ca="1" si="228"/>
        <v>0.9</v>
      </c>
      <c r="HL41" s="19">
        <f t="shared" ca="1" si="228"/>
        <v>1</v>
      </c>
      <c r="HM41" s="19">
        <f t="shared" ca="1" si="228"/>
        <v>0.875</v>
      </c>
      <c r="HN41" s="19">
        <f t="shared" ca="1" si="229"/>
        <v>0</v>
      </c>
      <c r="HO41" s="24">
        <v>0</v>
      </c>
    </row>
    <row r="42" spans="1:223" outlineLevel="2">
      <c r="A42" s="21">
        <f t="shared" si="203"/>
        <v>37</v>
      </c>
      <c r="B42" s="224">
        <f t="shared" ca="1" si="194"/>
        <v>24</v>
      </c>
      <c r="C42">
        <f>203</f>
        <v>203</v>
      </c>
      <c r="D42" s="145" t="str">
        <f t="shared" ca="1" si="146"/>
        <v>SWV</v>
      </c>
      <c r="E42" t="b">
        <f t="shared" ca="1" si="147"/>
        <v>1</v>
      </c>
      <c r="F42" t="b">
        <v>0</v>
      </c>
      <c r="G42" t="b">
        <f t="shared" ca="1" si="221"/>
        <v>1</v>
      </c>
      <c r="H42" s="240">
        <f t="shared" ca="1" si="179"/>
        <v>0</v>
      </c>
      <c r="I42" s="240">
        <f t="shared" ca="1" si="179"/>
        <v>1</v>
      </c>
      <c r="J42" s="240">
        <f t="shared" ca="1" si="179"/>
        <v>0</v>
      </c>
      <c r="K42" s="240">
        <f t="shared" ca="1" si="179"/>
        <v>1</v>
      </c>
      <c r="L42" s="240"/>
      <c r="M42" s="240">
        <f t="shared" ca="1" si="180"/>
        <v>1</v>
      </c>
      <c r="N42" s="240">
        <f t="shared" ca="1" si="181"/>
        <v>1</v>
      </c>
      <c r="O42" s="240">
        <f t="shared" ca="1" si="182"/>
        <v>2</v>
      </c>
      <c r="P42" s="240">
        <f t="shared" ca="1" si="181"/>
        <v>1</v>
      </c>
      <c r="Q42" s="240">
        <f t="shared" ca="1" si="181"/>
        <v>2</v>
      </c>
      <c r="R42" s="240">
        <f t="shared" ca="1" si="181"/>
        <v>1</v>
      </c>
      <c r="S42" s="240">
        <f t="shared" ca="1" si="181"/>
        <v>1</v>
      </c>
      <c r="T42" s="240">
        <f t="shared" ca="1" si="181"/>
        <v>1</v>
      </c>
      <c r="U42" s="278"/>
      <c r="V42" s="278"/>
      <c r="W42" s="280">
        <f t="shared" ca="1" si="215"/>
        <v>0</v>
      </c>
      <c r="X42" s="280">
        <f t="shared" ca="1" si="215"/>
        <v>0</v>
      </c>
      <c r="Y42" s="280">
        <f t="shared" ca="1" si="216"/>
        <v>85</v>
      </c>
      <c r="Z42" s="145">
        <f ca="1">INDEX(CHOOSE($N42,DataAutumn!i.AdultDrys,DataWinter!i.AdultDrys,DataSpring!i.AdultDrys),1,$M42)</f>
        <v>4</v>
      </c>
      <c r="AA42" s="5">
        <f t="shared" ca="1" si="148"/>
        <v>2</v>
      </c>
      <c r="AB42" s="5">
        <f t="shared" ca="1" si="148"/>
        <v>0</v>
      </c>
      <c r="AC42" s="5">
        <f t="shared" ca="1" si="149"/>
        <v>5</v>
      </c>
      <c r="AD42">
        <f t="shared" ca="1" si="150"/>
        <v>9</v>
      </c>
      <c r="AE42" s="240">
        <f t="shared" ca="1" si="222"/>
        <v>5</v>
      </c>
      <c r="AF42" s="233" t="str">
        <f t="shared" ca="1" si="205"/>
        <v>00013 FeedSupplyTemplate SWV Day135 FWM     RR000p WP100p MP100p GP100p T_TRUE  LTW_000_085 (F33N11)</v>
      </c>
      <c r="AG42" s="9" t="str">
        <f ca="1">IF(COUNTIF(AF$5:AF42,AF42)=1,"-","Dup")</f>
        <v>-</v>
      </c>
      <c r="AH42" s="9"/>
      <c r="AI42" s="240" t="str">
        <f t="shared" ca="1" si="195"/>
        <v>-</v>
      </c>
      <c r="AJ42" s="240" t="str">
        <f t="shared" ca="1" si="195"/>
        <v>-</v>
      </c>
      <c r="AK42" s="240" t="str">
        <f t="shared" ca="1" si="195"/>
        <v>-</v>
      </c>
      <c r="AL42" s="240" t="str">
        <f t="shared" ca="1" si="195"/>
        <v>-</v>
      </c>
      <c r="AM42" s="240" t="str">
        <f t="shared" ca="1" si="195"/>
        <v>-</v>
      </c>
      <c r="AN42" s="240" t="str">
        <f t="shared" ca="1" si="195"/>
        <v>-</v>
      </c>
      <c r="AO42" s="9"/>
      <c r="AP42" s="19" t="b">
        <f t="shared" ref="AP42:AT84" ca="1" si="232">OFFSET(AP$5,$B42,0)</f>
        <v>1</v>
      </c>
      <c r="AQ42" s="19" t="str">
        <f t="shared" ca="1" si="232"/>
        <v>-</v>
      </c>
      <c r="AR42" s="19" t="str">
        <f t="shared" ca="1" si="232"/>
        <v>-</v>
      </c>
      <c r="AS42" s="19" t="str">
        <f t="shared" ca="1" si="232"/>
        <v>-</v>
      </c>
      <c r="AT42" s="19" t="b">
        <f t="shared" ca="1" si="232"/>
        <v>0</v>
      </c>
      <c r="AU42" s="19">
        <f t="shared" ca="1" si="152"/>
        <v>0.25</v>
      </c>
      <c r="AV42" s="19" t="b">
        <f t="shared" ca="1" si="152"/>
        <v>1</v>
      </c>
      <c r="AW42" s="9"/>
      <c r="AX42" s="5" t="str">
        <f t="shared" ca="1" si="153"/>
        <v>-</v>
      </c>
      <c r="AY42" s="19" t="str">
        <f t="shared" ca="1" si="154"/>
        <v>-</v>
      </c>
      <c r="AZ42" s="19" t="str">
        <f t="shared" ca="1" si="154"/>
        <v>-</v>
      </c>
      <c r="BA42" s="19" t="str">
        <f t="shared" ca="1" si="154"/>
        <v>-</v>
      </c>
      <c r="BB42" s="5" t="str">
        <f t="shared" ca="1" si="155"/>
        <v>-</v>
      </c>
      <c r="BC42" s="19" t="str">
        <f t="shared" ca="1" si="156"/>
        <v>-</v>
      </c>
      <c r="BD42" s="5" t="str">
        <f t="shared" ca="1" si="157"/>
        <v>-</v>
      </c>
      <c r="BE42" s="19" t="str">
        <f t="shared" ca="1" si="158"/>
        <v>-</v>
      </c>
      <c r="BF42" s="19" t="str">
        <f t="shared" ca="1" si="158"/>
        <v>-</v>
      </c>
      <c r="BG42" s="19" t="str">
        <f t="shared" ca="1" si="158"/>
        <v>-</v>
      </c>
      <c r="BH42" s="5" t="str">
        <f t="shared" ca="1" si="159"/>
        <v>-</v>
      </c>
      <c r="BI42" s="9"/>
      <c r="BJ42" s="19" t="str">
        <f t="shared" ca="1" si="160"/>
        <v>-</v>
      </c>
      <c r="BK42" s="19" t="str">
        <f t="shared" ca="1" si="160"/>
        <v>-</v>
      </c>
      <c r="BL42" s="19" t="str">
        <f t="shared" ca="1" si="160"/>
        <v>-</v>
      </c>
      <c r="BM42" s="19" t="str">
        <f t="shared" ca="1" si="160"/>
        <v>-</v>
      </c>
      <c r="BN42" s="19" t="str">
        <f t="shared" ca="1" si="160"/>
        <v>-</v>
      </c>
      <c r="BO42" s="19" t="str">
        <f t="shared" ca="1" si="160"/>
        <v>-</v>
      </c>
      <c r="BP42" s="19" t="str">
        <f t="shared" ca="1" si="160"/>
        <v>-</v>
      </c>
      <c r="BQ42" s="19" t="str">
        <f t="shared" ca="1" si="160"/>
        <v>-</v>
      </c>
      <c r="BR42" s="19" t="str">
        <f t="shared" ca="1" si="160"/>
        <v>-</v>
      </c>
      <c r="BS42" s="19" t="str">
        <f t="shared" ca="1" si="160"/>
        <v>-</v>
      </c>
      <c r="BT42" s="9"/>
      <c r="BU42" s="240" t="b">
        <f t="shared" ca="1" si="201"/>
        <v>1</v>
      </c>
      <c r="BV42" s="12" t="b">
        <v>1</v>
      </c>
      <c r="BW42" s="240" t="b">
        <f t="shared" ca="1" si="207"/>
        <v>1</v>
      </c>
      <c r="BX42" s="255">
        <f t="shared" ca="1" si="208"/>
        <v>111109</v>
      </c>
      <c r="BY42" s="240" t="b">
        <f t="shared" ca="1" si="218"/>
        <v>1</v>
      </c>
      <c r="BZ42" s="240">
        <f t="shared" ca="1" si="223"/>
        <v>0</v>
      </c>
      <c r="CA42" s="240" t="b">
        <f t="shared" ca="1" si="223"/>
        <v>0</v>
      </c>
      <c r="CB42" s="240">
        <f t="shared" ca="1" si="197"/>
        <v>111114</v>
      </c>
      <c r="CC42" s="19" t="str">
        <f t="shared" ca="1" si="151"/>
        <v>-</v>
      </c>
      <c r="CD42" s="12">
        <v>1</v>
      </c>
      <c r="CE42" s="12">
        <v>1</v>
      </c>
      <c r="CF42" s="9"/>
      <c r="CG42" s="448">
        <f t="shared" ca="1" si="161"/>
        <v>683</v>
      </c>
      <c r="CH42" s="448">
        <f t="shared" ca="1" si="161"/>
        <v>717</v>
      </c>
      <c r="CI42" s="448">
        <f t="shared" ca="1" si="161"/>
        <v>752</v>
      </c>
      <c r="CJ42" s="153">
        <f t="shared" ca="1" si="162"/>
        <v>441</v>
      </c>
      <c r="CK42" s="153">
        <f t="shared" ca="1" si="162"/>
        <v>476</v>
      </c>
      <c r="CL42" s="153">
        <f t="shared" ca="1" si="162"/>
        <v>511</v>
      </c>
      <c r="CM42" s="19" t="str">
        <f t="shared" ca="1" si="163"/>
        <v>-</v>
      </c>
      <c r="CN42" s="19" t="str">
        <f t="shared" ca="1" si="230"/>
        <v>-</v>
      </c>
      <c r="CO42" s="19" t="str">
        <f t="shared" ca="1" si="230"/>
        <v>-</v>
      </c>
      <c r="CP42" s="19" t="str">
        <f t="shared" ca="1" si="224"/>
        <v>-</v>
      </c>
      <c r="CQ42" s="19" t="str">
        <f t="shared" ca="1" si="224"/>
        <v>-</v>
      </c>
      <c r="CR42" s="19"/>
      <c r="CS42" s="19"/>
      <c r="CT42" s="19"/>
      <c r="CU42" s="19"/>
      <c r="CV42" s="19"/>
      <c r="CW42" s="19"/>
      <c r="CX42" s="19"/>
      <c r="CY42" s="19"/>
      <c r="CZ42" s="19"/>
      <c r="DA42" s="19"/>
      <c r="DB42" s="19"/>
      <c r="DC42" s="19"/>
      <c r="DD42" s="12">
        <v>1</v>
      </c>
      <c r="DE42" s="12">
        <v>1</v>
      </c>
      <c r="DF42" s="19">
        <f t="shared" ca="1" si="198"/>
        <v>0</v>
      </c>
      <c r="DG42" s="19" t="str">
        <f t="shared" ca="1" si="231"/>
        <v>-</v>
      </c>
      <c r="DH42" s="19" t="str">
        <f t="shared" ca="1" si="231"/>
        <v>-</v>
      </c>
      <c r="DI42" s="19" t="str">
        <f t="shared" ca="1" si="231"/>
        <v>-</v>
      </c>
      <c r="DJ42" s="19" t="str">
        <f t="shared" ca="1" si="231"/>
        <v>-</v>
      </c>
      <c r="DK42" s="19" t="str">
        <f t="shared" ca="1" si="231"/>
        <v>-</v>
      </c>
      <c r="DL42" s="19">
        <f t="shared" ca="1" si="231"/>
        <v>0</v>
      </c>
      <c r="DM42" s="19" t="str">
        <f t="shared" ca="1" si="231"/>
        <v>-</v>
      </c>
      <c r="DN42" s="19" t="str">
        <f t="shared" ca="1" si="231"/>
        <v>-</v>
      </c>
      <c r="DO42" s="19">
        <f t="shared" ca="1" si="231"/>
        <v>0</v>
      </c>
      <c r="DP42" s="154">
        <f t="shared" ca="1" si="211"/>
        <v>0</v>
      </c>
      <c r="DQ42" s="154">
        <f t="shared" ca="1" si="211"/>
        <v>0</v>
      </c>
      <c r="DR42" s="5">
        <f t="shared" ca="1" si="165"/>
        <v>19</v>
      </c>
      <c r="DS42" s="9"/>
      <c r="DT42" s="5">
        <f t="shared" ca="1" si="166"/>
        <v>0</v>
      </c>
      <c r="DU42" s="5" t="b">
        <f t="shared" ca="1" si="166"/>
        <v>0</v>
      </c>
      <c r="DV42" s="19">
        <f t="shared" ca="1" si="225"/>
        <v>0</v>
      </c>
      <c r="DW42" s="5">
        <f t="shared" ca="1" si="166"/>
        <v>50</v>
      </c>
      <c r="DX42" s="19">
        <f t="shared" ca="1" si="225"/>
        <v>0</v>
      </c>
      <c r="DY42" s="19">
        <f t="shared" ca="1" si="225"/>
        <v>0</v>
      </c>
      <c r="DZ42" s="19">
        <f t="shared" ca="1" si="225"/>
        <v>0</v>
      </c>
      <c r="EA42" s="19">
        <f t="shared" ca="1" si="225"/>
        <v>0</v>
      </c>
      <c r="EB42" s="19">
        <f t="shared" ca="1" si="225"/>
        <v>0</v>
      </c>
      <c r="EC42" s="19">
        <f t="shared" ca="1" si="225"/>
        <v>0</v>
      </c>
      <c r="ED42" s="19">
        <f t="shared" ca="1" si="225"/>
        <v>0</v>
      </c>
      <c r="EE42" s="19">
        <f t="shared" ca="1" si="225"/>
        <v>0</v>
      </c>
      <c r="EF42" s="19">
        <f t="shared" ca="1" si="225"/>
        <v>0</v>
      </c>
      <c r="EG42" s="5">
        <f t="shared" ca="1" si="167"/>
        <v>0</v>
      </c>
      <c r="EH42" s="5">
        <f t="shared" ca="1" si="167"/>
        <v>0</v>
      </c>
      <c r="EI42" s="5">
        <f t="shared" ca="1" si="167"/>
        <v>0</v>
      </c>
      <c r="EJ42" s="5">
        <f t="shared" ca="1" si="220"/>
        <v>0.01</v>
      </c>
      <c r="EK42" s="5">
        <f t="shared" ca="1" si="220"/>
        <v>0</v>
      </c>
      <c r="EL42" s="5">
        <f t="shared" ca="1" si="220"/>
        <v>0</v>
      </c>
      <c r="EM42" s="5">
        <f t="shared" ca="1" si="220"/>
        <v>0.05</v>
      </c>
      <c r="EN42" s="5">
        <f t="shared" ca="1" si="220"/>
        <v>0.05</v>
      </c>
      <c r="EO42" s="19">
        <f t="shared" ca="1" si="219"/>
        <v>0</v>
      </c>
      <c r="EP42" s="19">
        <f t="shared" ca="1" si="219"/>
        <v>0</v>
      </c>
      <c r="EQ42" s="19">
        <f t="shared" ca="1" si="219"/>
        <v>0</v>
      </c>
      <c r="ER42" s="9"/>
      <c r="ES42" s="5" t="str">
        <f t="shared" ca="1" si="169"/>
        <v>-</v>
      </c>
      <c r="ET42" s="5" t="b">
        <f t="shared" ca="1" si="170"/>
        <v>1</v>
      </c>
      <c r="EU42" s="5" t="b">
        <f t="shared" ca="1" si="170"/>
        <v>0</v>
      </c>
      <c r="EV42" s="5" t="b">
        <f t="shared" ca="1" si="170"/>
        <v>0</v>
      </c>
      <c r="EW42" s="19">
        <f t="shared" ca="1" si="226"/>
        <v>2</v>
      </c>
      <c r="EX42" s="19">
        <f t="shared" ca="1" si="226"/>
        <v>2</v>
      </c>
      <c r="EY42" s="19" t="str">
        <f t="shared" ca="1" si="188"/>
        <v>-</v>
      </c>
      <c r="EZ42" s="19" t="str">
        <f t="shared" ca="1" si="188"/>
        <v>-</v>
      </c>
      <c r="FA42" s="19" t="str">
        <f t="shared" ca="1" si="188"/>
        <v>-</v>
      </c>
      <c r="FB42" s="19" t="str">
        <f t="shared" ca="1" si="188"/>
        <v>-</v>
      </c>
      <c r="FC42" s="19">
        <f t="shared" ca="1" si="188"/>
        <v>1</v>
      </c>
      <c r="FD42" s="19">
        <f t="shared" ca="1" si="188"/>
        <v>0.66</v>
      </c>
      <c r="FE42" s="19" t="str">
        <f t="shared" ca="1" si="188"/>
        <v>-</v>
      </c>
      <c r="FF42" s="5" t="b">
        <f t="array" aca="1" ref="FF42" ca="1">IF(OR(FG42:FG42&lt;&gt;"-"),TRUE,"-")</f>
        <v>1</v>
      </c>
      <c r="FG42" s="240">
        <f t="shared" ca="1" si="199"/>
        <v>2</v>
      </c>
      <c r="FH42" s="240">
        <f t="shared" ca="1" si="199"/>
        <v>2</v>
      </c>
      <c r="FI42" s="240">
        <f t="shared" ca="1" si="199"/>
        <v>2</v>
      </c>
      <c r="FJ42" s="240">
        <f t="shared" ca="1" si="199"/>
        <v>2</v>
      </c>
      <c r="FK42" s="240">
        <f t="shared" ca="1" si="199"/>
        <v>2</v>
      </c>
      <c r="FL42" s="240">
        <f t="shared" ca="1" si="199"/>
        <v>2</v>
      </c>
      <c r="FM42" s="240">
        <f t="shared" ca="1" si="199"/>
        <v>2</v>
      </c>
      <c r="FN42" s="240">
        <f t="shared" ca="1" si="199"/>
        <v>2</v>
      </c>
      <c r="FO42" s="5" t="str">
        <f t="array" aca="1" ref="FO42" ca="1">IF(OR(FP42:FV42&lt;&gt;"-"),TRUE,"-")</f>
        <v>-</v>
      </c>
      <c r="FP42" s="19" t="str">
        <f t="shared" ca="1" si="212"/>
        <v>-</v>
      </c>
      <c r="FQ42" s="19" t="str">
        <f t="shared" ca="1" si="212"/>
        <v>-</v>
      </c>
      <c r="FR42" s="19" t="str">
        <f t="shared" ca="1" si="212"/>
        <v>-</v>
      </c>
      <c r="FS42" s="19" t="str">
        <f t="shared" ca="1" si="212"/>
        <v>-</v>
      </c>
      <c r="FT42" s="19" t="str">
        <f t="shared" ca="1" si="212"/>
        <v>-</v>
      </c>
      <c r="FU42" s="19" t="str">
        <f t="shared" ca="1" si="212"/>
        <v>-</v>
      </c>
      <c r="FV42" s="19" t="str">
        <f t="shared" ca="1" si="212"/>
        <v>-</v>
      </c>
      <c r="FW42" s="19" t="b">
        <f t="shared" ca="1" si="213"/>
        <v>1</v>
      </c>
      <c r="FX42" s="145">
        <f t="shared" ca="1" si="171"/>
        <v>2</v>
      </c>
      <c r="FY42" s="19">
        <f t="shared" ca="1" si="213"/>
        <v>2</v>
      </c>
      <c r="FZ42" s="19" t="b">
        <f t="shared" ca="1" si="213"/>
        <v>0</v>
      </c>
      <c r="GA42" s="19" t="str">
        <f t="shared" ca="1" si="191"/>
        <v>-</v>
      </c>
      <c r="GB42" s="5" t="str">
        <f t="shared" ca="1" si="172"/>
        <v>-</v>
      </c>
      <c r="GC42" s="5" t="str">
        <f t="shared" ca="1" si="172"/>
        <v>-</v>
      </c>
      <c r="GD42" s="5" t="str">
        <f t="shared" ca="1" si="172"/>
        <v>-</v>
      </c>
      <c r="GE42" s="5" t="str">
        <f t="shared" ca="1" si="172"/>
        <v>-</v>
      </c>
      <c r="GF42" s="19" t="b">
        <f t="shared" ca="1" si="135"/>
        <v>0</v>
      </c>
      <c r="GG42" s="19" t="str">
        <f t="shared" ca="1" si="227"/>
        <v>-</v>
      </c>
      <c r="GH42" s="19" t="str">
        <f t="shared" ca="1" si="173"/>
        <v>-</v>
      </c>
      <c r="GI42" s="19" t="b">
        <f t="shared" ca="1" si="173"/>
        <v>1</v>
      </c>
      <c r="GJ42" s="19">
        <f t="shared" ca="1" si="173"/>
        <v>0.75</v>
      </c>
      <c r="GK42" s="19">
        <f t="shared" ca="1" si="173"/>
        <v>0.75</v>
      </c>
      <c r="GL42" s="19">
        <f t="shared" ca="1" si="173"/>
        <v>0.99</v>
      </c>
      <c r="GM42" s="19">
        <f t="shared" ca="1" si="173"/>
        <v>0.5</v>
      </c>
      <c r="GN42" s="19">
        <f t="shared" ca="1" si="173"/>
        <v>0</v>
      </c>
      <c r="GO42" s="19">
        <f t="shared" ca="1" si="173"/>
        <v>0</v>
      </c>
      <c r="GP42" s="19" t="str">
        <f t="shared" ca="1" si="173"/>
        <v>-</v>
      </c>
      <c r="GQ42" s="19" t="str">
        <f t="shared" ca="1" si="173"/>
        <v>-</v>
      </c>
      <c r="GR42" s="19" t="str">
        <f t="shared" ca="1" si="173"/>
        <v>-</v>
      </c>
      <c r="GS42" s="5">
        <f t="shared" ca="1" si="174"/>
        <v>1</v>
      </c>
      <c r="GT42" s="9"/>
      <c r="GU42" s="19">
        <f t="shared" ca="1" si="227"/>
        <v>70</v>
      </c>
      <c r="GV42" s="19">
        <f t="shared" ca="1" si="228"/>
        <v>50</v>
      </c>
      <c r="GW42" s="19">
        <f t="shared" ca="1" si="228"/>
        <v>85</v>
      </c>
      <c r="GX42" s="19">
        <f t="shared" ca="1" si="228"/>
        <v>50</v>
      </c>
      <c r="GY42" s="19">
        <f t="shared" ca="1" si="214"/>
        <v>1</v>
      </c>
      <c r="GZ42" s="5">
        <f t="shared" ca="1" si="175"/>
        <v>1</v>
      </c>
      <c r="HA42" s="19">
        <f t="shared" ca="1" si="176"/>
        <v>1</v>
      </c>
      <c r="HB42" s="9"/>
      <c r="HC42" s="19" t="b">
        <f t="shared" ca="1" si="192"/>
        <v>0</v>
      </c>
      <c r="HD42" s="19" t="b">
        <f t="shared" ca="1" si="192"/>
        <v>0</v>
      </c>
      <c r="HE42" s="19">
        <f t="shared" ca="1" si="228"/>
        <v>1</v>
      </c>
      <c r="HF42" s="19">
        <f t="shared" ca="1" si="228"/>
        <v>0.75</v>
      </c>
      <c r="HG42" s="19">
        <f t="shared" ca="1" si="228"/>
        <v>0.75</v>
      </c>
      <c r="HH42" s="19">
        <f t="shared" ca="1" si="228"/>
        <v>0.8</v>
      </c>
      <c r="HI42" s="19">
        <f t="shared" ca="1" si="228"/>
        <v>0.82499999999999996</v>
      </c>
      <c r="HJ42" s="19">
        <f t="shared" ca="1" si="228"/>
        <v>0.875</v>
      </c>
      <c r="HK42" s="19">
        <f t="shared" ca="1" si="228"/>
        <v>0.9</v>
      </c>
      <c r="HL42" s="19">
        <f t="shared" ca="1" si="228"/>
        <v>1</v>
      </c>
      <c r="HM42" s="19">
        <f t="shared" ca="1" si="228"/>
        <v>0.875</v>
      </c>
      <c r="HN42" s="19">
        <f t="shared" ca="1" si="229"/>
        <v>0</v>
      </c>
      <c r="HO42" s="24">
        <v>0</v>
      </c>
    </row>
    <row r="43" spans="1:223" outlineLevel="2">
      <c r="A43" s="21">
        <f t="shared" si="203"/>
        <v>38</v>
      </c>
      <c r="B43" s="224">
        <f t="shared" ca="1" si="194"/>
        <v>24</v>
      </c>
      <c r="C43">
        <f>203</f>
        <v>203</v>
      </c>
      <c r="D43" s="145" t="str">
        <f t="shared" ca="1" si="146"/>
        <v>SWV</v>
      </c>
      <c r="E43" t="b">
        <f t="shared" ca="1" si="147"/>
        <v>1</v>
      </c>
      <c r="F43" t="b">
        <v>0</v>
      </c>
      <c r="G43" t="b">
        <f t="shared" ca="1" si="221"/>
        <v>1</v>
      </c>
      <c r="H43" s="240">
        <f t="shared" ca="1" si="179"/>
        <v>0</v>
      </c>
      <c r="I43" s="240">
        <f t="shared" ca="1" si="179"/>
        <v>1</v>
      </c>
      <c r="J43" s="240">
        <f t="shared" ca="1" si="179"/>
        <v>0</v>
      </c>
      <c r="K43" s="240">
        <f t="shared" ca="1" si="179"/>
        <v>1</v>
      </c>
      <c r="L43" s="240"/>
      <c r="M43" s="240">
        <f t="shared" ca="1" si="180"/>
        <v>1</v>
      </c>
      <c r="N43" s="240">
        <f t="shared" ca="1" si="181"/>
        <v>1</v>
      </c>
      <c r="O43" s="240">
        <f t="shared" ca="1" si="182"/>
        <v>2</v>
      </c>
      <c r="P43" s="240">
        <f t="shared" ca="1" si="181"/>
        <v>1</v>
      </c>
      <c r="Q43" s="240">
        <f t="shared" ca="1" si="181"/>
        <v>2</v>
      </c>
      <c r="R43" s="240">
        <f t="shared" ca="1" si="181"/>
        <v>1</v>
      </c>
      <c r="S43" s="240">
        <f t="shared" ca="1" si="181"/>
        <v>1</v>
      </c>
      <c r="T43" s="240">
        <f t="shared" ca="1" si="181"/>
        <v>1</v>
      </c>
      <c r="U43" s="278"/>
      <c r="V43" s="278"/>
      <c r="W43" s="280">
        <f t="shared" ca="1" si="215"/>
        <v>0</v>
      </c>
      <c r="X43" s="280">
        <f t="shared" ca="1" si="215"/>
        <v>0</v>
      </c>
      <c r="Y43" s="280">
        <f t="shared" ca="1" si="216"/>
        <v>86</v>
      </c>
      <c r="Z43" s="145">
        <f ca="1">INDEX(CHOOSE($N43,DataAutumn!i.AdultDrys,DataWinter!i.AdultDrys,DataSpring!i.AdultDrys),1,$M43)</f>
        <v>4</v>
      </c>
      <c r="AA43" s="5">
        <f t="shared" ca="1" si="148"/>
        <v>2</v>
      </c>
      <c r="AB43" s="5">
        <f t="shared" ca="1" si="148"/>
        <v>0</v>
      </c>
      <c r="AC43" s="5">
        <f t="shared" ca="1" si="149"/>
        <v>5</v>
      </c>
      <c r="AD43">
        <f t="shared" ca="1" si="150"/>
        <v>9</v>
      </c>
      <c r="AE43" s="240">
        <f t="shared" ca="1" si="222"/>
        <v>6</v>
      </c>
      <c r="AF43" s="233" t="str">
        <f t="shared" ca="1" si="205"/>
        <v>00014 FeedSupplyTemplate SWV Day135 FWM     RR000p WP100p MP100p GP100p T_TRUE  LTW_000_086 (F33N11)</v>
      </c>
      <c r="AG43" s="9" t="str">
        <f ca="1">IF(COUNTIF(AF$5:AF43,AF43)=1,"-","Dup")</f>
        <v>-</v>
      </c>
      <c r="AH43" s="9"/>
      <c r="AI43" s="240" t="str">
        <f t="shared" ca="1" si="195"/>
        <v>-</v>
      </c>
      <c r="AJ43" s="240" t="str">
        <f t="shared" ca="1" si="195"/>
        <v>-</v>
      </c>
      <c r="AK43" s="240" t="str">
        <f t="shared" ca="1" si="195"/>
        <v>-</v>
      </c>
      <c r="AL43" s="240" t="str">
        <f t="shared" ca="1" si="195"/>
        <v>-</v>
      </c>
      <c r="AM43" s="240" t="str">
        <f t="shared" ca="1" si="195"/>
        <v>-</v>
      </c>
      <c r="AN43" s="240" t="str">
        <f t="shared" ca="1" si="195"/>
        <v>-</v>
      </c>
      <c r="AO43" s="9"/>
      <c r="AP43" s="19" t="b">
        <f t="shared" ca="1" si="232"/>
        <v>1</v>
      </c>
      <c r="AQ43" s="19" t="str">
        <f t="shared" ca="1" si="232"/>
        <v>-</v>
      </c>
      <c r="AR43" s="19" t="str">
        <f t="shared" ca="1" si="232"/>
        <v>-</v>
      </c>
      <c r="AS43" s="19" t="str">
        <f t="shared" ca="1" si="232"/>
        <v>-</v>
      </c>
      <c r="AT43" s="19" t="b">
        <f t="shared" ca="1" si="232"/>
        <v>0</v>
      </c>
      <c r="AU43" s="19">
        <f t="shared" ca="1" si="152"/>
        <v>0.25</v>
      </c>
      <c r="AV43" s="19" t="b">
        <f t="shared" ca="1" si="152"/>
        <v>1</v>
      </c>
      <c r="AW43" s="9"/>
      <c r="AX43" s="5" t="str">
        <f t="shared" ca="1" si="153"/>
        <v>-</v>
      </c>
      <c r="AY43" s="19" t="str">
        <f t="shared" ca="1" si="154"/>
        <v>-</v>
      </c>
      <c r="AZ43" s="19" t="str">
        <f t="shared" ca="1" si="154"/>
        <v>-</v>
      </c>
      <c r="BA43" s="19" t="str">
        <f t="shared" ca="1" si="154"/>
        <v>-</v>
      </c>
      <c r="BB43" s="5" t="str">
        <f t="shared" ca="1" si="155"/>
        <v>-</v>
      </c>
      <c r="BC43" s="19" t="str">
        <f t="shared" ca="1" si="156"/>
        <v>-</v>
      </c>
      <c r="BD43" s="5" t="str">
        <f t="shared" ca="1" si="157"/>
        <v>-</v>
      </c>
      <c r="BE43" s="19" t="str">
        <f t="shared" ca="1" si="158"/>
        <v>-</v>
      </c>
      <c r="BF43" s="19" t="str">
        <f t="shared" ca="1" si="158"/>
        <v>-</v>
      </c>
      <c r="BG43" s="19" t="str">
        <f t="shared" ca="1" si="158"/>
        <v>-</v>
      </c>
      <c r="BH43" s="5" t="str">
        <f t="shared" ca="1" si="159"/>
        <v>-</v>
      </c>
      <c r="BI43" s="9"/>
      <c r="BJ43" s="19" t="str">
        <f t="shared" ca="1" si="160"/>
        <v>-</v>
      </c>
      <c r="BK43" s="19" t="str">
        <f t="shared" ca="1" si="160"/>
        <v>-</v>
      </c>
      <c r="BL43" s="19" t="str">
        <f t="shared" ca="1" si="160"/>
        <v>-</v>
      </c>
      <c r="BM43" s="19" t="str">
        <f t="shared" ca="1" si="160"/>
        <v>-</v>
      </c>
      <c r="BN43" s="19" t="str">
        <f t="shared" ca="1" si="160"/>
        <v>-</v>
      </c>
      <c r="BO43" s="19" t="str">
        <f t="shared" ca="1" si="160"/>
        <v>-</v>
      </c>
      <c r="BP43" s="19" t="str">
        <f t="shared" ca="1" si="160"/>
        <v>-</v>
      </c>
      <c r="BQ43" s="19" t="str">
        <f t="shared" ca="1" si="160"/>
        <v>-</v>
      </c>
      <c r="BR43" s="19" t="str">
        <f t="shared" ca="1" si="160"/>
        <v>-</v>
      </c>
      <c r="BS43" s="19" t="str">
        <f t="shared" ca="1" si="160"/>
        <v>-</v>
      </c>
      <c r="BT43" s="9"/>
      <c r="BU43" s="240" t="b">
        <f t="shared" ca="1" si="201"/>
        <v>1</v>
      </c>
      <c r="BV43" s="12" t="b">
        <v>1</v>
      </c>
      <c r="BW43" s="240" t="b">
        <f t="shared" ca="1" si="207"/>
        <v>1</v>
      </c>
      <c r="BX43" s="255">
        <f t="shared" ca="1" si="208"/>
        <v>111109</v>
      </c>
      <c r="BY43" s="240" t="b">
        <f t="shared" ca="1" si="218"/>
        <v>1</v>
      </c>
      <c r="BZ43" s="240">
        <f t="shared" ca="1" si="223"/>
        <v>0</v>
      </c>
      <c r="CA43" s="240" t="b">
        <f t="shared" ca="1" si="223"/>
        <v>0</v>
      </c>
      <c r="CB43" s="240">
        <f t="shared" ca="1" si="197"/>
        <v>111115</v>
      </c>
      <c r="CC43" s="19" t="str">
        <f t="shared" ca="1" si="151"/>
        <v>-</v>
      </c>
      <c r="CD43" s="12">
        <v>1</v>
      </c>
      <c r="CE43" s="12">
        <v>1</v>
      </c>
      <c r="CF43" s="9"/>
      <c r="CG43" s="448">
        <f t="shared" ca="1" si="161"/>
        <v>683</v>
      </c>
      <c r="CH43" s="448">
        <f t="shared" ca="1" si="161"/>
        <v>717</v>
      </c>
      <c r="CI43" s="448">
        <f t="shared" ca="1" si="161"/>
        <v>752</v>
      </c>
      <c r="CJ43" s="153">
        <f t="shared" ca="1" si="162"/>
        <v>441</v>
      </c>
      <c r="CK43" s="153">
        <f t="shared" ca="1" si="162"/>
        <v>476</v>
      </c>
      <c r="CL43" s="153">
        <f t="shared" ca="1" si="162"/>
        <v>511</v>
      </c>
      <c r="CM43" s="19" t="str">
        <f t="shared" ca="1" si="163"/>
        <v>-</v>
      </c>
      <c r="CN43" s="19" t="str">
        <f t="shared" ca="1" si="230"/>
        <v>-</v>
      </c>
      <c r="CO43" s="19" t="str">
        <f t="shared" ca="1" si="230"/>
        <v>-</v>
      </c>
      <c r="CP43" s="19" t="str">
        <f t="shared" ca="1" si="224"/>
        <v>-</v>
      </c>
      <c r="CQ43" s="19" t="str">
        <f t="shared" ca="1" si="224"/>
        <v>-</v>
      </c>
      <c r="CR43" s="19"/>
      <c r="CS43" s="19"/>
      <c r="CT43" s="19"/>
      <c r="CU43" s="19"/>
      <c r="CV43" s="19"/>
      <c r="CW43" s="19"/>
      <c r="CX43" s="19"/>
      <c r="CY43" s="19"/>
      <c r="CZ43" s="19"/>
      <c r="DA43" s="19"/>
      <c r="DB43" s="19"/>
      <c r="DC43" s="19"/>
      <c r="DD43" s="12">
        <v>1</v>
      </c>
      <c r="DE43" s="12">
        <v>1</v>
      </c>
      <c r="DF43" s="19">
        <f t="shared" ca="1" si="198"/>
        <v>0</v>
      </c>
      <c r="DG43" s="19" t="str">
        <f t="shared" ca="1" si="231"/>
        <v>-</v>
      </c>
      <c r="DH43" s="19" t="str">
        <f t="shared" ca="1" si="231"/>
        <v>-</v>
      </c>
      <c r="DI43" s="19" t="str">
        <f t="shared" ca="1" si="231"/>
        <v>-</v>
      </c>
      <c r="DJ43" s="19" t="str">
        <f t="shared" ca="1" si="231"/>
        <v>-</v>
      </c>
      <c r="DK43" s="19" t="str">
        <f t="shared" ca="1" si="231"/>
        <v>-</v>
      </c>
      <c r="DL43" s="19">
        <f t="shared" ca="1" si="231"/>
        <v>0</v>
      </c>
      <c r="DM43" s="19" t="str">
        <f t="shared" ca="1" si="231"/>
        <v>-</v>
      </c>
      <c r="DN43" s="19" t="str">
        <f t="shared" ca="1" si="231"/>
        <v>-</v>
      </c>
      <c r="DO43" s="19">
        <f t="shared" ca="1" si="231"/>
        <v>0</v>
      </c>
      <c r="DP43" s="154">
        <f t="shared" ca="1" si="211"/>
        <v>0</v>
      </c>
      <c r="DQ43" s="154">
        <f t="shared" ca="1" si="211"/>
        <v>0</v>
      </c>
      <c r="DR43" s="5">
        <f t="shared" ca="1" si="165"/>
        <v>19</v>
      </c>
      <c r="DS43" s="9"/>
      <c r="DT43" s="5">
        <f t="shared" ca="1" si="166"/>
        <v>0</v>
      </c>
      <c r="DU43" s="5" t="b">
        <f t="shared" ca="1" si="166"/>
        <v>0</v>
      </c>
      <c r="DV43" s="19">
        <f t="shared" ca="1" si="225"/>
        <v>0</v>
      </c>
      <c r="DW43" s="5">
        <f t="shared" ca="1" si="166"/>
        <v>50</v>
      </c>
      <c r="DX43" s="19">
        <f t="shared" ca="1" si="225"/>
        <v>0</v>
      </c>
      <c r="DY43" s="19">
        <f t="shared" ca="1" si="225"/>
        <v>0</v>
      </c>
      <c r="DZ43" s="19">
        <f t="shared" ca="1" si="225"/>
        <v>0</v>
      </c>
      <c r="EA43" s="19">
        <f t="shared" ca="1" si="225"/>
        <v>0</v>
      </c>
      <c r="EB43" s="19">
        <f t="shared" ca="1" si="225"/>
        <v>0</v>
      </c>
      <c r="EC43" s="19">
        <f t="shared" ca="1" si="225"/>
        <v>0</v>
      </c>
      <c r="ED43" s="19">
        <f t="shared" ca="1" si="225"/>
        <v>0</v>
      </c>
      <c r="EE43" s="19">
        <f t="shared" ca="1" si="225"/>
        <v>0</v>
      </c>
      <c r="EF43" s="19">
        <f t="shared" ca="1" si="225"/>
        <v>0</v>
      </c>
      <c r="EG43" s="5">
        <f t="shared" ca="1" si="167"/>
        <v>0</v>
      </c>
      <c r="EH43" s="5">
        <f t="shared" ca="1" si="167"/>
        <v>0</v>
      </c>
      <c r="EI43" s="5">
        <f t="shared" ca="1" si="167"/>
        <v>0</v>
      </c>
      <c r="EJ43" s="5">
        <f t="shared" ca="1" si="220"/>
        <v>0.01</v>
      </c>
      <c r="EK43" s="5">
        <f t="shared" ca="1" si="220"/>
        <v>0</v>
      </c>
      <c r="EL43" s="5">
        <f t="shared" ca="1" si="220"/>
        <v>0</v>
      </c>
      <c r="EM43" s="5">
        <f t="shared" ca="1" si="220"/>
        <v>0.05</v>
      </c>
      <c r="EN43" s="5">
        <f t="shared" ca="1" si="220"/>
        <v>0.05</v>
      </c>
      <c r="EO43" s="19">
        <f t="shared" ca="1" si="219"/>
        <v>0</v>
      </c>
      <c r="EP43" s="19">
        <f t="shared" ca="1" si="219"/>
        <v>0</v>
      </c>
      <c r="EQ43" s="19">
        <f t="shared" ca="1" si="219"/>
        <v>0</v>
      </c>
      <c r="ER43" s="9"/>
      <c r="ES43" s="5" t="str">
        <f t="shared" ca="1" si="169"/>
        <v>-</v>
      </c>
      <c r="ET43" s="5" t="b">
        <f t="shared" ca="1" si="170"/>
        <v>1</v>
      </c>
      <c r="EU43" s="5" t="b">
        <f t="shared" ca="1" si="170"/>
        <v>0</v>
      </c>
      <c r="EV43" s="5" t="b">
        <f t="shared" ca="1" si="170"/>
        <v>0</v>
      </c>
      <c r="EW43" s="19">
        <f t="shared" ca="1" si="226"/>
        <v>2</v>
      </c>
      <c r="EX43" s="19">
        <f t="shared" ca="1" si="226"/>
        <v>2</v>
      </c>
      <c r="EY43" s="19" t="str">
        <f t="shared" ca="1" si="188"/>
        <v>-</v>
      </c>
      <c r="EZ43" s="19" t="str">
        <f t="shared" ca="1" si="188"/>
        <v>-</v>
      </c>
      <c r="FA43" s="19" t="str">
        <f t="shared" ca="1" si="188"/>
        <v>-</v>
      </c>
      <c r="FB43" s="19" t="str">
        <f t="shared" ca="1" si="188"/>
        <v>-</v>
      </c>
      <c r="FC43" s="19">
        <f t="shared" ca="1" si="188"/>
        <v>1</v>
      </c>
      <c r="FD43" s="19">
        <f t="shared" ca="1" si="188"/>
        <v>0.66</v>
      </c>
      <c r="FE43" s="19" t="str">
        <f t="shared" ca="1" si="188"/>
        <v>-</v>
      </c>
      <c r="FF43" s="5" t="b">
        <f t="array" aca="1" ref="FF43" ca="1">IF(OR(FG43:FG43&lt;&gt;"-"),TRUE,"-")</f>
        <v>1</v>
      </c>
      <c r="FG43" s="240">
        <f t="shared" ca="1" si="199"/>
        <v>2</v>
      </c>
      <c r="FH43" s="240">
        <f t="shared" ca="1" si="199"/>
        <v>2</v>
      </c>
      <c r="FI43" s="240">
        <f t="shared" ca="1" si="199"/>
        <v>2</v>
      </c>
      <c r="FJ43" s="240">
        <f t="shared" ca="1" si="199"/>
        <v>2</v>
      </c>
      <c r="FK43" s="240">
        <f t="shared" ca="1" si="199"/>
        <v>2</v>
      </c>
      <c r="FL43" s="240">
        <f t="shared" ca="1" si="199"/>
        <v>2</v>
      </c>
      <c r="FM43" s="240">
        <f t="shared" ca="1" si="199"/>
        <v>2</v>
      </c>
      <c r="FN43" s="240">
        <f t="shared" ca="1" si="199"/>
        <v>2</v>
      </c>
      <c r="FO43" s="5" t="str">
        <f t="array" aca="1" ref="FO43" ca="1">IF(OR(FP43:FV43&lt;&gt;"-"),TRUE,"-")</f>
        <v>-</v>
      </c>
      <c r="FP43" s="19" t="str">
        <f t="shared" ca="1" si="212"/>
        <v>-</v>
      </c>
      <c r="FQ43" s="19" t="str">
        <f t="shared" ca="1" si="212"/>
        <v>-</v>
      </c>
      <c r="FR43" s="19" t="str">
        <f t="shared" ca="1" si="212"/>
        <v>-</v>
      </c>
      <c r="FS43" s="19" t="str">
        <f t="shared" ca="1" si="212"/>
        <v>-</v>
      </c>
      <c r="FT43" s="19" t="str">
        <f t="shared" ca="1" si="212"/>
        <v>-</v>
      </c>
      <c r="FU43" s="19" t="str">
        <f t="shared" ca="1" si="212"/>
        <v>-</v>
      </c>
      <c r="FV43" s="19" t="str">
        <f t="shared" ca="1" si="212"/>
        <v>-</v>
      </c>
      <c r="FW43" s="19" t="b">
        <f t="shared" ca="1" si="213"/>
        <v>1</v>
      </c>
      <c r="FX43" s="145">
        <f t="shared" ca="1" si="171"/>
        <v>2</v>
      </c>
      <c r="FY43" s="19">
        <f t="shared" ca="1" si="213"/>
        <v>2</v>
      </c>
      <c r="FZ43" s="19" t="b">
        <f t="shared" ca="1" si="213"/>
        <v>0</v>
      </c>
      <c r="GA43" s="19" t="str">
        <f t="shared" ca="1" si="191"/>
        <v>-</v>
      </c>
      <c r="GB43" s="5" t="str">
        <f t="shared" ca="1" si="172"/>
        <v>-</v>
      </c>
      <c r="GC43" s="5" t="str">
        <f t="shared" ca="1" si="172"/>
        <v>-</v>
      </c>
      <c r="GD43" s="5" t="str">
        <f t="shared" ca="1" si="172"/>
        <v>-</v>
      </c>
      <c r="GE43" s="5" t="str">
        <f t="shared" ca="1" si="172"/>
        <v>-</v>
      </c>
      <c r="GF43" s="19" t="b">
        <f t="shared" ca="1" si="135"/>
        <v>0</v>
      </c>
      <c r="GG43" s="19" t="str">
        <f t="shared" ca="1" si="227"/>
        <v>-</v>
      </c>
      <c r="GH43" s="19" t="str">
        <f t="shared" ca="1" si="173"/>
        <v>-</v>
      </c>
      <c r="GI43" s="19" t="b">
        <f t="shared" ca="1" si="173"/>
        <v>1</v>
      </c>
      <c r="GJ43" s="19">
        <f t="shared" ca="1" si="173"/>
        <v>0.75</v>
      </c>
      <c r="GK43" s="19">
        <f t="shared" ca="1" si="173"/>
        <v>0.75</v>
      </c>
      <c r="GL43" s="19">
        <f t="shared" ca="1" si="173"/>
        <v>0.99</v>
      </c>
      <c r="GM43" s="19">
        <f t="shared" ca="1" si="173"/>
        <v>0.5</v>
      </c>
      <c r="GN43" s="19">
        <f t="shared" ca="1" si="173"/>
        <v>0</v>
      </c>
      <c r="GO43" s="19">
        <f t="shared" ca="1" si="173"/>
        <v>0</v>
      </c>
      <c r="GP43" s="19" t="str">
        <f t="shared" ca="1" si="173"/>
        <v>-</v>
      </c>
      <c r="GQ43" s="19" t="str">
        <f t="shared" ca="1" si="173"/>
        <v>-</v>
      </c>
      <c r="GR43" s="19" t="str">
        <f t="shared" ca="1" si="173"/>
        <v>-</v>
      </c>
      <c r="GS43" s="5">
        <f t="shared" ca="1" si="174"/>
        <v>1</v>
      </c>
      <c r="GT43" s="9"/>
      <c r="GU43" s="19">
        <f t="shared" ca="1" si="227"/>
        <v>70</v>
      </c>
      <c r="GV43" s="19">
        <f t="shared" ca="1" si="228"/>
        <v>50</v>
      </c>
      <c r="GW43" s="19">
        <f t="shared" ca="1" si="228"/>
        <v>85</v>
      </c>
      <c r="GX43" s="19">
        <f t="shared" ca="1" si="228"/>
        <v>50</v>
      </c>
      <c r="GY43" s="19">
        <f t="shared" ca="1" si="214"/>
        <v>1</v>
      </c>
      <c r="GZ43" s="5">
        <f t="shared" ca="1" si="175"/>
        <v>1</v>
      </c>
      <c r="HA43" s="19">
        <f t="shared" ca="1" si="176"/>
        <v>1</v>
      </c>
      <c r="HB43" s="9"/>
      <c r="HC43" s="19" t="b">
        <f t="shared" ca="1" si="192"/>
        <v>0</v>
      </c>
      <c r="HD43" s="19" t="b">
        <f t="shared" ca="1" si="192"/>
        <v>0</v>
      </c>
      <c r="HE43" s="19">
        <f t="shared" ca="1" si="228"/>
        <v>1</v>
      </c>
      <c r="HF43" s="19">
        <f t="shared" ca="1" si="228"/>
        <v>0.75</v>
      </c>
      <c r="HG43" s="19">
        <f t="shared" ca="1" si="228"/>
        <v>0.75</v>
      </c>
      <c r="HH43" s="19">
        <f t="shared" ca="1" si="228"/>
        <v>0.8</v>
      </c>
      <c r="HI43" s="19">
        <f t="shared" ca="1" si="228"/>
        <v>0.82499999999999996</v>
      </c>
      <c r="HJ43" s="19">
        <f t="shared" ca="1" si="228"/>
        <v>0.875</v>
      </c>
      <c r="HK43" s="19">
        <f t="shared" ca="1" si="228"/>
        <v>0.9</v>
      </c>
      <c r="HL43" s="19">
        <f t="shared" ca="1" si="228"/>
        <v>1</v>
      </c>
      <c r="HM43" s="19">
        <f t="shared" ca="1" si="228"/>
        <v>0.875</v>
      </c>
      <c r="HN43" s="19">
        <f t="shared" ca="1" si="229"/>
        <v>0</v>
      </c>
      <c r="HO43" s="24">
        <v>0</v>
      </c>
    </row>
    <row r="44" spans="1:223" outlineLevel="2">
      <c r="A44" s="21">
        <f t="shared" si="203"/>
        <v>39</v>
      </c>
      <c r="B44" s="224">
        <f t="shared" ca="1" si="194"/>
        <v>24</v>
      </c>
      <c r="C44">
        <f>203</f>
        <v>203</v>
      </c>
      <c r="D44" s="145" t="str">
        <f t="shared" ca="1" si="146"/>
        <v>SWV</v>
      </c>
      <c r="E44" t="b">
        <f t="shared" ca="1" si="147"/>
        <v>1</v>
      </c>
      <c r="F44" t="b">
        <v>0</v>
      </c>
      <c r="G44" t="b">
        <f t="shared" ca="1" si="221"/>
        <v>1</v>
      </c>
      <c r="H44" s="240">
        <f t="shared" ca="1" si="179"/>
        <v>0</v>
      </c>
      <c r="I44" s="240">
        <f t="shared" ca="1" si="179"/>
        <v>1</v>
      </c>
      <c r="J44" s="240">
        <f t="shared" ca="1" si="179"/>
        <v>0</v>
      </c>
      <c r="K44" s="240">
        <f t="shared" ca="1" si="179"/>
        <v>1</v>
      </c>
      <c r="L44" s="240"/>
      <c r="M44" s="240">
        <f t="shared" ca="1" si="180"/>
        <v>1</v>
      </c>
      <c r="N44" s="240">
        <f t="shared" ca="1" si="181"/>
        <v>1</v>
      </c>
      <c r="O44" s="240">
        <f t="shared" ca="1" si="182"/>
        <v>2</v>
      </c>
      <c r="P44" s="240">
        <f t="shared" ca="1" si="181"/>
        <v>1</v>
      </c>
      <c r="Q44" s="240">
        <f t="shared" ca="1" si="181"/>
        <v>2</v>
      </c>
      <c r="R44" s="240">
        <f t="shared" ca="1" si="181"/>
        <v>1</v>
      </c>
      <c r="S44" s="240">
        <f t="shared" ca="1" si="181"/>
        <v>1</v>
      </c>
      <c r="T44" s="240">
        <f t="shared" ca="1" si="181"/>
        <v>1</v>
      </c>
      <c r="U44" s="278"/>
      <c r="V44" s="278"/>
      <c r="W44" s="280">
        <f t="shared" ca="1" si="215"/>
        <v>0</v>
      </c>
      <c r="X44" s="280">
        <f t="shared" ca="1" si="215"/>
        <v>0</v>
      </c>
      <c r="Y44" s="280">
        <f t="shared" ca="1" si="216"/>
        <v>87</v>
      </c>
      <c r="Z44" s="145">
        <f ca="1">INDEX(CHOOSE($N44,DataAutumn!i.AdultDrys,DataWinter!i.AdultDrys,DataSpring!i.AdultDrys),1,$M44)</f>
        <v>4</v>
      </c>
      <c r="AA44" s="5">
        <f t="shared" ca="1" si="148"/>
        <v>2</v>
      </c>
      <c r="AB44" s="5">
        <f t="shared" ca="1" si="148"/>
        <v>0</v>
      </c>
      <c r="AC44" s="5">
        <f t="shared" ca="1" si="149"/>
        <v>5</v>
      </c>
      <c r="AD44">
        <f t="shared" ca="1" si="150"/>
        <v>9</v>
      </c>
      <c r="AE44" s="240">
        <f t="shared" ca="1" si="222"/>
        <v>7</v>
      </c>
      <c r="AF44" s="233" t="str">
        <f t="shared" ca="1" si="205"/>
        <v>00015 FeedSupplyTemplate SWV Day135 FWM     RR000p WP100p MP100p GP100p T_TRUE  LTW_000_087 (F33N11)</v>
      </c>
      <c r="AG44" s="9" t="str">
        <f ca="1">IF(COUNTIF(AF$5:AF44,AF44)=1,"-","Dup")</f>
        <v>-</v>
      </c>
      <c r="AH44" s="9"/>
      <c r="AI44" s="240" t="str">
        <f t="shared" ca="1" si="195"/>
        <v>-</v>
      </c>
      <c r="AJ44" s="240" t="str">
        <f t="shared" ca="1" si="195"/>
        <v>-</v>
      </c>
      <c r="AK44" s="240" t="str">
        <f t="shared" ca="1" si="195"/>
        <v>-</v>
      </c>
      <c r="AL44" s="240" t="str">
        <f t="shared" ca="1" si="195"/>
        <v>-</v>
      </c>
      <c r="AM44" s="240" t="str">
        <f t="shared" ca="1" si="195"/>
        <v>-</v>
      </c>
      <c r="AN44" s="240" t="str">
        <f t="shared" ca="1" si="195"/>
        <v>-</v>
      </c>
      <c r="AO44" s="9"/>
      <c r="AP44" s="19" t="b">
        <f t="shared" ca="1" si="232"/>
        <v>1</v>
      </c>
      <c r="AQ44" s="19" t="str">
        <f t="shared" ca="1" si="232"/>
        <v>-</v>
      </c>
      <c r="AR44" s="19" t="str">
        <f t="shared" ca="1" si="232"/>
        <v>-</v>
      </c>
      <c r="AS44" s="19" t="str">
        <f t="shared" ca="1" si="232"/>
        <v>-</v>
      </c>
      <c r="AT44" s="19" t="b">
        <f t="shared" ca="1" si="232"/>
        <v>0</v>
      </c>
      <c r="AU44" s="19">
        <f t="shared" ca="1" si="152"/>
        <v>0.25</v>
      </c>
      <c r="AV44" s="19" t="b">
        <f t="shared" ca="1" si="152"/>
        <v>1</v>
      </c>
      <c r="AW44" s="9"/>
      <c r="AX44" s="5" t="str">
        <f t="shared" ca="1" si="153"/>
        <v>-</v>
      </c>
      <c r="AY44" s="19" t="str">
        <f t="shared" ca="1" si="154"/>
        <v>-</v>
      </c>
      <c r="AZ44" s="19" t="str">
        <f t="shared" ca="1" si="154"/>
        <v>-</v>
      </c>
      <c r="BA44" s="19" t="str">
        <f t="shared" ca="1" si="154"/>
        <v>-</v>
      </c>
      <c r="BB44" s="5" t="str">
        <f t="shared" ca="1" si="155"/>
        <v>-</v>
      </c>
      <c r="BC44" s="19" t="str">
        <f t="shared" ca="1" si="156"/>
        <v>-</v>
      </c>
      <c r="BD44" s="5" t="str">
        <f t="shared" ca="1" si="157"/>
        <v>-</v>
      </c>
      <c r="BE44" s="19" t="str">
        <f t="shared" ca="1" si="158"/>
        <v>-</v>
      </c>
      <c r="BF44" s="19" t="str">
        <f t="shared" ca="1" si="158"/>
        <v>-</v>
      </c>
      <c r="BG44" s="19" t="str">
        <f t="shared" ca="1" si="158"/>
        <v>-</v>
      </c>
      <c r="BH44" s="5" t="str">
        <f t="shared" ca="1" si="159"/>
        <v>-</v>
      </c>
      <c r="BI44" s="9"/>
      <c r="BJ44" s="19" t="str">
        <f t="shared" ca="1" si="160"/>
        <v>-</v>
      </c>
      <c r="BK44" s="19" t="str">
        <f t="shared" ca="1" si="160"/>
        <v>-</v>
      </c>
      <c r="BL44" s="19" t="str">
        <f t="shared" ca="1" si="160"/>
        <v>-</v>
      </c>
      <c r="BM44" s="19" t="str">
        <f t="shared" ca="1" si="160"/>
        <v>-</v>
      </c>
      <c r="BN44" s="19" t="str">
        <f t="shared" ca="1" si="160"/>
        <v>-</v>
      </c>
      <c r="BO44" s="19" t="str">
        <f t="shared" ca="1" si="160"/>
        <v>-</v>
      </c>
      <c r="BP44" s="19" t="str">
        <f t="shared" ca="1" si="160"/>
        <v>-</v>
      </c>
      <c r="BQ44" s="19" t="str">
        <f t="shared" ca="1" si="160"/>
        <v>-</v>
      </c>
      <c r="BR44" s="19" t="str">
        <f t="shared" ca="1" si="160"/>
        <v>-</v>
      </c>
      <c r="BS44" s="19" t="str">
        <f t="shared" ca="1" si="160"/>
        <v>-</v>
      </c>
      <c r="BT44" s="9"/>
      <c r="BU44" s="240" t="b">
        <f t="shared" ca="1" si="201"/>
        <v>1</v>
      </c>
      <c r="BV44" s="12" t="b">
        <v>1</v>
      </c>
      <c r="BW44" s="240" t="b">
        <f t="shared" ca="1" si="207"/>
        <v>1</v>
      </c>
      <c r="BX44" s="255">
        <f t="shared" ca="1" si="208"/>
        <v>111109</v>
      </c>
      <c r="BY44" s="240" t="b">
        <f t="shared" ca="1" si="218"/>
        <v>1</v>
      </c>
      <c r="BZ44" s="240">
        <f t="shared" ca="1" si="223"/>
        <v>0</v>
      </c>
      <c r="CA44" s="240" t="b">
        <f t="shared" ca="1" si="223"/>
        <v>0</v>
      </c>
      <c r="CB44" s="240">
        <f t="shared" ca="1" si="197"/>
        <v>111116</v>
      </c>
      <c r="CC44" s="19" t="str">
        <f t="shared" ref="CC44:CC91" ca="1" si="233">OFFSET(CC$5,$B44,0)</f>
        <v>-</v>
      </c>
      <c r="CD44" s="12">
        <v>1</v>
      </c>
      <c r="CE44" s="12">
        <v>1</v>
      </c>
      <c r="CF44" s="9"/>
      <c r="CG44" s="448">
        <f t="shared" ca="1" si="161"/>
        <v>683</v>
      </c>
      <c r="CH44" s="448">
        <f t="shared" ca="1" si="161"/>
        <v>717</v>
      </c>
      <c r="CI44" s="448">
        <f t="shared" ca="1" si="161"/>
        <v>752</v>
      </c>
      <c r="CJ44" s="153">
        <f t="shared" ca="1" si="162"/>
        <v>441</v>
      </c>
      <c r="CK44" s="153">
        <f t="shared" ca="1" si="162"/>
        <v>476</v>
      </c>
      <c r="CL44" s="153">
        <f t="shared" ca="1" si="162"/>
        <v>511</v>
      </c>
      <c r="CM44" s="19" t="str">
        <f t="shared" ca="1" si="163"/>
        <v>-</v>
      </c>
      <c r="CN44" s="19" t="str">
        <f t="shared" ca="1" si="230"/>
        <v>-</v>
      </c>
      <c r="CO44" s="19" t="str">
        <f t="shared" ca="1" si="230"/>
        <v>-</v>
      </c>
      <c r="CP44" s="19" t="str">
        <f t="shared" ca="1" si="224"/>
        <v>-</v>
      </c>
      <c r="CQ44" s="19" t="str">
        <f t="shared" ca="1" si="224"/>
        <v>-</v>
      </c>
      <c r="CR44" s="19"/>
      <c r="CS44" s="19"/>
      <c r="CT44" s="19"/>
      <c r="CU44" s="19"/>
      <c r="CV44" s="19"/>
      <c r="CW44" s="19"/>
      <c r="CX44" s="19"/>
      <c r="CY44" s="19"/>
      <c r="CZ44" s="19"/>
      <c r="DA44" s="19"/>
      <c r="DB44" s="19"/>
      <c r="DC44" s="19"/>
      <c r="DD44" s="12">
        <v>1</v>
      </c>
      <c r="DE44" s="12">
        <v>1</v>
      </c>
      <c r="DF44" s="19">
        <f t="shared" ca="1" si="231"/>
        <v>0</v>
      </c>
      <c r="DG44" s="19" t="str">
        <f t="shared" ca="1" si="231"/>
        <v>-</v>
      </c>
      <c r="DH44" s="19" t="str">
        <f t="shared" ca="1" si="231"/>
        <v>-</v>
      </c>
      <c r="DI44" s="19" t="str">
        <f t="shared" ca="1" si="231"/>
        <v>-</v>
      </c>
      <c r="DJ44" s="19" t="str">
        <f t="shared" ca="1" si="231"/>
        <v>-</v>
      </c>
      <c r="DK44" s="19" t="str">
        <f t="shared" ca="1" si="231"/>
        <v>-</v>
      </c>
      <c r="DL44" s="19">
        <f t="shared" ca="1" si="231"/>
        <v>0</v>
      </c>
      <c r="DM44" s="19" t="str">
        <f t="shared" ca="1" si="231"/>
        <v>-</v>
      </c>
      <c r="DN44" s="19" t="str">
        <f t="shared" ca="1" si="231"/>
        <v>-</v>
      </c>
      <c r="DO44" s="19">
        <f t="shared" ca="1" si="231"/>
        <v>0</v>
      </c>
      <c r="DP44" s="154">
        <f t="shared" ca="1" si="211"/>
        <v>0</v>
      </c>
      <c r="DQ44" s="154">
        <f t="shared" ca="1" si="211"/>
        <v>0</v>
      </c>
      <c r="DR44" s="5">
        <f t="shared" ca="1" si="165"/>
        <v>19</v>
      </c>
      <c r="DS44" s="9"/>
      <c r="DT44" s="5">
        <f t="shared" ca="1" si="166"/>
        <v>0</v>
      </c>
      <c r="DU44" s="5" t="b">
        <f t="shared" ca="1" si="166"/>
        <v>0</v>
      </c>
      <c r="DV44" s="19">
        <f t="shared" ca="1" si="225"/>
        <v>0</v>
      </c>
      <c r="DW44" s="5">
        <f t="shared" ca="1" si="166"/>
        <v>50</v>
      </c>
      <c r="DX44" s="19">
        <f t="shared" ca="1" si="225"/>
        <v>0</v>
      </c>
      <c r="DY44" s="19">
        <f t="shared" ca="1" si="225"/>
        <v>0</v>
      </c>
      <c r="DZ44" s="19">
        <f t="shared" ca="1" si="225"/>
        <v>0</v>
      </c>
      <c r="EA44" s="19">
        <f t="shared" ca="1" si="225"/>
        <v>0</v>
      </c>
      <c r="EB44" s="19">
        <f t="shared" ca="1" si="225"/>
        <v>0</v>
      </c>
      <c r="EC44" s="19">
        <f t="shared" ca="1" si="225"/>
        <v>0</v>
      </c>
      <c r="ED44" s="19">
        <f t="shared" ca="1" si="225"/>
        <v>0</v>
      </c>
      <c r="EE44" s="19">
        <f t="shared" ca="1" si="225"/>
        <v>0</v>
      </c>
      <c r="EF44" s="19">
        <f t="shared" ca="1" si="225"/>
        <v>0</v>
      </c>
      <c r="EG44" s="5">
        <f t="shared" ca="1" si="167"/>
        <v>0</v>
      </c>
      <c r="EH44" s="5">
        <f t="shared" ca="1" si="167"/>
        <v>0</v>
      </c>
      <c r="EI44" s="5">
        <f t="shared" ca="1" si="167"/>
        <v>0</v>
      </c>
      <c r="EJ44" s="5">
        <f t="shared" ca="1" si="220"/>
        <v>0.01</v>
      </c>
      <c r="EK44" s="5">
        <f t="shared" ca="1" si="220"/>
        <v>0</v>
      </c>
      <c r="EL44" s="5">
        <f t="shared" ca="1" si="220"/>
        <v>0</v>
      </c>
      <c r="EM44" s="5">
        <f t="shared" ca="1" si="220"/>
        <v>0.05</v>
      </c>
      <c r="EN44" s="5">
        <f t="shared" ca="1" si="220"/>
        <v>0.05</v>
      </c>
      <c r="EO44" s="19">
        <f t="shared" ca="1" si="219"/>
        <v>0</v>
      </c>
      <c r="EP44" s="19">
        <f t="shared" ca="1" si="219"/>
        <v>0</v>
      </c>
      <c r="EQ44" s="19">
        <f t="shared" ca="1" si="219"/>
        <v>0</v>
      </c>
      <c r="ER44" s="9"/>
      <c r="ES44" s="5" t="str">
        <f t="shared" ca="1" si="169"/>
        <v>-</v>
      </c>
      <c r="ET44" s="5" t="b">
        <f t="shared" ca="1" si="170"/>
        <v>1</v>
      </c>
      <c r="EU44" s="5" t="b">
        <f t="shared" ca="1" si="170"/>
        <v>0</v>
      </c>
      <c r="EV44" s="5" t="b">
        <f t="shared" ca="1" si="170"/>
        <v>0</v>
      </c>
      <c r="EW44" s="19">
        <f t="shared" ca="1" si="226"/>
        <v>2</v>
      </c>
      <c r="EX44" s="19">
        <f t="shared" ca="1" si="226"/>
        <v>2</v>
      </c>
      <c r="EY44" s="19" t="str">
        <f t="shared" ca="1" si="188"/>
        <v>-</v>
      </c>
      <c r="EZ44" s="19" t="str">
        <f t="shared" ca="1" si="188"/>
        <v>-</v>
      </c>
      <c r="FA44" s="19" t="str">
        <f t="shared" ca="1" si="188"/>
        <v>-</v>
      </c>
      <c r="FB44" s="19" t="str">
        <f t="shared" ca="1" si="188"/>
        <v>-</v>
      </c>
      <c r="FC44" s="19">
        <f t="shared" ca="1" si="188"/>
        <v>1</v>
      </c>
      <c r="FD44" s="19">
        <f t="shared" ca="1" si="188"/>
        <v>0.66</v>
      </c>
      <c r="FE44" s="19" t="str">
        <f t="shared" ca="1" si="188"/>
        <v>-</v>
      </c>
      <c r="FF44" s="5" t="b">
        <f t="array" aca="1" ref="FF44" ca="1">IF(OR(FG44:FG44&lt;&gt;"-"),TRUE,"-")</f>
        <v>1</v>
      </c>
      <c r="FG44" s="240">
        <f t="shared" ca="1" si="199"/>
        <v>2</v>
      </c>
      <c r="FH44" s="240">
        <f t="shared" ca="1" si="199"/>
        <v>2</v>
      </c>
      <c r="FI44" s="240">
        <f t="shared" ca="1" si="199"/>
        <v>2</v>
      </c>
      <c r="FJ44" s="240">
        <f t="shared" ca="1" si="199"/>
        <v>2</v>
      </c>
      <c r="FK44" s="240">
        <f t="shared" ca="1" si="199"/>
        <v>2</v>
      </c>
      <c r="FL44" s="240">
        <f t="shared" ca="1" si="199"/>
        <v>2</v>
      </c>
      <c r="FM44" s="240">
        <f t="shared" ca="1" si="199"/>
        <v>2</v>
      </c>
      <c r="FN44" s="240">
        <f t="shared" ca="1" si="199"/>
        <v>2</v>
      </c>
      <c r="FO44" s="5" t="str">
        <f t="array" aca="1" ref="FO44" ca="1">IF(OR(FP44:FV44&lt;&gt;"-"),TRUE,"-")</f>
        <v>-</v>
      </c>
      <c r="FP44" s="19" t="str">
        <f t="shared" ca="1" si="212"/>
        <v>-</v>
      </c>
      <c r="FQ44" s="19" t="str">
        <f t="shared" ca="1" si="212"/>
        <v>-</v>
      </c>
      <c r="FR44" s="19" t="str">
        <f t="shared" ca="1" si="212"/>
        <v>-</v>
      </c>
      <c r="FS44" s="19" t="str">
        <f t="shared" ca="1" si="212"/>
        <v>-</v>
      </c>
      <c r="FT44" s="19" t="str">
        <f t="shared" ca="1" si="212"/>
        <v>-</v>
      </c>
      <c r="FU44" s="19" t="str">
        <f t="shared" ca="1" si="212"/>
        <v>-</v>
      </c>
      <c r="FV44" s="19" t="str">
        <f t="shared" ca="1" si="212"/>
        <v>-</v>
      </c>
      <c r="FW44" s="19" t="b">
        <f t="shared" ca="1" si="213"/>
        <v>1</v>
      </c>
      <c r="FX44" s="145">
        <f t="shared" ca="1" si="171"/>
        <v>2</v>
      </c>
      <c r="FY44" s="19">
        <f t="shared" ca="1" si="213"/>
        <v>2</v>
      </c>
      <c r="FZ44" s="19" t="b">
        <f t="shared" ca="1" si="213"/>
        <v>0</v>
      </c>
      <c r="GA44" s="19" t="str">
        <f t="shared" ca="1" si="191"/>
        <v>-</v>
      </c>
      <c r="GB44" s="5" t="str">
        <f t="shared" ca="1" si="172"/>
        <v>-</v>
      </c>
      <c r="GC44" s="5" t="str">
        <f t="shared" ca="1" si="172"/>
        <v>-</v>
      </c>
      <c r="GD44" s="5" t="str">
        <f t="shared" ca="1" si="172"/>
        <v>-</v>
      </c>
      <c r="GE44" s="5" t="str">
        <f t="shared" ca="1" si="172"/>
        <v>-</v>
      </c>
      <c r="GF44" s="19" t="b">
        <f t="shared" ca="1" si="135"/>
        <v>0</v>
      </c>
      <c r="GG44" s="19" t="str">
        <f t="shared" ca="1" si="227"/>
        <v>-</v>
      </c>
      <c r="GH44" s="19" t="str">
        <f t="shared" ca="1" si="173"/>
        <v>-</v>
      </c>
      <c r="GI44" s="19" t="b">
        <f t="shared" ca="1" si="173"/>
        <v>1</v>
      </c>
      <c r="GJ44" s="19">
        <f t="shared" ca="1" si="173"/>
        <v>0.75</v>
      </c>
      <c r="GK44" s="19">
        <f t="shared" ca="1" si="173"/>
        <v>0.75</v>
      </c>
      <c r="GL44" s="19">
        <f t="shared" ca="1" si="173"/>
        <v>0.99</v>
      </c>
      <c r="GM44" s="19">
        <f t="shared" ca="1" si="173"/>
        <v>0.5</v>
      </c>
      <c r="GN44" s="19">
        <f t="shared" ca="1" si="173"/>
        <v>0</v>
      </c>
      <c r="GO44" s="19">
        <f t="shared" ca="1" si="173"/>
        <v>0</v>
      </c>
      <c r="GP44" s="19" t="str">
        <f t="shared" ca="1" si="173"/>
        <v>-</v>
      </c>
      <c r="GQ44" s="19" t="str">
        <f t="shared" ca="1" si="173"/>
        <v>-</v>
      </c>
      <c r="GR44" s="19" t="str">
        <f t="shared" ca="1" si="173"/>
        <v>-</v>
      </c>
      <c r="GS44" s="5">
        <f t="shared" ca="1" si="174"/>
        <v>1</v>
      </c>
      <c r="GT44" s="9"/>
      <c r="GU44" s="19">
        <f t="shared" ca="1" si="227"/>
        <v>70</v>
      </c>
      <c r="GV44" s="19">
        <f t="shared" ca="1" si="228"/>
        <v>50</v>
      </c>
      <c r="GW44" s="19">
        <f t="shared" ca="1" si="228"/>
        <v>85</v>
      </c>
      <c r="GX44" s="19">
        <f t="shared" ca="1" si="228"/>
        <v>50</v>
      </c>
      <c r="GY44" s="19">
        <f t="shared" ca="1" si="214"/>
        <v>1</v>
      </c>
      <c r="GZ44" s="5">
        <f t="shared" ca="1" si="175"/>
        <v>1</v>
      </c>
      <c r="HA44" s="19">
        <f t="shared" ca="1" si="176"/>
        <v>1</v>
      </c>
      <c r="HB44" s="9"/>
      <c r="HC44" s="19" t="b">
        <f t="shared" ca="1" si="192"/>
        <v>0</v>
      </c>
      <c r="HD44" s="19" t="b">
        <f t="shared" ca="1" si="192"/>
        <v>0</v>
      </c>
      <c r="HE44" s="19">
        <f t="shared" ca="1" si="228"/>
        <v>1</v>
      </c>
      <c r="HF44" s="19">
        <f t="shared" ca="1" si="228"/>
        <v>0.75</v>
      </c>
      <c r="HG44" s="19">
        <f t="shared" ca="1" si="228"/>
        <v>0.75</v>
      </c>
      <c r="HH44" s="19">
        <f t="shared" ca="1" si="228"/>
        <v>0.8</v>
      </c>
      <c r="HI44" s="19">
        <f t="shared" ca="1" si="228"/>
        <v>0.82499999999999996</v>
      </c>
      <c r="HJ44" s="19">
        <f t="shared" ca="1" si="228"/>
        <v>0.875</v>
      </c>
      <c r="HK44" s="19">
        <f t="shared" ca="1" si="228"/>
        <v>0.9</v>
      </c>
      <c r="HL44" s="19">
        <f t="shared" ca="1" si="228"/>
        <v>1</v>
      </c>
      <c r="HM44" s="19">
        <f t="shared" ca="1" si="228"/>
        <v>0.875</v>
      </c>
      <c r="HN44" s="19">
        <f t="shared" ca="1" si="229"/>
        <v>0</v>
      </c>
      <c r="HO44" s="24">
        <v>0</v>
      </c>
    </row>
    <row r="45" spans="1:223" outlineLevel="2">
      <c r="A45" s="21">
        <f t="shared" si="203"/>
        <v>40</v>
      </c>
      <c r="B45" s="224">
        <f t="shared" ca="1" si="194"/>
        <v>24</v>
      </c>
      <c r="C45">
        <f>203</f>
        <v>203</v>
      </c>
      <c r="D45" s="145" t="str">
        <f t="shared" ca="1" si="146"/>
        <v>SWV</v>
      </c>
      <c r="E45" t="b">
        <f t="shared" ca="1" si="147"/>
        <v>1</v>
      </c>
      <c r="F45" t="b">
        <v>0</v>
      </c>
      <c r="G45" t="b">
        <f t="shared" ca="1" si="221"/>
        <v>1</v>
      </c>
      <c r="H45" s="240">
        <f t="shared" ca="1" si="179"/>
        <v>0</v>
      </c>
      <c r="I45" s="240">
        <f t="shared" ca="1" si="179"/>
        <v>1</v>
      </c>
      <c r="J45" s="240">
        <f t="shared" ca="1" si="179"/>
        <v>0</v>
      </c>
      <c r="K45" s="240">
        <f t="shared" ca="1" si="179"/>
        <v>1</v>
      </c>
      <c r="L45" s="240"/>
      <c r="M45" s="240">
        <f t="shared" ca="1" si="180"/>
        <v>1</v>
      </c>
      <c r="N45" s="240">
        <f t="shared" ca="1" si="181"/>
        <v>1</v>
      </c>
      <c r="O45" s="240">
        <f t="shared" ca="1" si="182"/>
        <v>2</v>
      </c>
      <c r="P45" s="240">
        <f t="shared" ca="1" si="181"/>
        <v>1</v>
      </c>
      <c r="Q45" s="240">
        <f t="shared" ca="1" si="181"/>
        <v>2</v>
      </c>
      <c r="R45" s="240">
        <f t="shared" ca="1" si="181"/>
        <v>1</v>
      </c>
      <c r="S45" s="240">
        <f t="shared" ca="1" si="181"/>
        <v>1</v>
      </c>
      <c r="T45" s="240">
        <f t="shared" ca="1" si="181"/>
        <v>1</v>
      </c>
      <c r="U45" s="278"/>
      <c r="V45" s="278"/>
      <c r="W45" s="280">
        <f t="shared" ca="1" si="215"/>
        <v>0</v>
      </c>
      <c r="X45" s="280">
        <f t="shared" ca="1" si="215"/>
        <v>0</v>
      </c>
      <c r="Y45" s="280">
        <f t="shared" ca="1" si="216"/>
        <v>88</v>
      </c>
      <c r="Z45" s="145">
        <f ca="1">INDEX(CHOOSE($N45,DataAutumn!i.AdultDrys,DataWinter!i.AdultDrys,DataSpring!i.AdultDrys),1,$M45)</f>
        <v>4</v>
      </c>
      <c r="AA45" s="5">
        <f t="shared" ca="1" si="148"/>
        <v>2</v>
      </c>
      <c r="AB45" s="5">
        <f t="shared" ca="1" si="148"/>
        <v>0</v>
      </c>
      <c r="AC45" s="5">
        <f t="shared" ca="1" si="149"/>
        <v>5</v>
      </c>
      <c r="AD45">
        <f t="shared" ca="1" si="150"/>
        <v>9</v>
      </c>
      <c r="AE45" s="240">
        <f t="shared" ca="1" si="222"/>
        <v>8</v>
      </c>
      <c r="AF45" s="233" t="str">
        <f t="shared" ca="1" si="205"/>
        <v>00016 FeedSupplyTemplate SWV Day135 FWM     RR000p WP100p MP100p GP100p T_TRUE  LTW_000_088 (F33N11)</v>
      </c>
      <c r="AG45" s="9" t="str">
        <f ca="1">IF(COUNTIF(AF$5:AF45,AF45)=1,"-","Dup")</f>
        <v>-</v>
      </c>
      <c r="AH45" s="9"/>
      <c r="AI45" s="240" t="str">
        <f t="shared" ca="1" si="195"/>
        <v>-</v>
      </c>
      <c r="AJ45" s="240" t="str">
        <f t="shared" ca="1" si="195"/>
        <v>-</v>
      </c>
      <c r="AK45" s="240" t="str">
        <f t="shared" ca="1" si="195"/>
        <v>-</v>
      </c>
      <c r="AL45" s="240" t="str">
        <f t="shared" ca="1" si="195"/>
        <v>-</v>
      </c>
      <c r="AM45" s="240" t="str">
        <f t="shared" ca="1" si="195"/>
        <v>-</v>
      </c>
      <c r="AN45" s="240" t="str">
        <f t="shared" ca="1" si="195"/>
        <v>-</v>
      </c>
      <c r="AO45" s="9"/>
      <c r="AP45" s="19" t="b">
        <f t="shared" ca="1" si="232"/>
        <v>1</v>
      </c>
      <c r="AQ45" s="19" t="str">
        <f t="shared" ca="1" si="232"/>
        <v>-</v>
      </c>
      <c r="AR45" s="19" t="str">
        <f t="shared" ca="1" si="232"/>
        <v>-</v>
      </c>
      <c r="AS45" s="19" t="str">
        <f t="shared" ca="1" si="232"/>
        <v>-</v>
      </c>
      <c r="AT45" s="19" t="b">
        <f t="shared" ca="1" si="232"/>
        <v>0</v>
      </c>
      <c r="AU45" s="19">
        <f t="shared" ca="1" si="152"/>
        <v>0.25</v>
      </c>
      <c r="AV45" s="19" t="b">
        <f t="shared" ca="1" si="152"/>
        <v>1</v>
      </c>
      <c r="AW45" s="9"/>
      <c r="AX45" s="5" t="str">
        <f t="shared" ca="1" si="153"/>
        <v>-</v>
      </c>
      <c r="AY45" s="19" t="str">
        <f t="shared" ca="1" si="154"/>
        <v>-</v>
      </c>
      <c r="AZ45" s="19" t="str">
        <f t="shared" ca="1" si="154"/>
        <v>-</v>
      </c>
      <c r="BA45" s="19" t="str">
        <f t="shared" ca="1" si="154"/>
        <v>-</v>
      </c>
      <c r="BB45" s="5" t="str">
        <f t="shared" ca="1" si="155"/>
        <v>-</v>
      </c>
      <c r="BC45" s="19" t="str">
        <f t="shared" ca="1" si="156"/>
        <v>-</v>
      </c>
      <c r="BD45" s="5" t="str">
        <f t="shared" ca="1" si="157"/>
        <v>-</v>
      </c>
      <c r="BE45" s="19" t="str">
        <f t="shared" ca="1" si="158"/>
        <v>-</v>
      </c>
      <c r="BF45" s="19" t="str">
        <f t="shared" ca="1" si="158"/>
        <v>-</v>
      </c>
      <c r="BG45" s="19" t="str">
        <f t="shared" ca="1" si="158"/>
        <v>-</v>
      </c>
      <c r="BH45" s="5" t="str">
        <f t="shared" ca="1" si="159"/>
        <v>-</v>
      </c>
      <c r="BI45" s="9"/>
      <c r="BJ45" s="19" t="str">
        <f t="shared" ref="BJ45:BS60" ca="1" si="234">OFFSET(BJ$5,$B45,0)</f>
        <v>-</v>
      </c>
      <c r="BK45" s="19" t="str">
        <f t="shared" ca="1" si="234"/>
        <v>-</v>
      </c>
      <c r="BL45" s="19" t="str">
        <f t="shared" ca="1" si="234"/>
        <v>-</v>
      </c>
      <c r="BM45" s="19" t="str">
        <f t="shared" ca="1" si="234"/>
        <v>-</v>
      </c>
      <c r="BN45" s="19" t="str">
        <f t="shared" ca="1" si="234"/>
        <v>-</v>
      </c>
      <c r="BO45" s="19" t="str">
        <f t="shared" ca="1" si="234"/>
        <v>-</v>
      </c>
      <c r="BP45" s="19" t="str">
        <f t="shared" ca="1" si="234"/>
        <v>-</v>
      </c>
      <c r="BQ45" s="19" t="str">
        <f t="shared" ca="1" si="234"/>
        <v>-</v>
      </c>
      <c r="BR45" s="19" t="str">
        <f t="shared" ca="1" si="234"/>
        <v>-</v>
      </c>
      <c r="BS45" s="19" t="str">
        <f t="shared" ca="1" si="234"/>
        <v>-</v>
      </c>
      <c r="BT45" s="9"/>
      <c r="BU45" s="240" t="b">
        <f t="shared" ca="1" si="201"/>
        <v>1</v>
      </c>
      <c r="BV45" s="12" t="b">
        <v>1</v>
      </c>
      <c r="BW45" s="240" t="b">
        <f t="shared" ca="1" si="207"/>
        <v>1</v>
      </c>
      <c r="BX45" s="255">
        <f t="shared" ca="1" si="208"/>
        <v>111109</v>
      </c>
      <c r="BY45" s="240" t="b">
        <f t="shared" ca="1" si="218"/>
        <v>1</v>
      </c>
      <c r="BZ45" s="240">
        <f t="shared" ca="1" si="223"/>
        <v>0</v>
      </c>
      <c r="CA45" s="240" t="b">
        <f t="shared" ca="1" si="223"/>
        <v>0</v>
      </c>
      <c r="CB45" s="240">
        <f t="shared" ca="1" si="197"/>
        <v>111117</v>
      </c>
      <c r="CC45" s="19" t="str">
        <f t="shared" ca="1" si="233"/>
        <v>-</v>
      </c>
      <c r="CD45" s="12">
        <v>1</v>
      </c>
      <c r="CE45" s="12">
        <v>1</v>
      </c>
      <c r="CF45" s="9"/>
      <c r="CG45" s="448">
        <f t="shared" ca="1" si="161"/>
        <v>683</v>
      </c>
      <c r="CH45" s="448">
        <f t="shared" ca="1" si="161"/>
        <v>717</v>
      </c>
      <c r="CI45" s="448">
        <f t="shared" ca="1" si="161"/>
        <v>752</v>
      </c>
      <c r="CJ45" s="153">
        <f t="shared" ca="1" si="162"/>
        <v>441</v>
      </c>
      <c r="CK45" s="153">
        <f t="shared" ca="1" si="162"/>
        <v>476</v>
      </c>
      <c r="CL45" s="153">
        <f t="shared" ca="1" si="162"/>
        <v>511</v>
      </c>
      <c r="CM45" s="19" t="str">
        <f t="shared" ca="1" si="163"/>
        <v>-</v>
      </c>
      <c r="CN45" s="19" t="str">
        <f t="shared" ca="1" si="230"/>
        <v>-</v>
      </c>
      <c r="CO45" s="19" t="str">
        <f t="shared" ca="1" si="230"/>
        <v>-</v>
      </c>
      <c r="CP45" s="19" t="str">
        <f t="shared" ca="1" si="224"/>
        <v>-</v>
      </c>
      <c r="CQ45" s="19" t="str">
        <f t="shared" ca="1" si="224"/>
        <v>-</v>
      </c>
      <c r="CR45" s="19"/>
      <c r="CS45" s="19"/>
      <c r="CT45" s="19"/>
      <c r="CU45" s="19"/>
      <c r="CV45" s="19"/>
      <c r="CW45" s="19"/>
      <c r="CX45" s="19"/>
      <c r="CY45" s="19"/>
      <c r="CZ45" s="19"/>
      <c r="DA45" s="19"/>
      <c r="DB45" s="19"/>
      <c r="DC45" s="19"/>
      <c r="DD45" s="12">
        <v>1</v>
      </c>
      <c r="DE45" s="12">
        <v>1</v>
      </c>
      <c r="DF45" s="19">
        <f t="shared" ca="1" si="231"/>
        <v>0</v>
      </c>
      <c r="DG45" s="19" t="str">
        <f t="shared" ca="1" si="231"/>
        <v>-</v>
      </c>
      <c r="DH45" s="19" t="str">
        <f t="shared" ca="1" si="231"/>
        <v>-</v>
      </c>
      <c r="DI45" s="19" t="str">
        <f t="shared" ca="1" si="231"/>
        <v>-</v>
      </c>
      <c r="DJ45" s="19" t="str">
        <f t="shared" ca="1" si="231"/>
        <v>-</v>
      </c>
      <c r="DK45" s="19" t="str">
        <f t="shared" ca="1" si="231"/>
        <v>-</v>
      </c>
      <c r="DL45" s="19">
        <f t="shared" ca="1" si="231"/>
        <v>0</v>
      </c>
      <c r="DM45" s="19" t="str">
        <f t="shared" ca="1" si="231"/>
        <v>-</v>
      </c>
      <c r="DN45" s="19" t="str">
        <f t="shared" ca="1" si="231"/>
        <v>-</v>
      </c>
      <c r="DO45" s="19">
        <f t="shared" ca="1" si="231"/>
        <v>0</v>
      </c>
      <c r="DP45" s="154">
        <f t="shared" ca="1" si="211"/>
        <v>0</v>
      </c>
      <c r="DQ45" s="154">
        <f t="shared" ca="1" si="211"/>
        <v>0</v>
      </c>
      <c r="DR45" s="5">
        <f t="shared" ca="1" si="165"/>
        <v>19</v>
      </c>
      <c r="DS45" s="9"/>
      <c r="DT45" s="5">
        <f t="shared" ca="1" si="166"/>
        <v>0</v>
      </c>
      <c r="DU45" s="5" t="b">
        <f t="shared" ca="1" si="166"/>
        <v>0</v>
      </c>
      <c r="DV45" s="19">
        <f t="shared" ca="1" si="225"/>
        <v>0</v>
      </c>
      <c r="DW45" s="5">
        <f t="shared" ca="1" si="166"/>
        <v>50</v>
      </c>
      <c r="DX45" s="19">
        <f t="shared" ca="1" si="225"/>
        <v>0</v>
      </c>
      <c r="DY45" s="19">
        <f t="shared" ca="1" si="225"/>
        <v>0</v>
      </c>
      <c r="DZ45" s="19">
        <f t="shared" ca="1" si="225"/>
        <v>0</v>
      </c>
      <c r="EA45" s="19">
        <f t="shared" ca="1" si="225"/>
        <v>0</v>
      </c>
      <c r="EB45" s="19">
        <f t="shared" ca="1" si="225"/>
        <v>0</v>
      </c>
      <c r="EC45" s="19">
        <f t="shared" ca="1" si="225"/>
        <v>0</v>
      </c>
      <c r="ED45" s="19">
        <f t="shared" ca="1" si="225"/>
        <v>0</v>
      </c>
      <c r="EE45" s="19">
        <f t="shared" ca="1" si="225"/>
        <v>0</v>
      </c>
      <c r="EF45" s="19">
        <f t="shared" ca="1" si="225"/>
        <v>0</v>
      </c>
      <c r="EG45" s="5">
        <f t="shared" ca="1" si="167"/>
        <v>0</v>
      </c>
      <c r="EH45" s="5">
        <f t="shared" ca="1" si="167"/>
        <v>0</v>
      </c>
      <c r="EI45" s="5">
        <f t="shared" ca="1" si="167"/>
        <v>0</v>
      </c>
      <c r="EJ45" s="5">
        <f t="shared" ca="1" si="220"/>
        <v>0.01</v>
      </c>
      <c r="EK45" s="5">
        <f t="shared" ca="1" si="220"/>
        <v>0</v>
      </c>
      <c r="EL45" s="5">
        <f t="shared" ca="1" si="220"/>
        <v>0</v>
      </c>
      <c r="EM45" s="5">
        <f t="shared" ca="1" si="220"/>
        <v>0.05</v>
      </c>
      <c r="EN45" s="5">
        <f t="shared" ca="1" si="220"/>
        <v>0.05</v>
      </c>
      <c r="EO45" s="19">
        <f t="shared" ca="1" si="219"/>
        <v>0</v>
      </c>
      <c r="EP45" s="19">
        <f t="shared" ca="1" si="219"/>
        <v>0</v>
      </c>
      <c r="EQ45" s="19">
        <f t="shared" ca="1" si="219"/>
        <v>0</v>
      </c>
      <c r="ER45" s="9"/>
      <c r="ES45" s="5" t="str">
        <f t="shared" ca="1" si="169"/>
        <v>-</v>
      </c>
      <c r="ET45" s="5" t="b">
        <f t="shared" ca="1" si="170"/>
        <v>1</v>
      </c>
      <c r="EU45" s="5" t="b">
        <f t="shared" ca="1" si="170"/>
        <v>0</v>
      </c>
      <c r="EV45" s="5" t="b">
        <f t="shared" ca="1" si="170"/>
        <v>0</v>
      </c>
      <c r="EW45" s="19">
        <f t="shared" ca="1" si="226"/>
        <v>2</v>
      </c>
      <c r="EX45" s="19">
        <f t="shared" ca="1" si="226"/>
        <v>2</v>
      </c>
      <c r="EY45" s="19" t="str">
        <f t="shared" ca="1" si="188"/>
        <v>-</v>
      </c>
      <c r="EZ45" s="19" t="str">
        <f t="shared" ca="1" si="188"/>
        <v>-</v>
      </c>
      <c r="FA45" s="19" t="str">
        <f t="shared" ca="1" si="188"/>
        <v>-</v>
      </c>
      <c r="FB45" s="19" t="str">
        <f t="shared" ca="1" si="188"/>
        <v>-</v>
      </c>
      <c r="FC45" s="19">
        <f t="shared" ca="1" si="188"/>
        <v>1</v>
      </c>
      <c r="FD45" s="19">
        <f t="shared" ca="1" si="188"/>
        <v>0.66</v>
      </c>
      <c r="FE45" s="19" t="str">
        <f t="shared" ca="1" si="188"/>
        <v>-</v>
      </c>
      <c r="FF45" s="5" t="b">
        <f t="array" aca="1" ref="FF45" ca="1">IF(OR(FG45:FG45&lt;&gt;"-"),TRUE,"-")</f>
        <v>1</v>
      </c>
      <c r="FG45" s="240">
        <f t="shared" ca="1" si="199"/>
        <v>2</v>
      </c>
      <c r="FH45" s="240">
        <f t="shared" ca="1" si="199"/>
        <v>2</v>
      </c>
      <c r="FI45" s="240">
        <f t="shared" ca="1" si="199"/>
        <v>2</v>
      </c>
      <c r="FJ45" s="240">
        <f t="shared" ca="1" si="199"/>
        <v>2</v>
      </c>
      <c r="FK45" s="240">
        <f t="shared" ca="1" si="199"/>
        <v>2</v>
      </c>
      <c r="FL45" s="240">
        <f t="shared" ca="1" si="199"/>
        <v>2</v>
      </c>
      <c r="FM45" s="240">
        <f t="shared" ca="1" si="199"/>
        <v>2</v>
      </c>
      <c r="FN45" s="240">
        <f t="shared" ca="1" si="199"/>
        <v>2</v>
      </c>
      <c r="FO45" s="5" t="str">
        <f t="array" aca="1" ref="FO45" ca="1">IF(OR(FP45:FV45&lt;&gt;"-"),TRUE,"-")</f>
        <v>-</v>
      </c>
      <c r="FP45" s="19" t="str">
        <f t="shared" ca="1" si="212"/>
        <v>-</v>
      </c>
      <c r="FQ45" s="19" t="str">
        <f t="shared" ca="1" si="212"/>
        <v>-</v>
      </c>
      <c r="FR45" s="19" t="str">
        <f t="shared" ca="1" si="212"/>
        <v>-</v>
      </c>
      <c r="FS45" s="19" t="str">
        <f t="shared" ca="1" si="212"/>
        <v>-</v>
      </c>
      <c r="FT45" s="19" t="str">
        <f t="shared" ca="1" si="212"/>
        <v>-</v>
      </c>
      <c r="FU45" s="19" t="str">
        <f t="shared" ca="1" si="212"/>
        <v>-</v>
      </c>
      <c r="FV45" s="19" t="str">
        <f t="shared" ca="1" si="212"/>
        <v>-</v>
      </c>
      <c r="FW45" s="19" t="b">
        <f t="shared" ca="1" si="213"/>
        <v>1</v>
      </c>
      <c r="FX45" s="145">
        <f t="shared" ca="1" si="171"/>
        <v>2</v>
      </c>
      <c r="FY45" s="19">
        <f t="shared" ca="1" si="213"/>
        <v>2</v>
      </c>
      <c r="FZ45" s="19" t="b">
        <f t="shared" ca="1" si="213"/>
        <v>0</v>
      </c>
      <c r="GA45" s="19" t="str">
        <f t="shared" ca="1" si="191"/>
        <v>-</v>
      </c>
      <c r="GB45" s="5" t="str">
        <f t="shared" ca="1" si="172"/>
        <v>-</v>
      </c>
      <c r="GC45" s="5" t="str">
        <f t="shared" ca="1" si="172"/>
        <v>-</v>
      </c>
      <c r="GD45" s="5" t="str">
        <f t="shared" ca="1" si="172"/>
        <v>-</v>
      </c>
      <c r="GE45" s="5" t="str">
        <f t="shared" ca="1" si="172"/>
        <v>-</v>
      </c>
      <c r="GF45" s="19" t="b">
        <f t="shared" ca="1" si="135"/>
        <v>0</v>
      </c>
      <c r="GG45" s="19" t="str">
        <f t="shared" ca="1" si="227"/>
        <v>-</v>
      </c>
      <c r="GH45" s="19" t="str">
        <f t="shared" ca="1" si="173"/>
        <v>-</v>
      </c>
      <c r="GI45" s="19" t="b">
        <f t="shared" ca="1" si="173"/>
        <v>1</v>
      </c>
      <c r="GJ45" s="19">
        <f t="shared" ca="1" si="173"/>
        <v>0.75</v>
      </c>
      <c r="GK45" s="19">
        <f t="shared" ca="1" si="173"/>
        <v>0.75</v>
      </c>
      <c r="GL45" s="19">
        <f t="shared" ca="1" si="173"/>
        <v>0.99</v>
      </c>
      <c r="GM45" s="19">
        <f t="shared" ca="1" si="173"/>
        <v>0.5</v>
      </c>
      <c r="GN45" s="19">
        <f t="shared" ca="1" si="173"/>
        <v>0</v>
      </c>
      <c r="GO45" s="19">
        <f t="shared" ca="1" si="173"/>
        <v>0</v>
      </c>
      <c r="GP45" s="19" t="str">
        <f t="shared" ca="1" si="173"/>
        <v>-</v>
      </c>
      <c r="GQ45" s="19" t="str">
        <f t="shared" ca="1" si="173"/>
        <v>-</v>
      </c>
      <c r="GR45" s="19" t="str">
        <f t="shared" ca="1" si="173"/>
        <v>-</v>
      </c>
      <c r="GS45" s="5">
        <f t="shared" ca="1" si="174"/>
        <v>1</v>
      </c>
      <c r="GT45" s="9"/>
      <c r="GU45" s="19">
        <f t="shared" ca="1" si="227"/>
        <v>70</v>
      </c>
      <c r="GV45" s="19">
        <f t="shared" ca="1" si="228"/>
        <v>50</v>
      </c>
      <c r="GW45" s="19">
        <f t="shared" ca="1" si="228"/>
        <v>85</v>
      </c>
      <c r="GX45" s="19">
        <f t="shared" ca="1" si="228"/>
        <v>50</v>
      </c>
      <c r="GY45" s="19">
        <f t="shared" ca="1" si="214"/>
        <v>1</v>
      </c>
      <c r="GZ45" s="5">
        <f t="shared" ca="1" si="175"/>
        <v>1</v>
      </c>
      <c r="HA45" s="19">
        <f t="shared" ca="1" si="176"/>
        <v>1</v>
      </c>
      <c r="HB45" s="9"/>
      <c r="HC45" s="19" t="b">
        <f t="shared" ref="HC45:HD49" ca="1" si="235">OFFSET(HC$5,$B45,0)</f>
        <v>0</v>
      </c>
      <c r="HD45" s="19" t="b">
        <f t="shared" ca="1" si="235"/>
        <v>0</v>
      </c>
      <c r="HE45" s="19">
        <f t="shared" ca="1" si="228"/>
        <v>1</v>
      </c>
      <c r="HF45" s="19">
        <f t="shared" ca="1" si="228"/>
        <v>0.75</v>
      </c>
      <c r="HG45" s="19">
        <f t="shared" ca="1" si="228"/>
        <v>0.75</v>
      </c>
      <c r="HH45" s="19">
        <f t="shared" ca="1" si="228"/>
        <v>0.8</v>
      </c>
      <c r="HI45" s="19">
        <f t="shared" ca="1" si="228"/>
        <v>0.82499999999999996</v>
      </c>
      <c r="HJ45" s="19">
        <f t="shared" ca="1" si="228"/>
        <v>0.875</v>
      </c>
      <c r="HK45" s="19">
        <f t="shared" ca="1" si="228"/>
        <v>0.9</v>
      </c>
      <c r="HL45" s="19">
        <f t="shared" ca="1" si="228"/>
        <v>1</v>
      </c>
      <c r="HM45" s="19">
        <f t="shared" ca="1" si="228"/>
        <v>0.875</v>
      </c>
      <c r="HN45" s="19">
        <f t="shared" ca="1" si="229"/>
        <v>0</v>
      </c>
      <c r="HO45" s="24">
        <v>0</v>
      </c>
    </row>
    <row r="46" spans="1:223" outlineLevel="2">
      <c r="A46" s="21">
        <f t="shared" si="203"/>
        <v>41</v>
      </c>
      <c r="B46" s="224">
        <f t="shared" ca="1" si="194"/>
        <v>24</v>
      </c>
      <c r="C46">
        <f>203</f>
        <v>203</v>
      </c>
      <c r="D46" s="145" t="str">
        <f t="shared" ca="1" si="146"/>
        <v>SWV</v>
      </c>
      <c r="E46" t="b">
        <f t="shared" ca="1" si="147"/>
        <v>1</v>
      </c>
      <c r="F46" t="b">
        <v>0</v>
      </c>
      <c r="G46" t="b">
        <f t="shared" ca="1" si="221"/>
        <v>1</v>
      </c>
      <c r="H46" s="240">
        <f t="shared" ca="1" si="179"/>
        <v>0</v>
      </c>
      <c r="I46" s="240">
        <f t="shared" ca="1" si="179"/>
        <v>1</v>
      </c>
      <c r="J46" s="240">
        <f t="shared" ca="1" si="179"/>
        <v>0</v>
      </c>
      <c r="K46" s="240">
        <f t="shared" ca="1" si="179"/>
        <v>1</v>
      </c>
      <c r="L46" s="240"/>
      <c r="M46" s="240">
        <f t="shared" ca="1" si="180"/>
        <v>1</v>
      </c>
      <c r="N46" s="240">
        <f t="shared" ca="1" si="181"/>
        <v>1</v>
      </c>
      <c r="O46" s="240">
        <f t="shared" ca="1" si="182"/>
        <v>2</v>
      </c>
      <c r="P46" s="240">
        <f t="shared" ca="1" si="181"/>
        <v>1</v>
      </c>
      <c r="Q46" s="240">
        <f t="shared" ca="1" si="181"/>
        <v>2</v>
      </c>
      <c r="R46" s="240">
        <f t="shared" ca="1" si="181"/>
        <v>1</v>
      </c>
      <c r="S46" s="240">
        <f t="shared" ca="1" si="181"/>
        <v>1</v>
      </c>
      <c r="T46" s="240">
        <f t="shared" ca="1" si="181"/>
        <v>1</v>
      </c>
      <c r="U46" s="278"/>
      <c r="V46" s="278"/>
      <c r="W46" s="280">
        <f t="shared" ca="1" si="215"/>
        <v>0</v>
      </c>
      <c r="X46" s="280">
        <f t="shared" ca="1" si="215"/>
        <v>0</v>
      </c>
      <c r="Y46" s="280">
        <f t="shared" ca="1" si="216"/>
        <v>89</v>
      </c>
      <c r="Z46" s="145">
        <f ca="1">INDEX(CHOOSE($N46,DataAutumn!i.AdultDrys,DataWinter!i.AdultDrys,DataSpring!i.AdultDrys),1,$M46)</f>
        <v>4</v>
      </c>
      <c r="AA46" s="5">
        <f t="shared" ca="1" si="148"/>
        <v>2</v>
      </c>
      <c r="AB46" s="5">
        <f t="shared" ca="1" si="148"/>
        <v>0</v>
      </c>
      <c r="AC46" s="5">
        <f t="shared" ca="1" si="149"/>
        <v>5</v>
      </c>
      <c r="AD46">
        <f t="shared" ca="1" si="150"/>
        <v>9</v>
      </c>
      <c r="AE46" s="240">
        <f t="shared" ca="1" si="222"/>
        <v>9</v>
      </c>
      <c r="AF46" s="233" t="str">
        <f t="shared" ca="1" si="205"/>
        <v>00017 FeedSupplyTemplate SWV Day135 FWM     RR000p WP100p MP100p GP100p T_TRUE  LTW_000_089 (F33N11)</v>
      </c>
      <c r="AG46" s="9" t="str">
        <f ca="1">IF(COUNTIF(AF$5:AF46,AF46)=1,"-","Dup")</f>
        <v>-</v>
      </c>
      <c r="AH46" s="9"/>
      <c r="AI46" s="240" t="str">
        <f t="shared" ca="1" si="195"/>
        <v>-</v>
      </c>
      <c r="AJ46" s="240" t="str">
        <f t="shared" ca="1" si="195"/>
        <v>-</v>
      </c>
      <c r="AK46" s="240" t="str">
        <f t="shared" ca="1" si="195"/>
        <v>-</v>
      </c>
      <c r="AL46" s="240" t="str">
        <f t="shared" ca="1" si="195"/>
        <v>-</v>
      </c>
      <c r="AM46" s="240" t="str">
        <f t="shared" ca="1" si="195"/>
        <v>-</v>
      </c>
      <c r="AN46" s="240" t="str">
        <f t="shared" ca="1" si="195"/>
        <v>-</v>
      </c>
      <c r="AO46" s="9"/>
      <c r="AP46" s="19" t="b">
        <f t="shared" ca="1" si="232"/>
        <v>1</v>
      </c>
      <c r="AQ46" s="19" t="str">
        <f t="shared" ca="1" si="232"/>
        <v>-</v>
      </c>
      <c r="AR46" s="19" t="str">
        <f t="shared" ca="1" si="232"/>
        <v>-</v>
      </c>
      <c r="AS46" s="19" t="str">
        <f t="shared" ca="1" si="232"/>
        <v>-</v>
      </c>
      <c r="AT46" s="19" t="b">
        <f t="shared" ca="1" si="232"/>
        <v>0</v>
      </c>
      <c r="AU46" s="19">
        <f t="shared" ca="1" si="152"/>
        <v>0.25</v>
      </c>
      <c r="AV46" s="19" t="b">
        <f t="shared" ca="1" si="152"/>
        <v>1</v>
      </c>
      <c r="AW46" s="9"/>
      <c r="AX46" s="5" t="str">
        <f t="shared" ca="1" si="153"/>
        <v>-</v>
      </c>
      <c r="AY46" s="19" t="str">
        <f t="shared" ca="1" si="154"/>
        <v>-</v>
      </c>
      <c r="AZ46" s="19" t="str">
        <f t="shared" ca="1" si="154"/>
        <v>-</v>
      </c>
      <c r="BA46" s="19" t="str">
        <f t="shared" ca="1" si="154"/>
        <v>-</v>
      </c>
      <c r="BB46" s="5" t="str">
        <f t="shared" ca="1" si="155"/>
        <v>-</v>
      </c>
      <c r="BC46" s="19" t="str">
        <f t="shared" ca="1" si="156"/>
        <v>-</v>
      </c>
      <c r="BD46" s="5" t="str">
        <f t="shared" ca="1" si="157"/>
        <v>-</v>
      </c>
      <c r="BE46" s="19" t="str">
        <f t="shared" ca="1" si="158"/>
        <v>-</v>
      </c>
      <c r="BF46" s="19" t="str">
        <f t="shared" ca="1" si="158"/>
        <v>-</v>
      </c>
      <c r="BG46" s="19" t="str">
        <f t="shared" ca="1" si="158"/>
        <v>-</v>
      </c>
      <c r="BH46" s="5" t="str">
        <f t="shared" ca="1" si="159"/>
        <v>-</v>
      </c>
      <c r="BI46" s="9"/>
      <c r="BJ46" s="19" t="str">
        <f t="shared" ca="1" si="234"/>
        <v>-</v>
      </c>
      <c r="BK46" s="19" t="str">
        <f t="shared" ca="1" si="234"/>
        <v>-</v>
      </c>
      <c r="BL46" s="19" t="str">
        <f t="shared" ca="1" si="234"/>
        <v>-</v>
      </c>
      <c r="BM46" s="19" t="str">
        <f t="shared" ca="1" si="234"/>
        <v>-</v>
      </c>
      <c r="BN46" s="19" t="str">
        <f t="shared" ca="1" si="234"/>
        <v>-</v>
      </c>
      <c r="BO46" s="19" t="str">
        <f t="shared" ca="1" si="234"/>
        <v>-</v>
      </c>
      <c r="BP46" s="19" t="str">
        <f t="shared" ca="1" si="234"/>
        <v>-</v>
      </c>
      <c r="BQ46" s="19" t="str">
        <f t="shared" ca="1" si="234"/>
        <v>-</v>
      </c>
      <c r="BR46" s="19" t="str">
        <f t="shared" ca="1" si="234"/>
        <v>-</v>
      </c>
      <c r="BS46" s="19" t="str">
        <f t="shared" ca="1" si="234"/>
        <v>-</v>
      </c>
      <c r="BT46" s="9"/>
      <c r="BU46" s="240" t="b">
        <f t="shared" ca="1" si="201"/>
        <v>1</v>
      </c>
      <c r="BV46" s="12" t="b">
        <v>1</v>
      </c>
      <c r="BW46" s="240" t="b">
        <f t="shared" ca="1" si="207"/>
        <v>1</v>
      </c>
      <c r="BX46" s="255">
        <f t="shared" ca="1" si="208"/>
        <v>111109</v>
      </c>
      <c r="BY46" s="240" t="b">
        <f t="shared" ca="1" si="218"/>
        <v>1</v>
      </c>
      <c r="BZ46" s="240">
        <f t="shared" ca="1" si="223"/>
        <v>0</v>
      </c>
      <c r="CA46" s="240" t="b">
        <f t="shared" ca="1" si="223"/>
        <v>0</v>
      </c>
      <c r="CB46" s="240">
        <f t="shared" ca="1" si="197"/>
        <v>111118</v>
      </c>
      <c r="CC46" s="19" t="str">
        <f t="shared" ca="1" si="233"/>
        <v>-</v>
      </c>
      <c r="CD46" s="12">
        <v>1</v>
      </c>
      <c r="CE46" s="12">
        <v>1</v>
      </c>
      <c r="CF46" s="9"/>
      <c r="CG46" s="448">
        <f t="shared" ca="1" si="161"/>
        <v>683</v>
      </c>
      <c r="CH46" s="448">
        <f t="shared" ca="1" si="161"/>
        <v>717</v>
      </c>
      <c r="CI46" s="448">
        <f t="shared" ca="1" si="161"/>
        <v>752</v>
      </c>
      <c r="CJ46" s="153">
        <f t="shared" ca="1" si="162"/>
        <v>441</v>
      </c>
      <c r="CK46" s="153">
        <f t="shared" ca="1" si="162"/>
        <v>476</v>
      </c>
      <c r="CL46" s="153">
        <f t="shared" ca="1" si="162"/>
        <v>511</v>
      </c>
      <c r="CM46" s="19" t="str">
        <f t="shared" ca="1" si="163"/>
        <v>-</v>
      </c>
      <c r="CN46" s="19" t="str">
        <f t="shared" ca="1" si="230"/>
        <v>-</v>
      </c>
      <c r="CO46" s="19" t="str">
        <f t="shared" ca="1" si="230"/>
        <v>-</v>
      </c>
      <c r="CP46" s="19" t="str">
        <f t="shared" ca="1" si="224"/>
        <v>-</v>
      </c>
      <c r="CQ46" s="19" t="str">
        <f t="shared" ca="1" si="224"/>
        <v>-</v>
      </c>
      <c r="CR46" s="19"/>
      <c r="CS46" s="19"/>
      <c r="CT46" s="19"/>
      <c r="CU46" s="19"/>
      <c r="CV46" s="19"/>
      <c r="CW46" s="19"/>
      <c r="CX46" s="19"/>
      <c r="CY46" s="19"/>
      <c r="CZ46" s="19"/>
      <c r="DA46" s="19"/>
      <c r="DB46" s="19"/>
      <c r="DC46" s="19"/>
      <c r="DD46" s="12">
        <v>1</v>
      </c>
      <c r="DE46" s="12">
        <v>1</v>
      </c>
      <c r="DF46" s="19">
        <f t="shared" ca="1" si="231"/>
        <v>0</v>
      </c>
      <c r="DG46" s="19" t="str">
        <f t="shared" ca="1" si="231"/>
        <v>-</v>
      </c>
      <c r="DH46" s="19" t="str">
        <f t="shared" ca="1" si="231"/>
        <v>-</v>
      </c>
      <c r="DI46" s="19" t="str">
        <f t="shared" ca="1" si="231"/>
        <v>-</v>
      </c>
      <c r="DJ46" s="19" t="str">
        <f t="shared" ca="1" si="231"/>
        <v>-</v>
      </c>
      <c r="DK46" s="19" t="str">
        <f t="shared" ca="1" si="231"/>
        <v>-</v>
      </c>
      <c r="DL46" s="19">
        <f t="shared" ca="1" si="231"/>
        <v>0</v>
      </c>
      <c r="DM46" s="19" t="str">
        <f t="shared" ca="1" si="231"/>
        <v>-</v>
      </c>
      <c r="DN46" s="19" t="str">
        <f t="shared" ca="1" si="231"/>
        <v>-</v>
      </c>
      <c r="DO46" s="19">
        <f t="shared" ca="1" si="231"/>
        <v>0</v>
      </c>
      <c r="DP46" s="154">
        <f t="shared" ca="1" si="211"/>
        <v>0</v>
      </c>
      <c r="DQ46" s="154">
        <f t="shared" ca="1" si="211"/>
        <v>0</v>
      </c>
      <c r="DR46" s="5">
        <f t="shared" ca="1" si="165"/>
        <v>19</v>
      </c>
      <c r="DS46" s="9"/>
      <c r="DT46" s="5">
        <f t="shared" ca="1" si="166"/>
        <v>0</v>
      </c>
      <c r="DU46" s="5" t="b">
        <f t="shared" ca="1" si="166"/>
        <v>0</v>
      </c>
      <c r="DV46" s="19">
        <f t="shared" ca="1" si="225"/>
        <v>0</v>
      </c>
      <c r="DW46" s="5">
        <f t="shared" ca="1" si="166"/>
        <v>50</v>
      </c>
      <c r="DX46" s="19">
        <f t="shared" ca="1" si="225"/>
        <v>0</v>
      </c>
      <c r="DY46" s="19">
        <f t="shared" ca="1" si="225"/>
        <v>0</v>
      </c>
      <c r="DZ46" s="19">
        <f t="shared" ca="1" si="225"/>
        <v>0</v>
      </c>
      <c r="EA46" s="19">
        <f t="shared" ca="1" si="225"/>
        <v>0</v>
      </c>
      <c r="EB46" s="19">
        <f t="shared" ca="1" si="225"/>
        <v>0</v>
      </c>
      <c r="EC46" s="19">
        <f t="shared" ca="1" si="225"/>
        <v>0</v>
      </c>
      <c r="ED46" s="19">
        <f t="shared" ca="1" si="225"/>
        <v>0</v>
      </c>
      <c r="EE46" s="19">
        <f t="shared" ca="1" si="225"/>
        <v>0</v>
      </c>
      <c r="EF46" s="19">
        <f t="shared" ca="1" si="225"/>
        <v>0</v>
      </c>
      <c r="EG46" s="5">
        <f t="shared" ca="1" si="167"/>
        <v>0</v>
      </c>
      <c r="EH46" s="5">
        <f t="shared" ca="1" si="167"/>
        <v>0</v>
      </c>
      <c r="EI46" s="5">
        <f t="shared" ca="1" si="167"/>
        <v>0</v>
      </c>
      <c r="EJ46" s="5">
        <f t="shared" ca="1" si="220"/>
        <v>0.01</v>
      </c>
      <c r="EK46" s="5">
        <f t="shared" ca="1" si="220"/>
        <v>0</v>
      </c>
      <c r="EL46" s="5">
        <f t="shared" ca="1" si="220"/>
        <v>0</v>
      </c>
      <c r="EM46" s="5">
        <f t="shared" ca="1" si="220"/>
        <v>0.05</v>
      </c>
      <c r="EN46" s="5">
        <f t="shared" ca="1" si="220"/>
        <v>0.05</v>
      </c>
      <c r="EO46" s="19">
        <f t="shared" ca="1" si="219"/>
        <v>0</v>
      </c>
      <c r="EP46" s="19">
        <f t="shared" ca="1" si="219"/>
        <v>0</v>
      </c>
      <c r="EQ46" s="19">
        <f t="shared" ca="1" si="219"/>
        <v>0</v>
      </c>
      <c r="ER46" s="9"/>
      <c r="ES46" s="5" t="str">
        <f t="shared" ca="1" si="169"/>
        <v>-</v>
      </c>
      <c r="ET46" s="5" t="b">
        <f t="shared" ca="1" si="170"/>
        <v>1</v>
      </c>
      <c r="EU46" s="5" t="b">
        <f t="shared" ca="1" si="170"/>
        <v>0</v>
      </c>
      <c r="EV46" s="5" t="b">
        <f t="shared" ca="1" si="170"/>
        <v>0</v>
      </c>
      <c r="EW46" s="19">
        <f t="shared" ca="1" si="226"/>
        <v>2</v>
      </c>
      <c r="EX46" s="19">
        <f t="shared" ca="1" si="226"/>
        <v>2</v>
      </c>
      <c r="EY46" s="19" t="str">
        <f t="shared" ca="1" si="188"/>
        <v>-</v>
      </c>
      <c r="EZ46" s="19" t="str">
        <f t="shared" ca="1" si="188"/>
        <v>-</v>
      </c>
      <c r="FA46" s="19" t="str">
        <f t="shared" ca="1" si="188"/>
        <v>-</v>
      </c>
      <c r="FB46" s="19" t="str">
        <f t="shared" ca="1" si="188"/>
        <v>-</v>
      </c>
      <c r="FC46" s="19">
        <f t="shared" ca="1" si="188"/>
        <v>1</v>
      </c>
      <c r="FD46" s="19">
        <f t="shared" ca="1" si="188"/>
        <v>0.66</v>
      </c>
      <c r="FE46" s="19" t="str">
        <f t="shared" ca="1" si="188"/>
        <v>-</v>
      </c>
      <c r="FF46" s="5" t="b">
        <f t="array" aca="1" ref="FF46" ca="1">IF(OR(FG46:FG46&lt;&gt;"-"),TRUE,"-")</f>
        <v>1</v>
      </c>
      <c r="FG46" s="240">
        <f t="shared" ca="1" si="199"/>
        <v>2</v>
      </c>
      <c r="FH46" s="240">
        <f t="shared" ca="1" si="199"/>
        <v>2</v>
      </c>
      <c r="FI46" s="240">
        <f t="shared" ca="1" si="199"/>
        <v>2</v>
      </c>
      <c r="FJ46" s="240">
        <f t="shared" ca="1" si="199"/>
        <v>2</v>
      </c>
      <c r="FK46" s="240">
        <f t="shared" ca="1" si="199"/>
        <v>2</v>
      </c>
      <c r="FL46" s="240">
        <f t="shared" ca="1" si="199"/>
        <v>2</v>
      </c>
      <c r="FM46" s="240">
        <f t="shared" ca="1" si="199"/>
        <v>2</v>
      </c>
      <c r="FN46" s="240">
        <f t="shared" ca="1" si="199"/>
        <v>2</v>
      </c>
      <c r="FO46" s="5" t="str">
        <f t="array" aca="1" ref="FO46" ca="1">IF(OR(FP46:FV46&lt;&gt;"-"),TRUE,"-")</f>
        <v>-</v>
      </c>
      <c r="FP46" s="19" t="str">
        <f t="shared" ca="1" si="212"/>
        <v>-</v>
      </c>
      <c r="FQ46" s="19" t="str">
        <f t="shared" ca="1" si="212"/>
        <v>-</v>
      </c>
      <c r="FR46" s="19" t="str">
        <f t="shared" ca="1" si="212"/>
        <v>-</v>
      </c>
      <c r="FS46" s="19" t="str">
        <f t="shared" ca="1" si="212"/>
        <v>-</v>
      </c>
      <c r="FT46" s="19" t="str">
        <f t="shared" ca="1" si="212"/>
        <v>-</v>
      </c>
      <c r="FU46" s="19" t="str">
        <f t="shared" ca="1" si="212"/>
        <v>-</v>
      </c>
      <c r="FV46" s="19" t="str">
        <f t="shared" ca="1" si="212"/>
        <v>-</v>
      </c>
      <c r="FW46" s="19" t="b">
        <f t="shared" ca="1" si="213"/>
        <v>1</v>
      </c>
      <c r="FX46" s="145">
        <f t="shared" ca="1" si="171"/>
        <v>2</v>
      </c>
      <c r="FY46" s="19">
        <f t="shared" ca="1" si="213"/>
        <v>2</v>
      </c>
      <c r="FZ46" s="19" t="b">
        <f t="shared" ca="1" si="213"/>
        <v>0</v>
      </c>
      <c r="GA46" s="19" t="str">
        <f t="shared" ca="1" si="191"/>
        <v>-</v>
      </c>
      <c r="GB46" s="5" t="str">
        <f t="shared" ca="1" si="172"/>
        <v>-</v>
      </c>
      <c r="GC46" s="5" t="str">
        <f t="shared" ca="1" si="172"/>
        <v>-</v>
      </c>
      <c r="GD46" s="5" t="str">
        <f t="shared" ca="1" si="172"/>
        <v>-</v>
      </c>
      <c r="GE46" s="5" t="str">
        <f t="shared" ca="1" si="172"/>
        <v>-</v>
      </c>
      <c r="GF46" s="19" t="b">
        <f t="shared" ca="1" si="135"/>
        <v>0</v>
      </c>
      <c r="GG46" s="19" t="str">
        <f t="shared" ca="1" si="227"/>
        <v>-</v>
      </c>
      <c r="GH46" s="19" t="str">
        <f t="shared" ca="1" si="173"/>
        <v>-</v>
      </c>
      <c r="GI46" s="19" t="b">
        <f t="shared" ca="1" si="173"/>
        <v>1</v>
      </c>
      <c r="GJ46" s="19">
        <f t="shared" ca="1" si="173"/>
        <v>0.75</v>
      </c>
      <c r="GK46" s="19">
        <f t="shared" ca="1" si="173"/>
        <v>0.75</v>
      </c>
      <c r="GL46" s="19">
        <f t="shared" ca="1" si="173"/>
        <v>0.99</v>
      </c>
      <c r="GM46" s="19">
        <f t="shared" ca="1" si="173"/>
        <v>0.5</v>
      </c>
      <c r="GN46" s="19">
        <f t="shared" ca="1" si="173"/>
        <v>0</v>
      </c>
      <c r="GO46" s="19">
        <f t="shared" ca="1" si="173"/>
        <v>0</v>
      </c>
      <c r="GP46" s="19" t="str">
        <f t="shared" ca="1" si="173"/>
        <v>-</v>
      </c>
      <c r="GQ46" s="19" t="str">
        <f t="shared" ca="1" si="173"/>
        <v>-</v>
      </c>
      <c r="GR46" s="19" t="str">
        <f t="shared" ref="GQ46:GR91" ca="1" si="236">OFFSET(GR$5,$B46,0)</f>
        <v>-</v>
      </c>
      <c r="GS46" s="5">
        <f t="shared" ca="1" si="174"/>
        <v>1</v>
      </c>
      <c r="GT46" s="9"/>
      <c r="GU46" s="19">
        <f t="shared" ca="1" si="227"/>
        <v>70</v>
      </c>
      <c r="GV46" s="19">
        <f t="shared" ca="1" si="228"/>
        <v>50</v>
      </c>
      <c r="GW46" s="19">
        <f t="shared" ca="1" si="228"/>
        <v>85</v>
      </c>
      <c r="GX46" s="19">
        <f t="shared" ca="1" si="228"/>
        <v>50</v>
      </c>
      <c r="GY46" s="19">
        <f t="shared" ca="1" si="214"/>
        <v>1</v>
      </c>
      <c r="GZ46" s="5">
        <f t="shared" ca="1" si="175"/>
        <v>1</v>
      </c>
      <c r="HA46" s="19">
        <f t="shared" ca="1" si="176"/>
        <v>1</v>
      </c>
      <c r="HB46" s="9"/>
      <c r="HC46" s="19" t="b">
        <f t="shared" ca="1" si="235"/>
        <v>0</v>
      </c>
      <c r="HD46" s="19" t="b">
        <f t="shared" ca="1" si="235"/>
        <v>0</v>
      </c>
      <c r="HE46" s="19">
        <f t="shared" ca="1" si="228"/>
        <v>1</v>
      </c>
      <c r="HF46" s="19">
        <f t="shared" ca="1" si="228"/>
        <v>0.75</v>
      </c>
      <c r="HG46" s="19">
        <f t="shared" ca="1" si="228"/>
        <v>0.75</v>
      </c>
      <c r="HH46" s="19">
        <f t="shared" ca="1" si="228"/>
        <v>0.8</v>
      </c>
      <c r="HI46" s="19">
        <f t="shared" ca="1" si="228"/>
        <v>0.82499999999999996</v>
      </c>
      <c r="HJ46" s="19">
        <f t="shared" ca="1" si="228"/>
        <v>0.875</v>
      </c>
      <c r="HK46" s="19">
        <f t="shared" ca="1" si="228"/>
        <v>0.9</v>
      </c>
      <c r="HL46" s="19">
        <f t="shared" ca="1" si="228"/>
        <v>1</v>
      </c>
      <c r="HM46" s="19">
        <f t="shared" ca="1" si="228"/>
        <v>0.875</v>
      </c>
      <c r="HN46" s="19">
        <f t="shared" ca="1" si="229"/>
        <v>0</v>
      </c>
      <c r="HO46" s="24">
        <v>0</v>
      </c>
    </row>
    <row r="47" spans="1:223" outlineLevel="2">
      <c r="A47" s="21">
        <f t="shared" si="203"/>
        <v>42</v>
      </c>
      <c r="B47" s="224">
        <f t="shared" ca="1" si="194"/>
        <v>24</v>
      </c>
      <c r="C47">
        <f>203</f>
        <v>203</v>
      </c>
      <c r="D47" s="145" t="str">
        <f t="shared" ca="1" si="146"/>
        <v>SWV</v>
      </c>
      <c r="E47" t="b">
        <f t="shared" ca="1" si="147"/>
        <v>1</v>
      </c>
      <c r="F47" t="b">
        <v>0</v>
      </c>
      <c r="G47" t="b">
        <f t="shared" ca="1" si="221"/>
        <v>1</v>
      </c>
      <c r="H47" s="240">
        <f t="shared" ref="H47:K62" ca="1" si="237">OFFSET(H47,-1,0)</f>
        <v>0</v>
      </c>
      <c r="I47" s="240">
        <f t="shared" ca="1" si="237"/>
        <v>1</v>
      </c>
      <c r="J47" s="240">
        <f t="shared" ca="1" si="237"/>
        <v>0</v>
      </c>
      <c r="K47" s="240">
        <f t="shared" ca="1" si="237"/>
        <v>1</v>
      </c>
      <c r="L47" s="240"/>
      <c r="M47" s="240">
        <f t="shared" ca="1" si="180"/>
        <v>1</v>
      </c>
      <c r="N47" s="240">
        <f t="shared" ca="1" si="181"/>
        <v>1</v>
      </c>
      <c r="O47" s="240">
        <f t="shared" ca="1" si="182"/>
        <v>2</v>
      </c>
      <c r="P47" s="240">
        <f t="shared" ca="1" si="181"/>
        <v>1</v>
      </c>
      <c r="Q47" s="240">
        <f t="shared" ca="1" si="181"/>
        <v>2</v>
      </c>
      <c r="R47" s="240">
        <f t="shared" ca="1" si="181"/>
        <v>1</v>
      </c>
      <c r="S47" s="240">
        <f t="shared" ca="1" si="181"/>
        <v>1</v>
      </c>
      <c r="T47" s="240">
        <f t="shared" ca="1" si="181"/>
        <v>1</v>
      </c>
      <c r="U47" s="278"/>
      <c r="V47" s="278"/>
      <c r="W47" s="280">
        <f t="shared" ca="1" si="215"/>
        <v>0</v>
      </c>
      <c r="X47" s="280">
        <f t="shared" ca="1" si="215"/>
        <v>0</v>
      </c>
      <c r="Y47" s="280">
        <f t="shared" ca="1" si="216"/>
        <v>90</v>
      </c>
      <c r="Z47" s="145">
        <f ca="1">INDEX(CHOOSE($N47,DataAutumn!i.AdultDrys,DataWinter!i.AdultDrys,DataSpring!i.AdultDrys),1,$M47)</f>
        <v>4</v>
      </c>
      <c r="AA47" s="5">
        <f t="shared" ca="1" si="148"/>
        <v>2</v>
      </c>
      <c r="AB47" s="5">
        <f t="shared" ca="1" si="148"/>
        <v>0</v>
      </c>
      <c r="AC47" s="5">
        <f t="shared" ca="1" si="149"/>
        <v>5</v>
      </c>
      <c r="AD47">
        <f t="shared" ca="1" si="150"/>
        <v>9</v>
      </c>
      <c r="AE47" s="240">
        <f t="shared" ca="1" si="222"/>
        <v>10</v>
      </c>
      <c r="AF47" s="233" t="str">
        <f t="shared" ca="1" si="205"/>
        <v>00018 FeedSupplyTemplate SWV Day135 FWM     RR000p WP100p MP100p GP100p T_TRUE  LTW_000_090 (F33N11)</v>
      </c>
      <c r="AG47" s="9" t="str">
        <f ca="1">IF(COUNTIF(AF$5:AF47,AF47)=1,"-","Dup")</f>
        <v>-</v>
      </c>
      <c r="AH47" s="9"/>
      <c r="AI47" s="240" t="str">
        <f t="shared" ca="1" si="195"/>
        <v>-</v>
      </c>
      <c r="AJ47" s="240" t="str">
        <f t="shared" ca="1" si="195"/>
        <v>-</v>
      </c>
      <c r="AK47" s="240" t="str">
        <f t="shared" ca="1" si="195"/>
        <v>-</v>
      </c>
      <c r="AL47" s="240" t="str">
        <f t="shared" ca="1" si="195"/>
        <v>-</v>
      </c>
      <c r="AM47" s="240" t="str">
        <f t="shared" ca="1" si="195"/>
        <v>-</v>
      </c>
      <c r="AN47" s="240" t="str">
        <f t="shared" ca="1" si="195"/>
        <v>-</v>
      </c>
      <c r="AO47" s="9"/>
      <c r="AP47" s="19" t="b">
        <f t="shared" ca="1" si="232"/>
        <v>1</v>
      </c>
      <c r="AQ47" s="19" t="str">
        <f t="shared" ca="1" si="232"/>
        <v>-</v>
      </c>
      <c r="AR47" s="19" t="str">
        <f t="shared" ca="1" si="232"/>
        <v>-</v>
      </c>
      <c r="AS47" s="19" t="str">
        <f t="shared" ca="1" si="232"/>
        <v>-</v>
      </c>
      <c r="AT47" s="19" t="b">
        <f t="shared" ca="1" si="232"/>
        <v>0</v>
      </c>
      <c r="AU47" s="19">
        <f t="shared" ca="1" si="152"/>
        <v>0.25</v>
      </c>
      <c r="AV47" s="19" t="b">
        <f t="shared" ca="1" si="152"/>
        <v>1</v>
      </c>
      <c r="AW47" s="9"/>
      <c r="AX47" s="5" t="str">
        <f t="shared" ca="1" si="153"/>
        <v>-</v>
      </c>
      <c r="AY47" s="19" t="str">
        <f t="shared" ca="1" si="154"/>
        <v>-</v>
      </c>
      <c r="AZ47" s="19" t="str">
        <f t="shared" ca="1" si="154"/>
        <v>-</v>
      </c>
      <c r="BA47" s="19" t="str">
        <f t="shared" ca="1" si="154"/>
        <v>-</v>
      </c>
      <c r="BB47" s="5" t="str">
        <f t="shared" ca="1" si="155"/>
        <v>-</v>
      </c>
      <c r="BC47" s="19" t="str">
        <f t="shared" ca="1" si="156"/>
        <v>-</v>
      </c>
      <c r="BD47" s="5" t="str">
        <f t="shared" ca="1" si="157"/>
        <v>-</v>
      </c>
      <c r="BE47" s="19" t="str">
        <f t="shared" ca="1" si="158"/>
        <v>-</v>
      </c>
      <c r="BF47" s="19" t="str">
        <f t="shared" ca="1" si="158"/>
        <v>-</v>
      </c>
      <c r="BG47" s="19" t="str">
        <f t="shared" ca="1" si="158"/>
        <v>-</v>
      </c>
      <c r="BH47" s="5" t="str">
        <f t="shared" ca="1" si="159"/>
        <v>-</v>
      </c>
      <c r="BI47" s="9"/>
      <c r="BJ47" s="19" t="str">
        <f t="shared" ca="1" si="234"/>
        <v>-</v>
      </c>
      <c r="BK47" s="19" t="str">
        <f t="shared" ca="1" si="234"/>
        <v>-</v>
      </c>
      <c r="BL47" s="19" t="str">
        <f t="shared" ca="1" si="234"/>
        <v>-</v>
      </c>
      <c r="BM47" s="19" t="str">
        <f t="shared" ca="1" si="234"/>
        <v>-</v>
      </c>
      <c r="BN47" s="19" t="str">
        <f t="shared" ca="1" si="234"/>
        <v>-</v>
      </c>
      <c r="BO47" s="19" t="str">
        <f t="shared" ca="1" si="234"/>
        <v>-</v>
      </c>
      <c r="BP47" s="19" t="str">
        <f t="shared" ca="1" si="234"/>
        <v>-</v>
      </c>
      <c r="BQ47" s="19" t="str">
        <f t="shared" ca="1" si="234"/>
        <v>-</v>
      </c>
      <c r="BR47" s="19" t="str">
        <f t="shared" ca="1" si="234"/>
        <v>-</v>
      </c>
      <c r="BS47" s="19" t="str">
        <f t="shared" ca="1" si="234"/>
        <v>-</v>
      </c>
      <c r="BT47" s="9"/>
      <c r="BU47" s="240" t="b">
        <f t="shared" ca="1" si="201"/>
        <v>1</v>
      </c>
      <c r="BV47" s="12" t="b">
        <v>1</v>
      </c>
      <c r="BW47" s="240" t="b">
        <f t="shared" ca="1" si="207"/>
        <v>1</v>
      </c>
      <c r="BX47" s="255">
        <f t="shared" ca="1" si="208"/>
        <v>111109</v>
      </c>
      <c r="BY47" s="240" t="b">
        <f t="shared" ca="1" si="218"/>
        <v>1</v>
      </c>
      <c r="BZ47" s="240">
        <f t="shared" ca="1" si="223"/>
        <v>0</v>
      </c>
      <c r="CA47" s="240" t="b">
        <f t="shared" ca="1" si="223"/>
        <v>0</v>
      </c>
      <c r="CB47" s="240">
        <f t="shared" ca="1" si="197"/>
        <v>111119</v>
      </c>
      <c r="CC47" s="19" t="str">
        <f t="shared" ca="1" si="233"/>
        <v>-</v>
      </c>
      <c r="CD47" s="12">
        <v>1</v>
      </c>
      <c r="CE47" s="12">
        <v>1</v>
      </c>
      <c r="CF47" s="9"/>
      <c r="CG47" s="448">
        <f t="shared" ca="1" si="161"/>
        <v>683</v>
      </c>
      <c r="CH47" s="448">
        <f t="shared" ca="1" si="161"/>
        <v>717</v>
      </c>
      <c r="CI47" s="448">
        <f t="shared" ca="1" si="161"/>
        <v>752</v>
      </c>
      <c r="CJ47" s="153">
        <f t="shared" ca="1" si="162"/>
        <v>441</v>
      </c>
      <c r="CK47" s="153">
        <f t="shared" ca="1" si="162"/>
        <v>476</v>
      </c>
      <c r="CL47" s="153">
        <f t="shared" ca="1" si="162"/>
        <v>511</v>
      </c>
      <c r="CM47" s="19" t="str">
        <f t="shared" ca="1" si="163"/>
        <v>-</v>
      </c>
      <c r="CN47" s="19" t="str">
        <f t="shared" ca="1" si="230"/>
        <v>-</v>
      </c>
      <c r="CO47" s="19" t="str">
        <f t="shared" ca="1" si="230"/>
        <v>-</v>
      </c>
      <c r="CP47" s="19" t="str">
        <f t="shared" ca="1" si="224"/>
        <v>-</v>
      </c>
      <c r="CQ47" s="19" t="str">
        <f t="shared" ca="1" si="224"/>
        <v>-</v>
      </c>
      <c r="CR47" s="19"/>
      <c r="CS47" s="19"/>
      <c r="CT47" s="19"/>
      <c r="CU47" s="19"/>
      <c r="CV47" s="19"/>
      <c r="CW47" s="19"/>
      <c r="CX47" s="19"/>
      <c r="CY47" s="19"/>
      <c r="CZ47" s="19"/>
      <c r="DA47" s="19"/>
      <c r="DB47" s="19"/>
      <c r="DC47" s="19"/>
      <c r="DD47" s="12">
        <v>1</v>
      </c>
      <c r="DE47" s="12">
        <v>1</v>
      </c>
      <c r="DF47" s="19">
        <f t="shared" ca="1" si="231"/>
        <v>0</v>
      </c>
      <c r="DG47" s="19" t="str">
        <f t="shared" ca="1" si="231"/>
        <v>-</v>
      </c>
      <c r="DH47" s="19" t="str">
        <f t="shared" ca="1" si="231"/>
        <v>-</v>
      </c>
      <c r="DI47" s="19" t="str">
        <f t="shared" ca="1" si="231"/>
        <v>-</v>
      </c>
      <c r="DJ47" s="19" t="str">
        <f t="shared" ca="1" si="231"/>
        <v>-</v>
      </c>
      <c r="DK47" s="19" t="str">
        <f t="shared" ca="1" si="231"/>
        <v>-</v>
      </c>
      <c r="DL47" s="19">
        <f t="shared" ca="1" si="231"/>
        <v>0</v>
      </c>
      <c r="DM47" s="19" t="str">
        <f t="shared" ca="1" si="231"/>
        <v>-</v>
      </c>
      <c r="DN47" s="19" t="str">
        <f t="shared" ca="1" si="231"/>
        <v>-</v>
      </c>
      <c r="DO47" s="19">
        <f t="shared" ca="1" si="231"/>
        <v>0</v>
      </c>
      <c r="DP47" s="154">
        <f t="shared" ca="1" si="211"/>
        <v>0</v>
      </c>
      <c r="DQ47" s="154">
        <f t="shared" ca="1" si="211"/>
        <v>0</v>
      </c>
      <c r="DR47" s="5">
        <f t="shared" ca="1" si="165"/>
        <v>19</v>
      </c>
      <c r="DS47" s="9"/>
      <c r="DT47" s="5">
        <f t="shared" ca="1" si="166"/>
        <v>0</v>
      </c>
      <c r="DU47" s="5" t="b">
        <f t="shared" ca="1" si="166"/>
        <v>0</v>
      </c>
      <c r="DV47" s="19">
        <f t="shared" ca="1" si="225"/>
        <v>0</v>
      </c>
      <c r="DW47" s="5">
        <f t="shared" ca="1" si="166"/>
        <v>50</v>
      </c>
      <c r="DX47" s="19">
        <f t="shared" ca="1" si="225"/>
        <v>0</v>
      </c>
      <c r="DY47" s="19">
        <f t="shared" ca="1" si="225"/>
        <v>0</v>
      </c>
      <c r="DZ47" s="19">
        <f t="shared" ca="1" si="225"/>
        <v>0</v>
      </c>
      <c r="EA47" s="19">
        <f t="shared" ca="1" si="225"/>
        <v>0</v>
      </c>
      <c r="EB47" s="19">
        <f t="shared" ca="1" si="225"/>
        <v>0</v>
      </c>
      <c r="EC47" s="19">
        <f t="shared" ca="1" si="225"/>
        <v>0</v>
      </c>
      <c r="ED47" s="19">
        <f t="shared" ca="1" si="225"/>
        <v>0</v>
      </c>
      <c r="EE47" s="19">
        <f t="shared" ca="1" si="225"/>
        <v>0</v>
      </c>
      <c r="EF47" s="19">
        <f t="shared" ca="1" si="225"/>
        <v>0</v>
      </c>
      <c r="EG47" s="5">
        <f t="shared" ca="1" si="167"/>
        <v>0</v>
      </c>
      <c r="EH47" s="5">
        <f t="shared" ca="1" si="167"/>
        <v>0</v>
      </c>
      <c r="EI47" s="5">
        <f t="shared" ca="1" si="167"/>
        <v>0</v>
      </c>
      <c r="EJ47" s="5">
        <f t="shared" ca="1" si="220"/>
        <v>0.01</v>
      </c>
      <c r="EK47" s="5">
        <f t="shared" ca="1" si="220"/>
        <v>0</v>
      </c>
      <c r="EL47" s="5">
        <f t="shared" ca="1" si="220"/>
        <v>0</v>
      </c>
      <c r="EM47" s="5">
        <f t="shared" ca="1" si="220"/>
        <v>0.05</v>
      </c>
      <c r="EN47" s="5">
        <f t="shared" ca="1" si="220"/>
        <v>0.05</v>
      </c>
      <c r="EO47" s="19">
        <f t="shared" ca="1" si="219"/>
        <v>0</v>
      </c>
      <c r="EP47" s="19">
        <f t="shared" ca="1" si="219"/>
        <v>0</v>
      </c>
      <c r="EQ47" s="19">
        <f t="shared" ca="1" si="219"/>
        <v>0</v>
      </c>
      <c r="ER47" s="9"/>
      <c r="ES47" s="5" t="str">
        <f t="shared" ca="1" si="169"/>
        <v>-</v>
      </c>
      <c r="ET47" s="5" t="b">
        <f t="shared" ca="1" si="170"/>
        <v>1</v>
      </c>
      <c r="EU47" s="5" t="b">
        <f t="shared" ca="1" si="170"/>
        <v>0</v>
      </c>
      <c r="EV47" s="5" t="b">
        <f t="shared" ca="1" si="170"/>
        <v>0</v>
      </c>
      <c r="EW47" s="19">
        <f t="shared" ca="1" si="226"/>
        <v>2</v>
      </c>
      <c r="EX47" s="19">
        <f t="shared" ca="1" si="226"/>
        <v>2</v>
      </c>
      <c r="EY47" s="19" t="str">
        <f t="shared" ca="1" si="188"/>
        <v>-</v>
      </c>
      <c r="EZ47" s="19" t="str">
        <f t="shared" ca="1" si="188"/>
        <v>-</v>
      </c>
      <c r="FA47" s="19" t="str">
        <f t="shared" ca="1" si="188"/>
        <v>-</v>
      </c>
      <c r="FB47" s="19" t="str">
        <f t="shared" ca="1" si="188"/>
        <v>-</v>
      </c>
      <c r="FC47" s="19">
        <f t="shared" ca="1" si="188"/>
        <v>1</v>
      </c>
      <c r="FD47" s="19">
        <f t="shared" ca="1" si="188"/>
        <v>0.66</v>
      </c>
      <c r="FE47" s="19" t="str">
        <f t="shared" ca="1" si="188"/>
        <v>-</v>
      </c>
      <c r="FF47" s="5" t="b">
        <f t="array" aca="1" ref="FF47" ca="1">IF(OR(FG47:FG47&lt;&gt;"-"),TRUE,"-")</f>
        <v>1</v>
      </c>
      <c r="FG47" s="240">
        <f t="shared" ca="1" si="199"/>
        <v>2</v>
      </c>
      <c r="FH47" s="240">
        <f t="shared" ca="1" si="199"/>
        <v>2</v>
      </c>
      <c r="FI47" s="240">
        <f t="shared" ca="1" si="199"/>
        <v>2</v>
      </c>
      <c r="FJ47" s="240">
        <f t="shared" ca="1" si="199"/>
        <v>2</v>
      </c>
      <c r="FK47" s="240">
        <f t="shared" ca="1" si="199"/>
        <v>2</v>
      </c>
      <c r="FL47" s="240">
        <f t="shared" ca="1" si="199"/>
        <v>2</v>
      </c>
      <c r="FM47" s="240">
        <f t="shared" ca="1" si="199"/>
        <v>2</v>
      </c>
      <c r="FN47" s="240">
        <f t="shared" ca="1" si="199"/>
        <v>2</v>
      </c>
      <c r="FO47" s="5" t="str">
        <f t="array" aca="1" ref="FO47" ca="1">IF(OR(FP47:FV47&lt;&gt;"-"),TRUE,"-")</f>
        <v>-</v>
      </c>
      <c r="FP47" s="19" t="str">
        <f t="shared" ca="1" si="212"/>
        <v>-</v>
      </c>
      <c r="FQ47" s="19" t="str">
        <f t="shared" ca="1" si="212"/>
        <v>-</v>
      </c>
      <c r="FR47" s="19" t="str">
        <f t="shared" ca="1" si="212"/>
        <v>-</v>
      </c>
      <c r="FS47" s="19" t="str">
        <f t="shared" ca="1" si="212"/>
        <v>-</v>
      </c>
      <c r="FT47" s="19" t="str">
        <f t="shared" ca="1" si="212"/>
        <v>-</v>
      </c>
      <c r="FU47" s="19" t="str">
        <f t="shared" ca="1" si="212"/>
        <v>-</v>
      </c>
      <c r="FV47" s="19" t="str">
        <f t="shared" ca="1" si="212"/>
        <v>-</v>
      </c>
      <c r="FW47" s="19" t="b">
        <f t="shared" ca="1" si="213"/>
        <v>1</v>
      </c>
      <c r="FX47" s="145">
        <f t="shared" ca="1" si="171"/>
        <v>2</v>
      </c>
      <c r="FY47" s="19">
        <f t="shared" ca="1" si="213"/>
        <v>2</v>
      </c>
      <c r="FZ47" s="19" t="b">
        <f t="shared" ca="1" si="213"/>
        <v>0</v>
      </c>
      <c r="GA47" s="19" t="str">
        <f t="shared" ca="1" si="191"/>
        <v>-</v>
      </c>
      <c r="GB47" s="5" t="str">
        <f t="shared" ca="1" si="172"/>
        <v>-</v>
      </c>
      <c r="GC47" s="5" t="str">
        <f t="shared" ca="1" si="172"/>
        <v>-</v>
      </c>
      <c r="GD47" s="5" t="str">
        <f t="shared" ca="1" si="172"/>
        <v>-</v>
      </c>
      <c r="GE47" s="5" t="str">
        <f t="shared" ca="1" si="172"/>
        <v>-</v>
      </c>
      <c r="GF47" s="19" t="b">
        <f t="shared" ca="1" si="135"/>
        <v>0</v>
      </c>
      <c r="GG47" s="19" t="str">
        <f t="shared" ca="1" si="227"/>
        <v>-</v>
      </c>
      <c r="GH47" s="19" t="str">
        <f t="shared" ca="1" si="173"/>
        <v>-</v>
      </c>
      <c r="GI47" s="19" t="b">
        <f t="shared" ca="1" si="173"/>
        <v>1</v>
      </c>
      <c r="GJ47" s="19">
        <f t="shared" ca="1" si="173"/>
        <v>0.75</v>
      </c>
      <c r="GK47" s="19">
        <f t="shared" ca="1" si="173"/>
        <v>0.75</v>
      </c>
      <c r="GL47" s="19">
        <f t="shared" ca="1" si="173"/>
        <v>0.99</v>
      </c>
      <c r="GM47" s="19">
        <f t="shared" ca="1" si="173"/>
        <v>0.5</v>
      </c>
      <c r="GN47" s="19">
        <f t="shared" ca="1" si="173"/>
        <v>0</v>
      </c>
      <c r="GO47" s="19">
        <f t="shared" ca="1" si="173"/>
        <v>0</v>
      </c>
      <c r="GP47" s="19" t="str">
        <f t="shared" ca="1" si="173"/>
        <v>-</v>
      </c>
      <c r="GQ47" s="19" t="str">
        <f t="shared" ca="1" si="236"/>
        <v>-</v>
      </c>
      <c r="GR47" s="19" t="str">
        <f t="shared" ca="1" si="236"/>
        <v>-</v>
      </c>
      <c r="GS47" s="5">
        <f t="shared" ca="1" si="174"/>
        <v>1</v>
      </c>
      <c r="GT47" s="9"/>
      <c r="GU47" s="19">
        <f t="shared" ca="1" si="227"/>
        <v>70</v>
      </c>
      <c r="GV47" s="19">
        <f t="shared" ca="1" si="228"/>
        <v>50</v>
      </c>
      <c r="GW47" s="19">
        <f t="shared" ca="1" si="228"/>
        <v>85</v>
      </c>
      <c r="GX47" s="19">
        <f t="shared" ca="1" si="228"/>
        <v>50</v>
      </c>
      <c r="GY47" s="19">
        <f t="shared" ca="1" si="214"/>
        <v>1</v>
      </c>
      <c r="GZ47" s="5">
        <f t="shared" ca="1" si="175"/>
        <v>1</v>
      </c>
      <c r="HA47" s="19">
        <f t="shared" ca="1" si="176"/>
        <v>1</v>
      </c>
      <c r="HB47" s="9"/>
      <c r="HC47" s="19" t="b">
        <f t="shared" ca="1" si="235"/>
        <v>0</v>
      </c>
      <c r="HD47" s="19" t="b">
        <f t="shared" ca="1" si="235"/>
        <v>0</v>
      </c>
      <c r="HE47" s="19">
        <f t="shared" ca="1" si="228"/>
        <v>1</v>
      </c>
      <c r="HF47" s="19">
        <f t="shared" ca="1" si="228"/>
        <v>0.75</v>
      </c>
      <c r="HG47" s="19">
        <f t="shared" ca="1" si="228"/>
        <v>0.75</v>
      </c>
      <c r="HH47" s="19">
        <f t="shared" ca="1" si="228"/>
        <v>0.8</v>
      </c>
      <c r="HI47" s="19">
        <f t="shared" ca="1" si="228"/>
        <v>0.82499999999999996</v>
      </c>
      <c r="HJ47" s="19">
        <f t="shared" ca="1" si="228"/>
        <v>0.875</v>
      </c>
      <c r="HK47" s="19">
        <f t="shared" ca="1" si="228"/>
        <v>0.9</v>
      </c>
      <c r="HL47" s="19">
        <f t="shared" ca="1" si="228"/>
        <v>1</v>
      </c>
      <c r="HM47" s="19">
        <f t="shared" ca="1" si="228"/>
        <v>0.875</v>
      </c>
      <c r="HN47" s="19">
        <f t="shared" ca="1" si="229"/>
        <v>0</v>
      </c>
      <c r="HO47" s="24">
        <v>0</v>
      </c>
    </row>
    <row r="48" spans="1:223" outlineLevel="2">
      <c r="A48" s="21">
        <f t="shared" si="203"/>
        <v>43</v>
      </c>
      <c r="B48" s="224">
        <f t="shared" ca="1" si="194"/>
        <v>24</v>
      </c>
      <c r="C48">
        <f>203</f>
        <v>203</v>
      </c>
      <c r="D48" s="145" t="str">
        <f t="shared" ca="1" si="146"/>
        <v>SWV</v>
      </c>
      <c r="E48" t="b">
        <f t="shared" ca="1" si="147"/>
        <v>1</v>
      </c>
      <c r="F48" t="b">
        <v>0</v>
      </c>
      <c r="G48" t="b">
        <f t="shared" ca="1" si="221"/>
        <v>1</v>
      </c>
      <c r="H48" s="240">
        <f t="shared" ca="1" si="237"/>
        <v>0</v>
      </c>
      <c r="I48" s="240">
        <f t="shared" ca="1" si="237"/>
        <v>1</v>
      </c>
      <c r="J48" s="240">
        <f t="shared" ca="1" si="237"/>
        <v>0</v>
      </c>
      <c r="K48" s="240">
        <f t="shared" ca="1" si="237"/>
        <v>1</v>
      </c>
      <c r="L48" s="240"/>
      <c r="M48" s="240">
        <f t="shared" ca="1" si="180"/>
        <v>1</v>
      </c>
      <c r="N48" s="240">
        <f t="shared" ca="1" si="181"/>
        <v>1</v>
      </c>
      <c r="O48" s="240">
        <f t="shared" ca="1" si="182"/>
        <v>2</v>
      </c>
      <c r="P48" s="240">
        <f t="shared" ca="1" si="181"/>
        <v>1</v>
      </c>
      <c r="Q48" s="240">
        <f t="shared" ca="1" si="181"/>
        <v>2</v>
      </c>
      <c r="R48" s="240">
        <f t="shared" ca="1" si="181"/>
        <v>1</v>
      </c>
      <c r="S48" s="240">
        <f t="shared" ca="1" si="181"/>
        <v>1</v>
      </c>
      <c r="T48" s="240">
        <f t="shared" ca="1" si="181"/>
        <v>1</v>
      </c>
      <c r="U48" s="278"/>
      <c r="V48" s="278"/>
      <c r="W48" s="280">
        <f t="shared" ca="1" si="215"/>
        <v>0</v>
      </c>
      <c r="X48" s="280">
        <f t="shared" ca="1" si="215"/>
        <v>0</v>
      </c>
      <c r="Y48" s="280">
        <f t="shared" ca="1" si="216"/>
        <v>91</v>
      </c>
      <c r="Z48" s="145">
        <f ca="1">INDEX(CHOOSE($N48,DataAutumn!i.AdultDrys,DataWinter!i.AdultDrys,DataSpring!i.AdultDrys),1,$M48)</f>
        <v>4</v>
      </c>
      <c r="AA48" s="5">
        <f t="shared" ca="1" si="148"/>
        <v>2</v>
      </c>
      <c r="AB48" s="5">
        <f t="shared" ca="1" si="148"/>
        <v>0</v>
      </c>
      <c r="AC48" s="5">
        <f t="shared" ca="1" si="149"/>
        <v>5</v>
      </c>
      <c r="AD48">
        <f t="shared" ca="1" si="150"/>
        <v>9</v>
      </c>
      <c r="AE48" s="240">
        <f t="shared" ca="1" si="222"/>
        <v>11</v>
      </c>
      <c r="AF48" s="233" t="str">
        <f t="shared" ca="1" si="205"/>
        <v>00019 FeedSupplyTemplate SWV Day135 FWM     RR000p WP100p MP100p GP100p T_TRUE  LTW_000_091 (F33N11)</v>
      </c>
      <c r="AG48" s="9" t="str">
        <f ca="1">IF(COUNTIF(AF$5:AF48,AF48)=1,"-","Dup")</f>
        <v>-</v>
      </c>
      <c r="AH48" s="9"/>
      <c r="AI48" s="240" t="str">
        <f t="shared" ca="1" si="195"/>
        <v>-</v>
      </c>
      <c r="AJ48" s="240" t="str">
        <f t="shared" ca="1" si="195"/>
        <v>-</v>
      </c>
      <c r="AK48" s="240" t="str">
        <f t="shared" ca="1" si="195"/>
        <v>-</v>
      </c>
      <c r="AL48" s="240" t="str">
        <f t="shared" ca="1" si="195"/>
        <v>-</v>
      </c>
      <c r="AM48" s="240" t="str">
        <f t="shared" ca="1" si="195"/>
        <v>-</v>
      </c>
      <c r="AN48" s="240" t="str">
        <f t="shared" ca="1" si="195"/>
        <v>-</v>
      </c>
      <c r="AO48" s="9"/>
      <c r="AP48" s="19" t="b">
        <f t="shared" ca="1" si="232"/>
        <v>1</v>
      </c>
      <c r="AQ48" s="19" t="str">
        <f t="shared" ca="1" si="232"/>
        <v>-</v>
      </c>
      <c r="AR48" s="19" t="str">
        <f t="shared" ca="1" si="232"/>
        <v>-</v>
      </c>
      <c r="AS48" s="19" t="str">
        <f t="shared" ca="1" si="232"/>
        <v>-</v>
      </c>
      <c r="AT48" s="19" t="b">
        <f t="shared" ca="1" si="232"/>
        <v>0</v>
      </c>
      <c r="AU48" s="19">
        <f t="shared" ca="1" si="152"/>
        <v>0.25</v>
      </c>
      <c r="AV48" s="19" t="b">
        <f t="shared" ca="1" si="152"/>
        <v>1</v>
      </c>
      <c r="AW48" s="9"/>
      <c r="AX48" s="5" t="str">
        <f t="shared" ca="1" si="153"/>
        <v>-</v>
      </c>
      <c r="AY48" s="19" t="str">
        <f t="shared" ca="1" si="154"/>
        <v>-</v>
      </c>
      <c r="AZ48" s="19" t="str">
        <f t="shared" ca="1" si="154"/>
        <v>-</v>
      </c>
      <c r="BA48" s="19" t="str">
        <f t="shared" ca="1" si="154"/>
        <v>-</v>
      </c>
      <c r="BB48" s="5" t="str">
        <f t="shared" ca="1" si="155"/>
        <v>-</v>
      </c>
      <c r="BC48" s="19" t="str">
        <f t="shared" ca="1" si="156"/>
        <v>-</v>
      </c>
      <c r="BD48" s="5" t="str">
        <f t="shared" ca="1" si="157"/>
        <v>-</v>
      </c>
      <c r="BE48" s="19" t="str">
        <f t="shared" ca="1" si="158"/>
        <v>-</v>
      </c>
      <c r="BF48" s="19" t="str">
        <f t="shared" ca="1" si="158"/>
        <v>-</v>
      </c>
      <c r="BG48" s="19" t="str">
        <f t="shared" ca="1" si="158"/>
        <v>-</v>
      </c>
      <c r="BH48" s="5" t="str">
        <f t="shared" ca="1" si="159"/>
        <v>-</v>
      </c>
      <c r="BI48" s="9"/>
      <c r="BJ48" s="19" t="str">
        <f t="shared" ca="1" si="234"/>
        <v>-</v>
      </c>
      <c r="BK48" s="19" t="str">
        <f t="shared" ca="1" si="234"/>
        <v>-</v>
      </c>
      <c r="BL48" s="19" t="str">
        <f t="shared" ca="1" si="234"/>
        <v>-</v>
      </c>
      <c r="BM48" s="19" t="str">
        <f t="shared" ca="1" si="234"/>
        <v>-</v>
      </c>
      <c r="BN48" s="19" t="str">
        <f t="shared" ca="1" si="234"/>
        <v>-</v>
      </c>
      <c r="BO48" s="19" t="str">
        <f t="shared" ca="1" si="234"/>
        <v>-</v>
      </c>
      <c r="BP48" s="19" t="str">
        <f t="shared" ca="1" si="234"/>
        <v>-</v>
      </c>
      <c r="BQ48" s="19" t="str">
        <f t="shared" ca="1" si="234"/>
        <v>-</v>
      </c>
      <c r="BR48" s="19" t="str">
        <f t="shared" ca="1" si="234"/>
        <v>-</v>
      </c>
      <c r="BS48" s="19" t="str">
        <f t="shared" ca="1" si="234"/>
        <v>-</v>
      </c>
      <c r="BT48" s="9"/>
      <c r="BU48" s="240" t="b">
        <f t="shared" ca="1" si="201"/>
        <v>1</v>
      </c>
      <c r="BV48" s="12" t="b">
        <v>1</v>
      </c>
      <c r="BW48" s="240" t="b">
        <f t="shared" ca="1" si="207"/>
        <v>1</v>
      </c>
      <c r="BX48" s="255">
        <f t="shared" ca="1" si="208"/>
        <v>111109</v>
      </c>
      <c r="BY48" s="240" t="b">
        <f t="shared" ca="1" si="218"/>
        <v>1</v>
      </c>
      <c r="BZ48" s="240">
        <f t="shared" ca="1" si="223"/>
        <v>0</v>
      </c>
      <c r="CA48" s="240" t="b">
        <f t="shared" ca="1" si="223"/>
        <v>0</v>
      </c>
      <c r="CB48" s="240">
        <f t="shared" ca="1" si="197"/>
        <v>111120</v>
      </c>
      <c r="CC48" s="19" t="str">
        <f t="shared" ca="1" si="233"/>
        <v>-</v>
      </c>
      <c r="CD48" s="12">
        <v>1</v>
      </c>
      <c r="CE48" s="12">
        <v>1</v>
      </c>
      <c r="CF48" s="9"/>
      <c r="CG48" s="448">
        <f t="shared" ca="1" si="161"/>
        <v>683</v>
      </c>
      <c r="CH48" s="448">
        <f t="shared" ca="1" si="161"/>
        <v>717</v>
      </c>
      <c r="CI48" s="448">
        <f t="shared" ca="1" si="161"/>
        <v>752</v>
      </c>
      <c r="CJ48" s="153">
        <f t="shared" ca="1" si="162"/>
        <v>441</v>
      </c>
      <c r="CK48" s="153">
        <f t="shared" ca="1" si="162"/>
        <v>476</v>
      </c>
      <c r="CL48" s="153">
        <f t="shared" ca="1" si="162"/>
        <v>511</v>
      </c>
      <c r="CM48" s="19" t="str">
        <f t="shared" ca="1" si="163"/>
        <v>-</v>
      </c>
      <c r="CN48" s="19" t="str">
        <f t="shared" ca="1" si="230"/>
        <v>-</v>
      </c>
      <c r="CO48" s="19" t="str">
        <f t="shared" ca="1" si="230"/>
        <v>-</v>
      </c>
      <c r="CP48" s="19" t="str">
        <f t="shared" ca="1" si="224"/>
        <v>-</v>
      </c>
      <c r="CQ48" s="19" t="str">
        <f t="shared" ca="1" si="224"/>
        <v>-</v>
      </c>
      <c r="CR48" s="19"/>
      <c r="CS48" s="19"/>
      <c r="CT48" s="19"/>
      <c r="CU48" s="19"/>
      <c r="CV48" s="19"/>
      <c r="CW48" s="19"/>
      <c r="CX48" s="19"/>
      <c r="CY48" s="19"/>
      <c r="CZ48" s="19"/>
      <c r="DA48" s="19"/>
      <c r="DB48" s="19"/>
      <c r="DC48" s="19"/>
      <c r="DD48" s="12">
        <v>1</v>
      </c>
      <c r="DE48" s="12">
        <v>1</v>
      </c>
      <c r="DF48" s="19">
        <f t="shared" ca="1" si="231"/>
        <v>0</v>
      </c>
      <c r="DG48" s="19" t="str">
        <f t="shared" ca="1" si="231"/>
        <v>-</v>
      </c>
      <c r="DH48" s="19" t="str">
        <f t="shared" ca="1" si="231"/>
        <v>-</v>
      </c>
      <c r="DI48" s="19" t="str">
        <f t="shared" ca="1" si="231"/>
        <v>-</v>
      </c>
      <c r="DJ48" s="19" t="str">
        <f t="shared" ca="1" si="231"/>
        <v>-</v>
      </c>
      <c r="DK48" s="19" t="str">
        <f t="shared" ca="1" si="231"/>
        <v>-</v>
      </c>
      <c r="DL48" s="19">
        <f t="shared" ca="1" si="231"/>
        <v>0</v>
      </c>
      <c r="DM48" s="19" t="str">
        <f t="shared" ca="1" si="231"/>
        <v>-</v>
      </c>
      <c r="DN48" s="19" t="str">
        <f t="shared" ca="1" si="231"/>
        <v>-</v>
      </c>
      <c r="DO48" s="19">
        <f t="shared" ca="1" si="231"/>
        <v>0</v>
      </c>
      <c r="DP48" s="154">
        <f t="shared" ca="1" si="211"/>
        <v>0</v>
      </c>
      <c r="DQ48" s="154">
        <f t="shared" ca="1" si="211"/>
        <v>0</v>
      </c>
      <c r="DR48" s="5">
        <f t="shared" ca="1" si="165"/>
        <v>19</v>
      </c>
      <c r="DS48" s="9"/>
      <c r="DT48" s="5">
        <f t="shared" ca="1" si="166"/>
        <v>0</v>
      </c>
      <c r="DU48" s="5" t="b">
        <f t="shared" ca="1" si="166"/>
        <v>0</v>
      </c>
      <c r="DV48" s="19">
        <f t="shared" ca="1" si="225"/>
        <v>0</v>
      </c>
      <c r="DW48" s="5">
        <f t="shared" ca="1" si="166"/>
        <v>50</v>
      </c>
      <c r="DX48" s="19">
        <f t="shared" ca="1" si="225"/>
        <v>0</v>
      </c>
      <c r="DY48" s="19">
        <f t="shared" ca="1" si="225"/>
        <v>0</v>
      </c>
      <c r="DZ48" s="19">
        <f t="shared" ca="1" si="225"/>
        <v>0</v>
      </c>
      <c r="EA48" s="19">
        <f t="shared" ca="1" si="225"/>
        <v>0</v>
      </c>
      <c r="EB48" s="19">
        <f t="shared" ca="1" si="225"/>
        <v>0</v>
      </c>
      <c r="EC48" s="19">
        <f t="shared" ca="1" si="225"/>
        <v>0</v>
      </c>
      <c r="ED48" s="19">
        <f t="shared" ca="1" si="225"/>
        <v>0</v>
      </c>
      <c r="EE48" s="19">
        <f t="shared" ca="1" si="225"/>
        <v>0</v>
      </c>
      <c r="EF48" s="19">
        <f t="shared" ca="1" si="225"/>
        <v>0</v>
      </c>
      <c r="EG48" s="5">
        <f t="shared" ca="1" si="167"/>
        <v>0</v>
      </c>
      <c r="EH48" s="5">
        <f t="shared" ca="1" si="167"/>
        <v>0</v>
      </c>
      <c r="EI48" s="5">
        <f t="shared" ca="1" si="167"/>
        <v>0</v>
      </c>
      <c r="EJ48" s="5">
        <f t="shared" ca="1" si="220"/>
        <v>0.01</v>
      </c>
      <c r="EK48" s="5">
        <f t="shared" ca="1" si="220"/>
        <v>0</v>
      </c>
      <c r="EL48" s="5">
        <f t="shared" ca="1" si="220"/>
        <v>0</v>
      </c>
      <c r="EM48" s="5">
        <f t="shared" ca="1" si="220"/>
        <v>0.05</v>
      </c>
      <c r="EN48" s="5">
        <f t="shared" ca="1" si="220"/>
        <v>0.05</v>
      </c>
      <c r="EO48" s="19">
        <f t="shared" ca="1" si="219"/>
        <v>0</v>
      </c>
      <c r="EP48" s="19">
        <f t="shared" ca="1" si="219"/>
        <v>0</v>
      </c>
      <c r="EQ48" s="19">
        <f t="shared" ca="1" si="219"/>
        <v>0</v>
      </c>
      <c r="ER48" s="9"/>
      <c r="ES48" s="5" t="str">
        <f t="shared" ca="1" si="169"/>
        <v>-</v>
      </c>
      <c r="ET48" s="5" t="b">
        <f t="shared" ca="1" si="170"/>
        <v>1</v>
      </c>
      <c r="EU48" s="5" t="b">
        <f t="shared" ca="1" si="170"/>
        <v>0</v>
      </c>
      <c r="EV48" s="5" t="b">
        <f t="shared" ca="1" si="170"/>
        <v>0</v>
      </c>
      <c r="EW48" s="19">
        <f t="shared" ca="1" si="226"/>
        <v>2</v>
      </c>
      <c r="EX48" s="19">
        <f t="shared" ca="1" si="226"/>
        <v>2</v>
      </c>
      <c r="EY48" s="19" t="str">
        <f t="shared" ca="1" si="188"/>
        <v>-</v>
      </c>
      <c r="EZ48" s="19" t="str">
        <f t="shared" ca="1" si="188"/>
        <v>-</v>
      </c>
      <c r="FA48" s="19" t="str">
        <f t="shared" ca="1" si="188"/>
        <v>-</v>
      </c>
      <c r="FB48" s="19" t="str">
        <f t="shared" ca="1" si="188"/>
        <v>-</v>
      </c>
      <c r="FC48" s="19">
        <f t="shared" ca="1" si="188"/>
        <v>1</v>
      </c>
      <c r="FD48" s="19">
        <f t="shared" ca="1" si="188"/>
        <v>0.66</v>
      </c>
      <c r="FE48" s="19" t="str">
        <f t="shared" ca="1" si="188"/>
        <v>-</v>
      </c>
      <c r="FF48" s="5" t="b">
        <f t="array" aca="1" ref="FF48" ca="1">IF(OR(FG48:FG48&lt;&gt;"-"),TRUE,"-")</f>
        <v>1</v>
      </c>
      <c r="FG48" s="240">
        <f t="shared" ca="1" si="199"/>
        <v>2</v>
      </c>
      <c r="FH48" s="240">
        <f t="shared" ca="1" si="199"/>
        <v>2</v>
      </c>
      <c r="FI48" s="240">
        <f t="shared" ca="1" si="199"/>
        <v>2</v>
      </c>
      <c r="FJ48" s="240">
        <f t="shared" ca="1" si="199"/>
        <v>2</v>
      </c>
      <c r="FK48" s="240">
        <f t="shared" ca="1" si="199"/>
        <v>2</v>
      </c>
      <c r="FL48" s="240">
        <f t="shared" ca="1" si="199"/>
        <v>2</v>
      </c>
      <c r="FM48" s="240">
        <f t="shared" ca="1" si="199"/>
        <v>2</v>
      </c>
      <c r="FN48" s="240">
        <f t="shared" ca="1" si="199"/>
        <v>2</v>
      </c>
      <c r="FO48" s="5" t="str">
        <f t="array" aca="1" ref="FO48" ca="1">IF(OR(FP48:FV48&lt;&gt;"-"),TRUE,"-")</f>
        <v>-</v>
      </c>
      <c r="FP48" s="19" t="str">
        <f t="shared" ca="1" si="212"/>
        <v>-</v>
      </c>
      <c r="FQ48" s="19" t="str">
        <f t="shared" ca="1" si="212"/>
        <v>-</v>
      </c>
      <c r="FR48" s="19" t="str">
        <f t="shared" ca="1" si="212"/>
        <v>-</v>
      </c>
      <c r="FS48" s="19" t="str">
        <f t="shared" ca="1" si="212"/>
        <v>-</v>
      </c>
      <c r="FT48" s="19" t="str">
        <f t="shared" ca="1" si="212"/>
        <v>-</v>
      </c>
      <c r="FU48" s="19" t="str">
        <f t="shared" ca="1" si="212"/>
        <v>-</v>
      </c>
      <c r="FV48" s="19" t="str">
        <f t="shared" ca="1" si="212"/>
        <v>-</v>
      </c>
      <c r="FW48" s="19" t="b">
        <f t="shared" ca="1" si="213"/>
        <v>1</v>
      </c>
      <c r="FX48" s="145">
        <f t="shared" ca="1" si="171"/>
        <v>2</v>
      </c>
      <c r="FY48" s="19">
        <f t="shared" ca="1" si="213"/>
        <v>2</v>
      </c>
      <c r="FZ48" s="19" t="b">
        <f t="shared" ca="1" si="213"/>
        <v>0</v>
      </c>
      <c r="GA48" s="19" t="str">
        <f t="shared" ca="1" si="191"/>
        <v>-</v>
      </c>
      <c r="GB48" s="5" t="str">
        <f t="shared" ca="1" si="172"/>
        <v>-</v>
      </c>
      <c r="GC48" s="5" t="str">
        <f t="shared" ca="1" si="172"/>
        <v>-</v>
      </c>
      <c r="GD48" s="5" t="str">
        <f t="shared" ca="1" si="172"/>
        <v>-</v>
      </c>
      <c r="GE48" s="5" t="str">
        <f t="shared" ca="1" si="172"/>
        <v>-</v>
      </c>
      <c r="GF48" s="19" t="b">
        <f t="shared" ca="1" si="135"/>
        <v>0</v>
      </c>
      <c r="GG48" s="19" t="str">
        <f t="shared" ca="1" si="227"/>
        <v>-</v>
      </c>
      <c r="GH48" s="19" t="str">
        <f t="shared" ca="1" si="173"/>
        <v>-</v>
      </c>
      <c r="GI48" s="19" t="b">
        <f t="shared" ca="1" si="173"/>
        <v>1</v>
      </c>
      <c r="GJ48" s="19">
        <f t="shared" ca="1" si="173"/>
        <v>0.75</v>
      </c>
      <c r="GK48" s="19">
        <f t="shared" ca="1" si="173"/>
        <v>0.75</v>
      </c>
      <c r="GL48" s="19">
        <f t="shared" ca="1" si="173"/>
        <v>0.99</v>
      </c>
      <c r="GM48" s="19">
        <f t="shared" ref="GM48:GP48" ca="1" si="238">OFFSET(GM$5,$B48,0)</f>
        <v>0.5</v>
      </c>
      <c r="GN48" s="19">
        <f t="shared" ca="1" si="238"/>
        <v>0</v>
      </c>
      <c r="GO48" s="19">
        <f t="shared" ca="1" si="238"/>
        <v>0</v>
      </c>
      <c r="GP48" s="19" t="str">
        <f t="shared" ca="1" si="238"/>
        <v>-</v>
      </c>
      <c r="GQ48" s="19" t="str">
        <f t="shared" ca="1" si="236"/>
        <v>-</v>
      </c>
      <c r="GR48" s="19" t="str">
        <f t="shared" ca="1" si="236"/>
        <v>-</v>
      </c>
      <c r="GS48" s="5">
        <f t="shared" ca="1" si="174"/>
        <v>1</v>
      </c>
      <c r="GT48" s="9"/>
      <c r="GU48" s="19">
        <f t="shared" ca="1" si="227"/>
        <v>70</v>
      </c>
      <c r="GV48" s="19">
        <f t="shared" ca="1" si="228"/>
        <v>50</v>
      </c>
      <c r="GW48" s="19">
        <f t="shared" ca="1" si="228"/>
        <v>85</v>
      </c>
      <c r="GX48" s="19">
        <f t="shared" ca="1" si="228"/>
        <v>50</v>
      </c>
      <c r="GY48" s="19">
        <f t="shared" ca="1" si="214"/>
        <v>1</v>
      </c>
      <c r="GZ48" s="5">
        <f t="shared" ca="1" si="175"/>
        <v>1</v>
      </c>
      <c r="HA48" s="19">
        <f t="shared" ca="1" si="176"/>
        <v>1</v>
      </c>
      <c r="HB48" s="9"/>
      <c r="HC48" s="19" t="b">
        <f t="shared" ca="1" si="235"/>
        <v>0</v>
      </c>
      <c r="HD48" s="19" t="b">
        <f t="shared" ca="1" si="235"/>
        <v>0</v>
      </c>
      <c r="HE48" s="19">
        <f t="shared" ca="1" si="228"/>
        <v>1</v>
      </c>
      <c r="HF48" s="19">
        <f t="shared" ca="1" si="228"/>
        <v>0.75</v>
      </c>
      <c r="HG48" s="19">
        <f t="shared" ca="1" si="228"/>
        <v>0.75</v>
      </c>
      <c r="HH48" s="19">
        <f t="shared" ca="1" si="228"/>
        <v>0.8</v>
      </c>
      <c r="HI48" s="19">
        <f t="shared" ca="1" si="228"/>
        <v>0.82499999999999996</v>
      </c>
      <c r="HJ48" s="19">
        <f t="shared" ca="1" si="228"/>
        <v>0.875</v>
      </c>
      <c r="HK48" s="19">
        <f t="shared" ca="1" si="228"/>
        <v>0.9</v>
      </c>
      <c r="HL48" s="19">
        <f t="shared" ca="1" si="228"/>
        <v>1</v>
      </c>
      <c r="HM48" s="19">
        <f t="shared" ca="1" si="228"/>
        <v>0.875</v>
      </c>
      <c r="HN48" s="19">
        <f t="shared" ca="1" si="229"/>
        <v>0</v>
      </c>
      <c r="HO48" s="24">
        <v>0</v>
      </c>
    </row>
    <row r="49" spans="1:223" outlineLevel="2">
      <c r="A49" s="21">
        <f t="shared" si="203"/>
        <v>44</v>
      </c>
      <c r="B49" s="224">
        <f t="shared" ca="1" si="194"/>
        <v>24</v>
      </c>
      <c r="C49">
        <f>203</f>
        <v>203</v>
      </c>
      <c r="D49" s="145" t="str">
        <f t="shared" ca="1" si="146"/>
        <v>SWV</v>
      </c>
      <c r="E49" t="b">
        <f t="shared" ca="1" si="147"/>
        <v>1</v>
      </c>
      <c r="F49" t="b">
        <v>0</v>
      </c>
      <c r="G49" t="b">
        <f t="shared" ca="1" si="221"/>
        <v>1</v>
      </c>
      <c r="H49" s="240">
        <f t="shared" ca="1" si="237"/>
        <v>0</v>
      </c>
      <c r="I49" s="240">
        <f t="shared" ca="1" si="237"/>
        <v>1</v>
      </c>
      <c r="J49" s="240">
        <f t="shared" ca="1" si="237"/>
        <v>0</v>
      </c>
      <c r="K49" s="240">
        <f t="shared" ca="1" si="237"/>
        <v>1</v>
      </c>
      <c r="L49" s="240"/>
      <c r="M49" s="240">
        <f t="shared" ca="1" si="180"/>
        <v>1</v>
      </c>
      <c r="N49" s="240">
        <f t="shared" ca="1" si="181"/>
        <v>1</v>
      </c>
      <c r="O49" s="240">
        <f t="shared" ca="1" si="182"/>
        <v>2</v>
      </c>
      <c r="P49" s="240">
        <f t="shared" ca="1" si="181"/>
        <v>1</v>
      </c>
      <c r="Q49" s="240">
        <f t="shared" ca="1" si="181"/>
        <v>2</v>
      </c>
      <c r="R49" s="240">
        <f t="shared" ca="1" si="181"/>
        <v>1</v>
      </c>
      <c r="S49" s="240">
        <f t="shared" ca="1" si="181"/>
        <v>1</v>
      </c>
      <c r="T49" s="240">
        <f t="shared" ca="1" si="181"/>
        <v>1</v>
      </c>
      <c r="U49" s="278"/>
      <c r="V49" s="278"/>
      <c r="W49" s="280">
        <f t="shared" ca="1" si="215"/>
        <v>0</v>
      </c>
      <c r="X49" s="280">
        <f t="shared" ca="1" si="215"/>
        <v>0</v>
      </c>
      <c r="Y49" s="280">
        <f t="shared" ca="1" si="216"/>
        <v>92</v>
      </c>
      <c r="Z49" s="145">
        <f ca="1">INDEX(CHOOSE($N49,DataAutumn!i.AdultDrys,DataWinter!i.AdultDrys,DataSpring!i.AdultDrys),1,$M49)</f>
        <v>4</v>
      </c>
      <c r="AA49" s="5">
        <f t="shared" ref="AA49:AB68" ca="1" si="239">INDEX(i.FlkStrctr,$M49,AA$7)</f>
        <v>2</v>
      </c>
      <c r="AB49" s="5">
        <f t="shared" ca="1" si="239"/>
        <v>0</v>
      </c>
      <c r="AC49" s="5">
        <f t="shared" ca="1" si="149"/>
        <v>5</v>
      </c>
      <c r="AD49">
        <f t="shared" ca="1" si="150"/>
        <v>9</v>
      </c>
      <c r="AE49" s="240">
        <f t="shared" ca="1" si="222"/>
        <v>12</v>
      </c>
      <c r="AF49" s="233" t="str">
        <f t="shared" ca="1" si="205"/>
        <v>00020 FeedSupplyTemplate SWV Day135 FWM     RR000p WP100p MP100p GP100p T_TRUE  LTW_000_092 (F33N11)</v>
      </c>
      <c r="AG49" s="9" t="str">
        <f ca="1">IF(COUNTIF(AF$5:AF49,AF49)=1,"-","Dup")</f>
        <v>-</v>
      </c>
      <c r="AH49" s="9"/>
      <c r="AI49" s="240" t="str">
        <f t="shared" ca="1" si="195"/>
        <v>-</v>
      </c>
      <c r="AJ49" s="240" t="str">
        <f t="shared" ca="1" si="195"/>
        <v>-</v>
      </c>
      <c r="AK49" s="240" t="str">
        <f t="shared" ca="1" si="195"/>
        <v>-</v>
      </c>
      <c r="AL49" s="240" t="str">
        <f t="shared" ca="1" si="195"/>
        <v>-</v>
      </c>
      <c r="AM49" s="240" t="str">
        <f t="shared" ca="1" si="195"/>
        <v>-</v>
      </c>
      <c r="AN49" s="240" t="str">
        <f t="shared" ca="1" si="195"/>
        <v>-</v>
      </c>
      <c r="AO49" s="9"/>
      <c r="AP49" s="19" t="b">
        <f t="shared" ca="1" si="232"/>
        <v>1</v>
      </c>
      <c r="AQ49" s="19" t="str">
        <f t="shared" ca="1" si="232"/>
        <v>-</v>
      </c>
      <c r="AR49" s="19" t="str">
        <f t="shared" ca="1" si="232"/>
        <v>-</v>
      </c>
      <c r="AS49" s="19" t="str">
        <f t="shared" ca="1" si="232"/>
        <v>-</v>
      </c>
      <c r="AT49" s="19" t="b">
        <f t="shared" ca="1" si="232"/>
        <v>0</v>
      </c>
      <c r="AU49" s="19">
        <f t="shared" ref="AU49:AV68" ca="1" si="240">OFFSET(AU$5,$B49,0)</f>
        <v>0.25</v>
      </c>
      <c r="AV49" s="19" t="b">
        <f t="shared" ca="1" si="240"/>
        <v>1</v>
      </c>
      <c r="AW49" s="9"/>
      <c r="AX49" s="5" t="str">
        <f t="shared" ca="1" si="153"/>
        <v>-</v>
      </c>
      <c r="AY49" s="19" t="str">
        <f t="shared" ref="AY49:BA68" ca="1" si="241">OFFSET(AY$5,$B49,0)</f>
        <v>-</v>
      </c>
      <c r="AZ49" s="19" t="str">
        <f t="shared" ca="1" si="241"/>
        <v>-</v>
      </c>
      <c r="BA49" s="19" t="str">
        <f t="shared" ca="1" si="241"/>
        <v>-</v>
      </c>
      <c r="BB49" s="5" t="str">
        <f t="shared" ca="1" si="155"/>
        <v>-</v>
      </c>
      <c r="BC49" s="19" t="str">
        <f t="shared" ca="1" si="156"/>
        <v>-</v>
      </c>
      <c r="BD49" s="5" t="str">
        <f t="shared" ca="1" si="157"/>
        <v>-</v>
      </c>
      <c r="BE49" s="19" t="str">
        <f t="shared" ref="BE49:BG68" ca="1" si="242">OFFSET(BE$5,$B49,0)</f>
        <v>-</v>
      </c>
      <c r="BF49" s="19" t="str">
        <f t="shared" ca="1" si="242"/>
        <v>-</v>
      </c>
      <c r="BG49" s="19" t="str">
        <f t="shared" ca="1" si="242"/>
        <v>-</v>
      </c>
      <c r="BH49" s="5" t="str">
        <f t="shared" ca="1" si="159"/>
        <v>-</v>
      </c>
      <c r="BI49" s="9"/>
      <c r="BJ49" s="19" t="str">
        <f t="shared" ca="1" si="234"/>
        <v>-</v>
      </c>
      <c r="BK49" s="19" t="str">
        <f t="shared" ca="1" si="234"/>
        <v>-</v>
      </c>
      <c r="BL49" s="19" t="str">
        <f t="shared" ca="1" si="234"/>
        <v>-</v>
      </c>
      <c r="BM49" s="19" t="str">
        <f t="shared" ca="1" si="234"/>
        <v>-</v>
      </c>
      <c r="BN49" s="19" t="str">
        <f t="shared" ca="1" si="234"/>
        <v>-</v>
      </c>
      <c r="BO49" s="19" t="str">
        <f t="shared" ca="1" si="234"/>
        <v>-</v>
      </c>
      <c r="BP49" s="19" t="str">
        <f t="shared" ca="1" si="234"/>
        <v>-</v>
      </c>
      <c r="BQ49" s="19" t="str">
        <f t="shared" ca="1" si="234"/>
        <v>-</v>
      </c>
      <c r="BR49" s="19" t="str">
        <f t="shared" ca="1" si="234"/>
        <v>-</v>
      </c>
      <c r="BS49" s="19" t="str">
        <f t="shared" ca="1" si="234"/>
        <v>-</v>
      </c>
      <c r="BT49" s="9"/>
      <c r="BU49" s="240" t="b">
        <f t="shared" ca="1" si="201"/>
        <v>1</v>
      </c>
      <c r="BV49" s="12" t="b">
        <v>1</v>
      </c>
      <c r="BW49" s="240" t="b">
        <f t="shared" ca="1" si="207"/>
        <v>1</v>
      </c>
      <c r="BX49" s="255">
        <f t="shared" ca="1" si="208"/>
        <v>111109</v>
      </c>
      <c r="BY49" s="240" t="b">
        <f t="shared" ca="1" si="218"/>
        <v>1</v>
      </c>
      <c r="BZ49" s="240">
        <f t="shared" ca="1" si="223"/>
        <v>0</v>
      </c>
      <c r="CA49" s="240" t="b">
        <f t="shared" ca="1" si="223"/>
        <v>0</v>
      </c>
      <c r="CB49" s="240">
        <f t="shared" ca="1" si="197"/>
        <v>111121</v>
      </c>
      <c r="CC49" s="19" t="str">
        <f t="shared" ca="1" si="233"/>
        <v>-</v>
      </c>
      <c r="CD49" s="12">
        <v>1</v>
      </c>
      <c r="CE49" s="12">
        <v>1</v>
      </c>
      <c r="CF49" s="9"/>
      <c r="CG49" s="448">
        <f t="shared" ref="CG49:CI68" ca="1" si="243">INDEX(i.UserPeriod0,$AC49,CG$7)</f>
        <v>683</v>
      </c>
      <c r="CH49" s="448">
        <f t="shared" ca="1" si="243"/>
        <v>717</v>
      </c>
      <c r="CI49" s="448">
        <f t="shared" ca="1" si="243"/>
        <v>752</v>
      </c>
      <c r="CJ49" s="153">
        <f t="shared" ref="CJ49:CL68" ca="1" si="244">7*INDEX(i.end_joining,1,CJ$7+($AC49-1)*3)</f>
        <v>441</v>
      </c>
      <c r="CK49" s="153">
        <f t="shared" ca="1" si="244"/>
        <v>476</v>
      </c>
      <c r="CL49" s="153">
        <f t="shared" ca="1" si="244"/>
        <v>511</v>
      </c>
      <c r="CM49" s="19" t="str">
        <f t="shared" ca="1" si="163"/>
        <v>-</v>
      </c>
      <c r="CN49" s="19" t="str">
        <f t="shared" ca="1" si="230"/>
        <v>-</v>
      </c>
      <c r="CO49" s="19" t="str">
        <f t="shared" ca="1" si="230"/>
        <v>-</v>
      </c>
      <c r="CP49" s="19" t="str">
        <f t="shared" ca="1" si="224"/>
        <v>-</v>
      </c>
      <c r="CQ49" s="19" t="str">
        <f t="shared" ca="1" si="224"/>
        <v>-</v>
      </c>
      <c r="CR49" s="19"/>
      <c r="CS49" s="19"/>
      <c r="CT49" s="19"/>
      <c r="CU49" s="19"/>
      <c r="CV49" s="19"/>
      <c r="CW49" s="19"/>
      <c r="CX49" s="19"/>
      <c r="CY49" s="19"/>
      <c r="CZ49" s="19"/>
      <c r="DA49" s="19"/>
      <c r="DB49" s="19"/>
      <c r="DC49" s="19"/>
      <c r="DD49" s="12">
        <v>1</v>
      </c>
      <c r="DE49" s="12">
        <v>1</v>
      </c>
      <c r="DF49" s="19">
        <f t="shared" ca="1" si="231"/>
        <v>0</v>
      </c>
      <c r="DG49" s="19" t="str">
        <f t="shared" ca="1" si="231"/>
        <v>-</v>
      </c>
      <c r="DH49" s="19" t="str">
        <f t="shared" ca="1" si="231"/>
        <v>-</v>
      </c>
      <c r="DI49" s="19" t="str">
        <f t="shared" ca="1" si="231"/>
        <v>-</v>
      </c>
      <c r="DJ49" s="19" t="str">
        <f t="shared" ca="1" si="231"/>
        <v>-</v>
      </c>
      <c r="DK49" s="19" t="str">
        <f t="shared" ca="1" si="231"/>
        <v>-</v>
      </c>
      <c r="DL49" s="19">
        <f t="shared" ca="1" si="231"/>
        <v>0</v>
      </c>
      <c r="DM49" s="19" t="str">
        <f t="shared" ca="1" si="231"/>
        <v>-</v>
      </c>
      <c r="DN49" s="19" t="str">
        <f t="shared" ca="1" si="231"/>
        <v>-</v>
      </c>
      <c r="DO49" s="19">
        <f t="shared" ca="1" si="231"/>
        <v>0</v>
      </c>
      <c r="DP49" s="154">
        <f t="shared" ca="1" si="211"/>
        <v>0</v>
      </c>
      <c r="DQ49" s="154">
        <f t="shared" ca="1" si="211"/>
        <v>0</v>
      </c>
      <c r="DR49" s="5">
        <f t="shared" ca="1" si="165"/>
        <v>19</v>
      </c>
      <c r="DS49" s="9"/>
      <c r="DT49" s="5">
        <f t="shared" ref="DT49:DW68" ca="1" si="245">INDEX(i.FlkStrctr,$M49,DT$7)</f>
        <v>0</v>
      </c>
      <c r="DU49" s="5" t="b">
        <f t="shared" ca="1" si="245"/>
        <v>0</v>
      </c>
      <c r="DV49" s="19">
        <f t="shared" ca="1" si="225"/>
        <v>0</v>
      </c>
      <c r="DW49" s="5">
        <f t="shared" ca="1" si="245"/>
        <v>50</v>
      </c>
      <c r="DX49" s="19">
        <f t="shared" ca="1" si="225"/>
        <v>0</v>
      </c>
      <c r="DY49" s="19">
        <f t="shared" ca="1" si="225"/>
        <v>0</v>
      </c>
      <c r="DZ49" s="19">
        <f t="shared" ca="1" si="225"/>
        <v>0</v>
      </c>
      <c r="EA49" s="19">
        <f t="shared" ca="1" si="225"/>
        <v>0</v>
      </c>
      <c r="EB49" s="19">
        <f t="shared" ca="1" si="225"/>
        <v>0</v>
      </c>
      <c r="EC49" s="19">
        <f t="shared" ca="1" si="225"/>
        <v>0</v>
      </c>
      <c r="ED49" s="19">
        <f t="shared" ca="1" si="225"/>
        <v>0</v>
      </c>
      <c r="EE49" s="19">
        <f t="shared" ca="1" si="225"/>
        <v>0</v>
      </c>
      <c r="EF49" s="19">
        <f t="shared" ca="1" si="225"/>
        <v>0</v>
      </c>
      <c r="EG49" s="5">
        <f t="shared" ref="EG49:EI68" ca="1" si="246">INDEX(i.RR_scenario,$P49,EG$7+IF($M49=4,3,0))</f>
        <v>0</v>
      </c>
      <c r="EH49" s="5">
        <f t="shared" ca="1" si="246"/>
        <v>0</v>
      </c>
      <c r="EI49" s="5">
        <f t="shared" ca="1" si="246"/>
        <v>0</v>
      </c>
      <c r="EJ49" s="5">
        <f t="shared" ref="EJ49:EN58" ca="1" si="247">INDEX(i_dryman,($Z49-1)*4+INDEX(i.StdELMan,($K49-1)*12+($M49-1)*3+$N49,EJ$8),EJ$7)</f>
        <v>0.01</v>
      </c>
      <c r="EK49" s="5">
        <f t="shared" ca="1" si="247"/>
        <v>0</v>
      </c>
      <c r="EL49" s="5">
        <f t="shared" ca="1" si="247"/>
        <v>0</v>
      </c>
      <c r="EM49" s="5">
        <f t="shared" ca="1" si="247"/>
        <v>0.05</v>
      </c>
      <c r="EN49" s="5">
        <f t="shared" ca="1" si="247"/>
        <v>0.05</v>
      </c>
      <c r="EO49" s="19">
        <f t="shared" ca="1" si="219"/>
        <v>0</v>
      </c>
      <c r="EP49" s="19">
        <f t="shared" ca="1" si="219"/>
        <v>0</v>
      </c>
      <c r="EQ49" s="19">
        <f t="shared" ca="1" si="219"/>
        <v>0</v>
      </c>
      <c r="ER49" s="9"/>
      <c r="ES49" s="5" t="str">
        <f t="shared" ca="1" si="169"/>
        <v>-</v>
      </c>
      <c r="ET49" s="5" t="b">
        <f t="shared" ref="ET49:EV68" ca="1" si="248">($N49=ET$11)</f>
        <v>1</v>
      </c>
      <c r="EU49" s="5" t="b">
        <f t="shared" ca="1" si="248"/>
        <v>0</v>
      </c>
      <c r="EV49" s="5" t="b">
        <f t="shared" ca="1" si="248"/>
        <v>0</v>
      </c>
      <c r="EW49" s="19">
        <f t="shared" ca="1" si="226"/>
        <v>2</v>
      </c>
      <c r="EX49" s="19">
        <f t="shared" ca="1" si="226"/>
        <v>2</v>
      </c>
      <c r="EY49" s="19" t="str">
        <f t="shared" ca="1" si="188"/>
        <v>-</v>
      </c>
      <c r="EZ49" s="19" t="str">
        <f t="shared" ca="1" si="188"/>
        <v>-</v>
      </c>
      <c r="FA49" s="19" t="str">
        <f t="shared" ca="1" si="188"/>
        <v>-</v>
      </c>
      <c r="FB49" s="19" t="str">
        <f t="shared" ca="1" si="188"/>
        <v>-</v>
      </c>
      <c r="FC49" s="19">
        <f t="shared" ca="1" si="188"/>
        <v>1</v>
      </c>
      <c r="FD49" s="19">
        <f t="shared" ca="1" si="188"/>
        <v>0.66</v>
      </c>
      <c r="FE49" s="19" t="str">
        <f t="shared" ca="1" si="188"/>
        <v>-</v>
      </c>
      <c r="FF49" s="5" t="b">
        <f t="array" aca="1" ref="FF49" ca="1">IF(OR(FG49:FG49&lt;&gt;"-"),TRUE,"-")</f>
        <v>1</v>
      </c>
      <c r="FG49" s="240">
        <f t="shared" ca="1" si="199"/>
        <v>2</v>
      </c>
      <c r="FH49" s="240">
        <f t="shared" ca="1" si="199"/>
        <v>2</v>
      </c>
      <c r="FI49" s="240">
        <f t="shared" ca="1" si="199"/>
        <v>2</v>
      </c>
      <c r="FJ49" s="240">
        <f t="shared" ca="1" si="199"/>
        <v>2</v>
      </c>
      <c r="FK49" s="240">
        <f t="shared" ca="1" si="199"/>
        <v>2</v>
      </c>
      <c r="FL49" s="240">
        <f t="shared" ca="1" si="199"/>
        <v>2</v>
      </c>
      <c r="FM49" s="240">
        <f t="shared" ca="1" si="199"/>
        <v>2</v>
      </c>
      <c r="FN49" s="240">
        <f t="shared" ca="1" si="199"/>
        <v>2</v>
      </c>
      <c r="FO49" s="5" t="str">
        <f t="array" aca="1" ref="FO49" ca="1">IF(OR(FP49:FV49&lt;&gt;"-"),TRUE,"-")</f>
        <v>-</v>
      </c>
      <c r="FP49" s="19" t="str">
        <f t="shared" ca="1" si="212"/>
        <v>-</v>
      </c>
      <c r="FQ49" s="19" t="str">
        <f t="shared" ca="1" si="212"/>
        <v>-</v>
      </c>
      <c r="FR49" s="19" t="str">
        <f t="shared" ca="1" si="212"/>
        <v>-</v>
      </c>
      <c r="FS49" s="19" t="str">
        <f t="shared" ca="1" si="212"/>
        <v>-</v>
      </c>
      <c r="FT49" s="19" t="str">
        <f t="shared" ca="1" si="212"/>
        <v>-</v>
      </c>
      <c r="FU49" s="19" t="str">
        <f t="shared" ca="1" si="212"/>
        <v>-</v>
      </c>
      <c r="FV49" s="19" t="str">
        <f t="shared" ca="1" si="212"/>
        <v>-</v>
      </c>
      <c r="FW49" s="19" t="b">
        <f t="shared" ca="1" si="213"/>
        <v>1</v>
      </c>
      <c r="FX49" s="145">
        <f t="shared" ca="1" si="171"/>
        <v>2</v>
      </c>
      <c r="FY49" s="19">
        <f t="shared" ca="1" si="213"/>
        <v>2</v>
      </c>
      <c r="FZ49" s="19" t="b">
        <f t="shared" ca="1" si="213"/>
        <v>0</v>
      </c>
      <c r="GA49" s="19" t="str">
        <f t="shared" ca="1" si="191"/>
        <v>-</v>
      </c>
      <c r="GB49" s="5" t="str">
        <f t="shared" ref="GB49:GE68" ca="1" si="249">INDEX(i.FlkStrctr,$M49,GB$7)</f>
        <v>-</v>
      </c>
      <c r="GC49" s="5" t="str">
        <f t="shared" ca="1" si="249"/>
        <v>-</v>
      </c>
      <c r="GD49" s="5" t="str">
        <f t="shared" ca="1" si="249"/>
        <v>-</v>
      </c>
      <c r="GE49" s="5" t="str">
        <f t="shared" ca="1" si="249"/>
        <v>-</v>
      </c>
      <c r="GF49" s="19" t="b">
        <f t="shared" ca="1" si="135"/>
        <v>0</v>
      </c>
      <c r="GG49" s="19" t="str">
        <f t="shared" ca="1" si="227"/>
        <v>-</v>
      </c>
      <c r="GH49" s="19" t="str">
        <f t="shared" ca="1" si="173"/>
        <v>-</v>
      </c>
      <c r="GI49" s="19" t="b">
        <f t="shared" ca="1" si="227"/>
        <v>1</v>
      </c>
      <c r="GJ49" s="19">
        <f t="shared" ca="1" si="227"/>
        <v>0.75</v>
      </c>
      <c r="GK49" s="19">
        <f t="shared" ca="1" si="227"/>
        <v>0.75</v>
      </c>
      <c r="GL49" s="19">
        <f t="shared" ca="1" si="227"/>
        <v>0.99</v>
      </c>
      <c r="GM49" s="19">
        <f t="shared" ca="1" si="227"/>
        <v>0.5</v>
      </c>
      <c r="GN49" s="19">
        <f t="shared" ca="1" si="227"/>
        <v>0</v>
      </c>
      <c r="GO49" s="19">
        <f t="shared" ca="1" si="227"/>
        <v>0</v>
      </c>
      <c r="GP49" s="19" t="str">
        <f t="shared" ca="1" si="227"/>
        <v>-</v>
      </c>
      <c r="GQ49" s="19" t="str">
        <f t="shared" ca="1" si="236"/>
        <v>-</v>
      </c>
      <c r="GR49" s="19" t="str">
        <f t="shared" ca="1" si="236"/>
        <v>-</v>
      </c>
      <c r="GS49" s="5">
        <f t="shared" ca="1" si="174"/>
        <v>1</v>
      </c>
      <c r="GT49" s="9"/>
      <c r="GU49" s="19">
        <f t="shared" ca="1" si="227"/>
        <v>70</v>
      </c>
      <c r="GV49" s="19">
        <f t="shared" ca="1" si="228"/>
        <v>50</v>
      </c>
      <c r="GW49" s="19">
        <f t="shared" ca="1" si="228"/>
        <v>85</v>
      </c>
      <c r="GX49" s="19">
        <f t="shared" ca="1" si="228"/>
        <v>50</v>
      </c>
      <c r="GY49" s="19">
        <f t="shared" ca="1" si="214"/>
        <v>1</v>
      </c>
      <c r="GZ49" s="5">
        <f t="shared" ca="1" si="175"/>
        <v>1</v>
      </c>
      <c r="HA49" s="19">
        <f t="shared" ca="1" si="176"/>
        <v>1</v>
      </c>
      <c r="HB49" s="9"/>
      <c r="HC49" s="19" t="b">
        <f t="shared" ca="1" si="235"/>
        <v>0</v>
      </c>
      <c r="HD49" s="19" t="b">
        <f t="shared" ca="1" si="235"/>
        <v>0</v>
      </c>
      <c r="HE49" s="19">
        <f t="shared" ca="1" si="228"/>
        <v>1</v>
      </c>
      <c r="HF49" s="19">
        <f t="shared" ca="1" si="228"/>
        <v>0.75</v>
      </c>
      <c r="HG49" s="19">
        <f t="shared" ca="1" si="228"/>
        <v>0.75</v>
      </c>
      <c r="HH49" s="19">
        <f t="shared" ca="1" si="228"/>
        <v>0.8</v>
      </c>
      <c r="HI49" s="19">
        <f t="shared" ca="1" si="228"/>
        <v>0.82499999999999996</v>
      </c>
      <c r="HJ49" s="19">
        <f t="shared" ca="1" si="228"/>
        <v>0.875</v>
      </c>
      <c r="HK49" s="19">
        <f t="shared" ca="1" si="228"/>
        <v>0.9</v>
      </c>
      <c r="HL49" s="19">
        <f t="shared" ca="1" si="228"/>
        <v>1</v>
      </c>
      <c r="HM49" s="19">
        <f t="shared" ca="1" si="228"/>
        <v>0.875</v>
      </c>
      <c r="HN49" s="19">
        <f t="shared" ca="1" si="229"/>
        <v>0</v>
      </c>
      <c r="HO49" s="24">
        <v>0</v>
      </c>
    </row>
    <row r="50" spans="1:223" outlineLevel="2">
      <c r="A50" s="21">
        <f t="shared" si="203"/>
        <v>45</v>
      </c>
      <c r="B50" s="224">
        <f t="shared" ca="1" si="194"/>
        <v>24</v>
      </c>
      <c r="C50">
        <f>203</f>
        <v>203</v>
      </c>
      <c r="D50" s="145" t="str">
        <f t="shared" ca="1" si="146"/>
        <v>SWV</v>
      </c>
      <c r="E50" t="b">
        <f t="shared" ca="1" si="147"/>
        <v>1</v>
      </c>
      <c r="F50" t="b">
        <v>0</v>
      </c>
      <c r="G50" t="b">
        <f t="shared" ca="1" si="221"/>
        <v>1</v>
      </c>
      <c r="H50" s="240">
        <f t="shared" ca="1" si="237"/>
        <v>0</v>
      </c>
      <c r="I50" s="240">
        <f t="shared" ca="1" si="237"/>
        <v>1</v>
      </c>
      <c r="J50" s="240">
        <f t="shared" ca="1" si="237"/>
        <v>0</v>
      </c>
      <c r="K50" s="240">
        <f t="shared" ca="1" si="237"/>
        <v>1</v>
      </c>
      <c r="L50" s="240"/>
      <c r="M50" s="240">
        <f t="shared" ca="1" si="180"/>
        <v>1</v>
      </c>
      <c r="N50" s="240">
        <f t="shared" ca="1" si="181"/>
        <v>1</v>
      </c>
      <c r="O50" s="240">
        <f t="shared" ca="1" si="182"/>
        <v>2</v>
      </c>
      <c r="P50" s="240">
        <f t="shared" ca="1" si="181"/>
        <v>1</v>
      </c>
      <c r="Q50" s="240">
        <f t="shared" ca="1" si="181"/>
        <v>2</v>
      </c>
      <c r="R50" s="240">
        <f t="shared" ca="1" si="181"/>
        <v>1</v>
      </c>
      <c r="S50" s="240">
        <f t="shared" ca="1" si="181"/>
        <v>1</v>
      </c>
      <c r="T50" s="240">
        <f t="shared" ca="1" si="181"/>
        <v>1</v>
      </c>
      <c r="U50" s="278"/>
      <c r="V50" s="278"/>
      <c r="W50" s="280">
        <f t="shared" ca="1" si="215"/>
        <v>0</v>
      </c>
      <c r="X50" s="280">
        <f t="shared" ca="1" si="215"/>
        <v>0</v>
      </c>
      <c r="Y50" s="280">
        <f t="shared" ca="1" si="216"/>
        <v>93</v>
      </c>
      <c r="Z50" s="145">
        <f ca="1">INDEX(CHOOSE($N50,DataAutumn!i.AdultDrys,DataWinter!i.AdultDrys,DataSpring!i.AdultDrys),1,$M50)</f>
        <v>4</v>
      </c>
      <c r="AA50" s="5">
        <f t="shared" ca="1" si="239"/>
        <v>2</v>
      </c>
      <c r="AB50" s="5">
        <f t="shared" ca="1" si="239"/>
        <v>0</v>
      </c>
      <c r="AC50" s="5">
        <f t="shared" ca="1" si="149"/>
        <v>5</v>
      </c>
      <c r="AD50">
        <f t="shared" ca="1" si="150"/>
        <v>9</v>
      </c>
      <c r="AE50" s="240">
        <f t="shared" ca="1" si="222"/>
        <v>13</v>
      </c>
      <c r="AF50" s="233" t="str">
        <f t="shared" ca="1" si="205"/>
        <v>00021 FeedSupplyTemplate SWV Day135 FWM     RR000p WP100p MP100p GP100p T_TRUE  LTW_000_093 (F33N11)</v>
      </c>
      <c r="AG50" s="9" t="str">
        <f ca="1">IF(COUNTIF(AF$5:AF50,AF50)=1,"-","Dup")</f>
        <v>-</v>
      </c>
      <c r="AH50" s="9"/>
      <c r="AI50" s="240" t="str">
        <f t="shared" ca="1" si="195"/>
        <v>-</v>
      </c>
      <c r="AJ50" s="240" t="str">
        <f t="shared" ca="1" si="195"/>
        <v>-</v>
      </c>
      <c r="AK50" s="240" t="str">
        <f t="shared" ca="1" si="195"/>
        <v>-</v>
      </c>
      <c r="AL50" s="240" t="str">
        <f t="shared" ca="1" si="195"/>
        <v>-</v>
      </c>
      <c r="AM50" s="240" t="str">
        <f t="shared" ca="1" si="195"/>
        <v>-</v>
      </c>
      <c r="AN50" s="240" t="str">
        <f t="shared" ca="1" si="195"/>
        <v>-</v>
      </c>
      <c r="AO50" s="9"/>
      <c r="AP50" s="19" t="b">
        <f t="shared" ca="1" si="232"/>
        <v>1</v>
      </c>
      <c r="AQ50" s="19" t="str">
        <f t="shared" ca="1" si="232"/>
        <v>-</v>
      </c>
      <c r="AR50" s="19" t="str">
        <f t="shared" ca="1" si="232"/>
        <v>-</v>
      </c>
      <c r="AS50" s="19" t="str">
        <f t="shared" ca="1" si="232"/>
        <v>-</v>
      </c>
      <c r="AT50" s="19" t="b">
        <f t="shared" ca="1" si="232"/>
        <v>0</v>
      </c>
      <c r="AU50" s="19">
        <f t="shared" ca="1" si="240"/>
        <v>0.25</v>
      </c>
      <c r="AV50" s="19" t="b">
        <f t="shared" ca="1" si="240"/>
        <v>1</v>
      </c>
      <c r="AW50" s="9"/>
      <c r="AX50" s="5" t="str">
        <f t="shared" ca="1" si="153"/>
        <v>-</v>
      </c>
      <c r="AY50" s="19" t="str">
        <f t="shared" ca="1" si="241"/>
        <v>-</v>
      </c>
      <c r="AZ50" s="19" t="str">
        <f t="shared" ca="1" si="241"/>
        <v>-</v>
      </c>
      <c r="BA50" s="19" t="str">
        <f t="shared" ca="1" si="241"/>
        <v>-</v>
      </c>
      <c r="BB50" s="5" t="str">
        <f t="shared" ca="1" si="155"/>
        <v>-</v>
      </c>
      <c r="BC50" s="19" t="str">
        <f t="shared" ca="1" si="156"/>
        <v>-</v>
      </c>
      <c r="BD50" s="5" t="str">
        <f t="shared" ca="1" si="157"/>
        <v>-</v>
      </c>
      <c r="BE50" s="19" t="str">
        <f t="shared" ca="1" si="242"/>
        <v>-</v>
      </c>
      <c r="BF50" s="19" t="str">
        <f t="shared" ca="1" si="242"/>
        <v>-</v>
      </c>
      <c r="BG50" s="19" t="str">
        <f t="shared" ca="1" si="242"/>
        <v>-</v>
      </c>
      <c r="BH50" s="5" t="str">
        <f t="shared" ca="1" si="159"/>
        <v>-</v>
      </c>
      <c r="BI50" s="9"/>
      <c r="BJ50" s="19" t="str">
        <f t="shared" ca="1" si="234"/>
        <v>-</v>
      </c>
      <c r="BK50" s="19" t="str">
        <f t="shared" ca="1" si="234"/>
        <v>-</v>
      </c>
      <c r="BL50" s="19" t="str">
        <f t="shared" ca="1" si="234"/>
        <v>-</v>
      </c>
      <c r="BM50" s="19" t="str">
        <f t="shared" ca="1" si="234"/>
        <v>-</v>
      </c>
      <c r="BN50" s="19" t="str">
        <f t="shared" ca="1" si="234"/>
        <v>-</v>
      </c>
      <c r="BO50" s="19" t="str">
        <f t="shared" ca="1" si="234"/>
        <v>-</v>
      </c>
      <c r="BP50" s="19" t="str">
        <f t="shared" ca="1" si="234"/>
        <v>-</v>
      </c>
      <c r="BQ50" s="19" t="str">
        <f t="shared" ca="1" si="234"/>
        <v>-</v>
      </c>
      <c r="BR50" s="19" t="str">
        <f t="shared" ca="1" si="234"/>
        <v>-</v>
      </c>
      <c r="BS50" s="19" t="str">
        <f t="shared" ca="1" si="234"/>
        <v>-</v>
      </c>
      <c r="BT50" s="9"/>
      <c r="BU50" s="240" t="b">
        <f t="shared" ca="1" si="201"/>
        <v>1</v>
      </c>
      <c r="BV50" s="12" t="b">
        <v>1</v>
      </c>
      <c r="BW50" s="240" t="b">
        <f t="shared" ca="1" si="207"/>
        <v>1</v>
      </c>
      <c r="BX50" s="255">
        <f t="shared" ca="1" si="208"/>
        <v>111109</v>
      </c>
      <c r="BY50" s="240" t="b">
        <f t="shared" ca="1" si="218"/>
        <v>1</v>
      </c>
      <c r="BZ50" s="240">
        <f t="shared" ca="1" si="223"/>
        <v>0</v>
      </c>
      <c r="CA50" s="240" t="b">
        <f t="shared" ca="1" si="223"/>
        <v>0</v>
      </c>
      <c r="CB50" s="240">
        <f t="shared" ca="1" si="197"/>
        <v>111122</v>
      </c>
      <c r="CC50" s="19" t="str">
        <f t="shared" ca="1" si="233"/>
        <v>-</v>
      </c>
      <c r="CD50" s="12">
        <v>1</v>
      </c>
      <c r="CE50" s="12">
        <v>1</v>
      </c>
      <c r="CF50" s="9"/>
      <c r="CG50" s="448">
        <f t="shared" ca="1" si="243"/>
        <v>683</v>
      </c>
      <c r="CH50" s="448">
        <f t="shared" ca="1" si="243"/>
        <v>717</v>
      </c>
      <c r="CI50" s="448">
        <f t="shared" ca="1" si="243"/>
        <v>752</v>
      </c>
      <c r="CJ50" s="153">
        <f t="shared" ca="1" si="244"/>
        <v>441</v>
      </c>
      <c r="CK50" s="153">
        <f t="shared" ca="1" si="244"/>
        <v>476</v>
      </c>
      <c r="CL50" s="153">
        <f t="shared" ca="1" si="244"/>
        <v>511</v>
      </c>
      <c r="CM50" s="19" t="str">
        <f t="shared" ca="1" si="163"/>
        <v>-</v>
      </c>
      <c r="CN50" s="19" t="str">
        <f t="shared" ca="1" si="230"/>
        <v>-</v>
      </c>
      <c r="CO50" s="19" t="str">
        <f t="shared" ca="1" si="230"/>
        <v>-</v>
      </c>
      <c r="CP50" s="19" t="str">
        <f t="shared" ca="1" si="224"/>
        <v>-</v>
      </c>
      <c r="CQ50" s="19" t="str">
        <f t="shared" ca="1" si="224"/>
        <v>-</v>
      </c>
      <c r="CR50" s="19"/>
      <c r="CS50" s="19"/>
      <c r="CT50" s="19"/>
      <c r="CU50" s="19"/>
      <c r="CV50" s="19"/>
      <c r="CW50" s="19"/>
      <c r="CX50" s="19"/>
      <c r="CY50" s="19"/>
      <c r="CZ50" s="19"/>
      <c r="DA50" s="19"/>
      <c r="DB50" s="19"/>
      <c r="DC50" s="19"/>
      <c r="DD50" s="12">
        <v>1</v>
      </c>
      <c r="DE50" s="12">
        <v>1</v>
      </c>
      <c r="DF50" s="19">
        <f t="shared" ca="1" si="231"/>
        <v>0</v>
      </c>
      <c r="DG50" s="19" t="str">
        <f t="shared" ca="1" si="231"/>
        <v>-</v>
      </c>
      <c r="DH50" s="19" t="str">
        <f t="shared" ca="1" si="231"/>
        <v>-</v>
      </c>
      <c r="DI50" s="19" t="str">
        <f t="shared" ca="1" si="231"/>
        <v>-</v>
      </c>
      <c r="DJ50" s="19" t="str">
        <f t="shared" ca="1" si="231"/>
        <v>-</v>
      </c>
      <c r="DK50" s="19" t="str">
        <f t="shared" ca="1" si="231"/>
        <v>-</v>
      </c>
      <c r="DL50" s="19">
        <f t="shared" ca="1" si="231"/>
        <v>0</v>
      </c>
      <c r="DM50" s="19" t="str">
        <f t="shared" ca="1" si="231"/>
        <v>-</v>
      </c>
      <c r="DN50" s="19" t="str">
        <f t="shared" ca="1" si="231"/>
        <v>-</v>
      </c>
      <c r="DO50" s="19">
        <f t="shared" ca="1" si="231"/>
        <v>0</v>
      </c>
      <c r="DP50" s="154">
        <f t="shared" ca="1" si="211"/>
        <v>0</v>
      </c>
      <c r="DQ50" s="154">
        <f t="shared" ca="1" si="211"/>
        <v>0</v>
      </c>
      <c r="DR50" s="5">
        <f t="shared" ca="1" si="165"/>
        <v>19</v>
      </c>
      <c r="DS50" s="9"/>
      <c r="DT50" s="5">
        <f t="shared" ca="1" si="245"/>
        <v>0</v>
      </c>
      <c r="DU50" s="5" t="b">
        <f t="shared" ca="1" si="245"/>
        <v>0</v>
      </c>
      <c r="DV50" s="19">
        <f t="shared" ca="1" si="225"/>
        <v>0</v>
      </c>
      <c r="DW50" s="5">
        <f t="shared" ca="1" si="245"/>
        <v>50</v>
      </c>
      <c r="DX50" s="19">
        <f t="shared" ca="1" si="225"/>
        <v>0</v>
      </c>
      <c r="DY50" s="19">
        <f t="shared" ca="1" si="225"/>
        <v>0</v>
      </c>
      <c r="DZ50" s="19">
        <f t="shared" ca="1" si="225"/>
        <v>0</v>
      </c>
      <c r="EA50" s="19">
        <f t="shared" ca="1" si="225"/>
        <v>0</v>
      </c>
      <c r="EB50" s="19">
        <f t="shared" ca="1" si="225"/>
        <v>0</v>
      </c>
      <c r="EC50" s="19">
        <f t="shared" ca="1" si="225"/>
        <v>0</v>
      </c>
      <c r="ED50" s="19">
        <f t="shared" ca="1" si="225"/>
        <v>0</v>
      </c>
      <c r="EE50" s="19">
        <f t="shared" ca="1" si="225"/>
        <v>0</v>
      </c>
      <c r="EF50" s="19">
        <f t="shared" ca="1" si="225"/>
        <v>0</v>
      </c>
      <c r="EG50" s="5">
        <f t="shared" ca="1" si="246"/>
        <v>0</v>
      </c>
      <c r="EH50" s="5">
        <f t="shared" ca="1" si="246"/>
        <v>0</v>
      </c>
      <c r="EI50" s="5">
        <f t="shared" ca="1" si="246"/>
        <v>0</v>
      </c>
      <c r="EJ50" s="5">
        <f t="shared" ca="1" si="247"/>
        <v>0.01</v>
      </c>
      <c r="EK50" s="5">
        <f t="shared" ca="1" si="247"/>
        <v>0</v>
      </c>
      <c r="EL50" s="5">
        <f t="shared" ca="1" si="247"/>
        <v>0</v>
      </c>
      <c r="EM50" s="5">
        <f t="shared" ca="1" si="247"/>
        <v>0.05</v>
      </c>
      <c r="EN50" s="5">
        <f t="shared" ca="1" si="247"/>
        <v>0.05</v>
      </c>
      <c r="EO50" s="19">
        <f t="shared" ca="1" si="219"/>
        <v>0</v>
      </c>
      <c r="EP50" s="19">
        <f t="shared" ca="1" si="219"/>
        <v>0</v>
      </c>
      <c r="EQ50" s="19">
        <f t="shared" ca="1" si="219"/>
        <v>0</v>
      </c>
      <c r="ER50" s="9"/>
      <c r="ES50" s="5" t="str">
        <f t="shared" ca="1" si="169"/>
        <v>-</v>
      </c>
      <c r="ET50" s="5" t="b">
        <f t="shared" ca="1" si="248"/>
        <v>1</v>
      </c>
      <c r="EU50" s="5" t="b">
        <f t="shared" ca="1" si="248"/>
        <v>0</v>
      </c>
      <c r="EV50" s="5" t="b">
        <f t="shared" ca="1" si="248"/>
        <v>0</v>
      </c>
      <c r="EW50" s="19">
        <f t="shared" ca="1" si="226"/>
        <v>2</v>
      </c>
      <c r="EX50" s="19">
        <f t="shared" ca="1" si="226"/>
        <v>2</v>
      </c>
      <c r="EY50" s="19" t="str">
        <f t="shared" ca="1" si="188"/>
        <v>-</v>
      </c>
      <c r="EZ50" s="19" t="str">
        <f t="shared" ca="1" si="188"/>
        <v>-</v>
      </c>
      <c r="FA50" s="19" t="str">
        <f t="shared" ca="1" si="188"/>
        <v>-</v>
      </c>
      <c r="FB50" s="19" t="str">
        <f t="shared" ca="1" si="188"/>
        <v>-</v>
      </c>
      <c r="FC50" s="19">
        <f t="shared" ca="1" si="188"/>
        <v>1</v>
      </c>
      <c r="FD50" s="19">
        <f t="shared" ca="1" si="188"/>
        <v>0.66</v>
      </c>
      <c r="FE50" s="19" t="str">
        <f t="shared" ca="1" si="188"/>
        <v>-</v>
      </c>
      <c r="FF50" s="5" t="b">
        <f t="array" aca="1" ref="FF50" ca="1">IF(OR(FG50:FG50&lt;&gt;"-"),TRUE,"-")</f>
        <v>1</v>
      </c>
      <c r="FG50" s="240">
        <f t="shared" ca="1" si="199"/>
        <v>2</v>
      </c>
      <c r="FH50" s="240">
        <f t="shared" ca="1" si="199"/>
        <v>2</v>
      </c>
      <c r="FI50" s="240">
        <f t="shared" ca="1" si="199"/>
        <v>2</v>
      </c>
      <c r="FJ50" s="240">
        <f t="shared" ca="1" si="199"/>
        <v>2</v>
      </c>
      <c r="FK50" s="240">
        <f t="shared" ca="1" si="199"/>
        <v>2</v>
      </c>
      <c r="FL50" s="240">
        <f t="shared" ca="1" si="199"/>
        <v>2</v>
      </c>
      <c r="FM50" s="240">
        <f t="shared" ca="1" si="199"/>
        <v>2</v>
      </c>
      <c r="FN50" s="240">
        <f t="shared" ca="1" si="199"/>
        <v>2</v>
      </c>
      <c r="FO50" s="5" t="str">
        <f t="array" aca="1" ref="FO50" ca="1">IF(OR(FP50:FV50&lt;&gt;"-"),TRUE,"-")</f>
        <v>-</v>
      </c>
      <c r="FP50" s="19" t="str">
        <f t="shared" ca="1" si="212"/>
        <v>-</v>
      </c>
      <c r="FQ50" s="19" t="str">
        <f t="shared" ca="1" si="212"/>
        <v>-</v>
      </c>
      <c r="FR50" s="19" t="str">
        <f t="shared" ca="1" si="212"/>
        <v>-</v>
      </c>
      <c r="FS50" s="19" t="str">
        <f t="shared" ca="1" si="212"/>
        <v>-</v>
      </c>
      <c r="FT50" s="19" t="str">
        <f t="shared" ca="1" si="212"/>
        <v>-</v>
      </c>
      <c r="FU50" s="19" t="str">
        <f t="shared" ca="1" si="212"/>
        <v>-</v>
      </c>
      <c r="FV50" s="19" t="str">
        <f t="shared" ca="1" si="212"/>
        <v>-</v>
      </c>
      <c r="FW50" s="19" t="b">
        <f t="shared" ca="1" si="213"/>
        <v>1</v>
      </c>
      <c r="FX50" s="145">
        <f t="shared" ca="1" si="171"/>
        <v>2</v>
      </c>
      <c r="FY50" s="19">
        <f t="shared" ca="1" si="213"/>
        <v>2</v>
      </c>
      <c r="FZ50" s="19" t="b">
        <f t="shared" ca="1" si="213"/>
        <v>0</v>
      </c>
      <c r="GA50" s="19" t="str">
        <f t="shared" ca="1" si="191"/>
        <v>-</v>
      </c>
      <c r="GB50" s="5" t="str">
        <f t="shared" ca="1" si="249"/>
        <v>-</v>
      </c>
      <c r="GC50" s="5" t="str">
        <f t="shared" ca="1" si="249"/>
        <v>-</v>
      </c>
      <c r="GD50" s="5" t="str">
        <f t="shared" ca="1" si="249"/>
        <v>-</v>
      </c>
      <c r="GE50" s="5" t="str">
        <f t="shared" ca="1" si="249"/>
        <v>-</v>
      </c>
      <c r="GF50" s="19" t="b">
        <f t="shared" ca="1" si="135"/>
        <v>0</v>
      </c>
      <c r="GG50" s="19" t="str">
        <f t="shared" ca="1" si="227"/>
        <v>-</v>
      </c>
      <c r="GH50" s="19" t="str">
        <f t="shared" ca="1" si="173"/>
        <v>-</v>
      </c>
      <c r="GI50" s="19" t="b">
        <f t="shared" ca="1" si="227"/>
        <v>1</v>
      </c>
      <c r="GJ50" s="19">
        <f t="shared" ca="1" si="227"/>
        <v>0.75</v>
      </c>
      <c r="GK50" s="19">
        <f t="shared" ca="1" si="227"/>
        <v>0.75</v>
      </c>
      <c r="GL50" s="19">
        <f t="shared" ca="1" si="227"/>
        <v>0.99</v>
      </c>
      <c r="GM50" s="19">
        <f t="shared" ca="1" si="227"/>
        <v>0.5</v>
      </c>
      <c r="GN50" s="19">
        <f t="shared" ca="1" si="227"/>
        <v>0</v>
      </c>
      <c r="GO50" s="19">
        <f t="shared" ca="1" si="227"/>
        <v>0</v>
      </c>
      <c r="GP50" s="19" t="str">
        <f t="shared" ca="1" si="227"/>
        <v>-</v>
      </c>
      <c r="GQ50" s="19" t="str">
        <f t="shared" ca="1" si="236"/>
        <v>-</v>
      </c>
      <c r="GR50" s="19" t="str">
        <f t="shared" ca="1" si="236"/>
        <v>-</v>
      </c>
      <c r="GS50" s="5">
        <f t="shared" ca="1" si="174"/>
        <v>1</v>
      </c>
      <c r="GT50" s="9"/>
      <c r="GU50" s="19">
        <f t="shared" ca="1" si="227"/>
        <v>70</v>
      </c>
      <c r="GV50" s="19">
        <f t="shared" ca="1" si="228"/>
        <v>50</v>
      </c>
      <c r="GW50" s="19">
        <f t="shared" ca="1" si="228"/>
        <v>85</v>
      </c>
      <c r="GX50" s="19">
        <f t="shared" ca="1" si="228"/>
        <v>50</v>
      </c>
      <c r="GY50" s="19">
        <f t="shared" ca="1" si="214"/>
        <v>1</v>
      </c>
      <c r="GZ50" s="5">
        <f t="shared" ca="1" si="175"/>
        <v>1</v>
      </c>
      <c r="HA50" s="19">
        <f t="shared" ca="1" si="176"/>
        <v>1</v>
      </c>
      <c r="HB50" s="9"/>
      <c r="HC50" s="19" t="b">
        <f t="shared" ref="HC50:HD61" ca="1" si="250">OFFSET(HC$5,$B50,0)</f>
        <v>0</v>
      </c>
      <c r="HD50" s="19" t="b">
        <f t="shared" ca="1" si="250"/>
        <v>0</v>
      </c>
      <c r="HE50" s="19">
        <f t="shared" ca="1" si="228"/>
        <v>1</v>
      </c>
      <c r="HF50" s="19">
        <f t="shared" ca="1" si="228"/>
        <v>0.75</v>
      </c>
      <c r="HG50" s="19">
        <f t="shared" ca="1" si="228"/>
        <v>0.75</v>
      </c>
      <c r="HH50" s="19">
        <f t="shared" ca="1" si="228"/>
        <v>0.8</v>
      </c>
      <c r="HI50" s="19">
        <f t="shared" ca="1" si="228"/>
        <v>0.82499999999999996</v>
      </c>
      <c r="HJ50" s="19">
        <f t="shared" ca="1" si="228"/>
        <v>0.875</v>
      </c>
      <c r="HK50" s="19">
        <f t="shared" ca="1" si="228"/>
        <v>0.9</v>
      </c>
      <c r="HL50" s="19">
        <f t="shared" ca="1" si="228"/>
        <v>1</v>
      </c>
      <c r="HM50" s="19">
        <f t="shared" ca="1" si="228"/>
        <v>0.875</v>
      </c>
      <c r="HN50" s="19">
        <f t="shared" ca="1" si="229"/>
        <v>0</v>
      </c>
      <c r="HO50" s="24">
        <v>0</v>
      </c>
    </row>
    <row r="51" spans="1:223" outlineLevel="2">
      <c r="A51" s="21">
        <f t="shared" si="203"/>
        <v>46</v>
      </c>
      <c r="B51" s="224">
        <f t="shared" ca="1" si="194"/>
        <v>24</v>
      </c>
      <c r="C51">
        <f>203</f>
        <v>203</v>
      </c>
      <c r="D51" s="145" t="str">
        <f t="shared" ca="1" si="146"/>
        <v>SWV</v>
      </c>
      <c r="E51" t="b">
        <f t="shared" ca="1" si="147"/>
        <v>1</v>
      </c>
      <c r="F51" t="b">
        <v>0</v>
      </c>
      <c r="G51" t="b">
        <f t="shared" ca="1" si="221"/>
        <v>1</v>
      </c>
      <c r="H51" s="240">
        <f t="shared" ca="1" si="237"/>
        <v>0</v>
      </c>
      <c r="I51" s="240">
        <f t="shared" ca="1" si="237"/>
        <v>1</v>
      </c>
      <c r="J51" s="240">
        <f t="shared" ca="1" si="237"/>
        <v>0</v>
      </c>
      <c r="K51" s="240">
        <f t="shared" ca="1" si="237"/>
        <v>1</v>
      </c>
      <c r="L51" s="240"/>
      <c r="M51" s="240">
        <f t="shared" ca="1" si="180"/>
        <v>1</v>
      </c>
      <c r="N51" s="240">
        <f t="shared" ca="1" si="181"/>
        <v>1</v>
      </c>
      <c r="O51" s="240">
        <f t="shared" ca="1" si="182"/>
        <v>2</v>
      </c>
      <c r="P51" s="240">
        <f t="shared" ca="1" si="181"/>
        <v>1</v>
      </c>
      <c r="Q51" s="240">
        <f t="shared" ca="1" si="181"/>
        <v>2</v>
      </c>
      <c r="R51" s="240">
        <f t="shared" ca="1" si="181"/>
        <v>1</v>
      </c>
      <c r="S51" s="240">
        <f t="shared" ca="1" si="181"/>
        <v>1</v>
      </c>
      <c r="T51" s="240">
        <f t="shared" ca="1" si="181"/>
        <v>1</v>
      </c>
      <c r="U51" s="278"/>
      <c r="V51" s="278"/>
      <c r="W51" s="280">
        <f t="shared" ca="1" si="215"/>
        <v>0</v>
      </c>
      <c r="X51" s="280">
        <f t="shared" ca="1" si="215"/>
        <v>0</v>
      </c>
      <c r="Y51" s="280">
        <f t="shared" ca="1" si="216"/>
        <v>94</v>
      </c>
      <c r="Z51" s="145">
        <f ca="1">INDEX(CHOOSE($N51,DataAutumn!i.AdultDrys,DataWinter!i.AdultDrys,DataSpring!i.AdultDrys),1,$M51)</f>
        <v>4</v>
      </c>
      <c r="AA51" s="5">
        <f t="shared" ca="1" si="239"/>
        <v>2</v>
      </c>
      <c r="AB51" s="5">
        <f t="shared" ca="1" si="239"/>
        <v>0</v>
      </c>
      <c r="AC51" s="5">
        <f t="shared" ca="1" si="149"/>
        <v>5</v>
      </c>
      <c r="AD51">
        <f t="shared" ca="1" si="150"/>
        <v>9</v>
      </c>
      <c r="AE51" s="240">
        <f t="shared" ca="1" si="222"/>
        <v>14</v>
      </c>
      <c r="AF51" s="233" t="str">
        <f t="shared" ca="1" si="205"/>
        <v>00022 FeedSupplyTemplate SWV Day135 FWM     RR000p WP100p MP100p GP100p T_TRUE  LTW_000_094 (F33N11)</v>
      </c>
      <c r="AG51" s="9" t="str">
        <f ca="1">IF(COUNTIF(AF$5:AF51,AF51)=1,"-","Dup")</f>
        <v>-</v>
      </c>
      <c r="AH51" s="9"/>
      <c r="AI51" s="240" t="str">
        <f t="shared" ca="1" si="195"/>
        <v>-</v>
      </c>
      <c r="AJ51" s="240" t="str">
        <f t="shared" ca="1" si="195"/>
        <v>-</v>
      </c>
      <c r="AK51" s="240" t="str">
        <f t="shared" ca="1" si="195"/>
        <v>-</v>
      </c>
      <c r="AL51" s="240" t="str">
        <f t="shared" ca="1" si="195"/>
        <v>-</v>
      </c>
      <c r="AM51" s="240" t="str">
        <f t="shared" ca="1" si="195"/>
        <v>-</v>
      </c>
      <c r="AN51" s="240" t="str">
        <f t="shared" ca="1" si="195"/>
        <v>-</v>
      </c>
      <c r="AO51" s="9"/>
      <c r="AP51" s="19" t="b">
        <f t="shared" ca="1" si="232"/>
        <v>1</v>
      </c>
      <c r="AQ51" s="19" t="str">
        <f t="shared" ca="1" si="232"/>
        <v>-</v>
      </c>
      <c r="AR51" s="19" t="str">
        <f t="shared" ca="1" si="232"/>
        <v>-</v>
      </c>
      <c r="AS51" s="19" t="str">
        <f t="shared" ca="1" si="232"/>
        <v>-</v>
      </c>
      <c r="AT51" s="19" t="b">
        <f t="shared" ca="1" si="232"/>
        <v>0</v>
      </c>
      <c r="AU51" s="19">
        <f t="shared" ca="1" si="240"/>
        <v>0.25</v>
      </c>
      <c r="AV51" s="19" t="b">
        <f t="shared" ca="1" si="240"/>
        <v>1</v>
      </c>
      <c r="AW51" s="9"/>
      <c r="AX51" s="5" t="str">
        <f t="shared" ca="1" si="153"/>
        <v>-</v>
      </c>
      <c r="AY51" s="19" t="str">
        <f t="shared" ca="1" si="241"/>
        <v>-</v>
      </c>
      <c r="AZ51" s="19" t="str">
        <f t="shared" ca="1" si="241"/>
        <v>-</v>
      </c>
      <c r="BA51" s="19" t="str">
        <f t="shared" ca="1" si="241"/>
        <v>-</v>
      </c>
      <c r="BB51" s="5" t="str">
        <f t="shared" ca="1" si="155"/>
        <v>-</v>
      </c>
      <c r="BC51" s="19" t="str">
        <f t="shared" ca="1" si="156"/>
        <v>-</v>
      </c>
      <c r="BD51" s="5" t="str">
        <f t="shared" ca="1" si="157"/>
        <v>-</v>
      </c>
      <c r="BE51" s="19" t="str">
        <f t="shared" ca="1" si="242"/>
        <v>-</v>
      </c>
      <c r="BF51" s="19" t="str">
        <f t="shared" ca="1" si="242"/>
        <v>-</v>
      </c>
      <c r="BG51" s="19" t="str">
        <f t="shared" ca="1" si="242"/>
        <v>-</v>
      </c>
      <c r="BH51" s="5" t="str">
        <f t="shared" ca="1" si="159"/>
        <v>-</v>
      </c>
      <c r="BI51" s="9"/>
      <c r="BJ51" s="19" t="str">
        <f t="shared" ca="1" si="234"/>
        <v>-</v>
      </c>
      <c r="BK51" s="19" t="str">
        <f t="shared" ca="1" si="234"/>
        <v>-</v>
      </c>
      <c r="BL51" s="19" t="str">
        <f t="shared" ca="1" si="234"/>
        <v>-</v>
      </c>
      <c r="BM51" s="19" t="str">
        <f t="shared" ca="1" si="234"/>
        <v>-</v>
      </c>
      <c r="BN51" s="19" t="str">
        <f t="shared" ca="1" si="234"/>
        <v>-</v>
      </c>
      <c r="BO51" s="19" t="str">
        <f t="shared" ca="1" si="234"/>
        <v>-</v>
      </c>
      <c r="BP51" s="19" t="str">
        <f t="shared" ca="1" si="234"/>
        <v>-</v>
      </c>
      <c r="BQ51" s="19" t="str">
        <f t="shared" ca="1" si="234"/>
        <v>-</v>
      </c>
      <c r="BR51" s="19" t="str">
        <f t="shared" ca="1" si="234"/>
        <v>-</v>
      </c>
      <c r="BS51" s="19" t="str">
        <f t="shared" ca="1" si="234"/>
        <v>-</v>
      </c>
      <c r="BT51" s="9"/>
      <c r="BU51" s="240" t="b">
        <f t="shared" ca="1" si="201"/>
        <v>1</v>
      </c>
      <c r="BV51" s="12" t="b">
        <v>1</v>
      </c>
      <c r="BW51" s="240" t="b">
        <f t="shared" ca="1" si="207"/>
        <v>1</v>
      </c>
      <c r="BX51" s="255">
        <f t="shared" ca="1" si="208"/>
        <v>111109</v>
      </c>
      <c r="BY51" s="240" t="b">
        <f t="shared" ca="1" si="218"/>
        <v>1</v>
      </c>
      <c r="BZ51" s="240">
        <f t="shared" ca="1" si="223"/>
        <v>0</v>
      </c>
      <c r="CA51" s="240" t="b">
        <f t="shared" ca="1" si="223"/>
        <v>0</v>
      </c>
      <c r="CB51" s="240">
        <f t="shared" ca="1" si="197"/>
        <v>111123</v>
      </c>
      <c r="CC51" s="19" t="str">
        <f t="shared" ca="1" si="233"/>
        <v>-</v>
      </c>
      <c r="CD51" s="12">
        <v>1</v>
      </c>
      <c r="CE51" s="12">
        <v>1</v>
      </c>
      <c r="CF51" s="9"/>
      <c r="CG51" s="448">
        <f t="shared" ca="1" si="243"/>
        <v>683</v>
      </c>
      <c r="CH51" s="448">
        <f t="shared" ca="1" si="243"/>
        <v>717</v>
      </c>
      <c r="CI51" s="448">
        <f t="shared" ca="1" si="243"/>
        <v>752</v>
      </c>
      <c r="CJ51" s="153">
        <f t="shared" ca="1" si="244"/>
        <v>441</v>
      </c>
      <c r="CK51" s="153">
        <f t="shared" ca="1" si="244"/>
        <v>476</v>
      </c>
      <c r="CL51" s="153">
        <f t="shared" ca="1" si="244"/>
        <v>511</v>
      </c>
      <c r="CM51" s="19" t="str">
        <f t="shared" ca="1" si="163"/>
        <v>-</v>
      </c>
      <c r="CN51" s="19" t="str">
        <f t="shared" ca="1" si="230"/>
        <v>-</v>
      </c>
      <c r="CO51" s="19" t="str">
        <f t="shared" ca="1" si="230"/>
        <v>-</v>
      </c>
      <c r="CP51" s="19" t="str">
        <f t="shared" ca="1" si="224"/>
        <v>-</v>
      </c>
      <c r="CQ51" s="19" t="str">
        <f t="shared" ca="1" si="224"/>
        <v>-</v>
      </c>
      <c r="CR51" s="19"/>
      <c r="CS51" s="19"/>
      <c r="CT51" s="19"/>
      <c r="CU51" s="19"/>
      <c r="CV51" s="19"/>
      <c r="CW51" s="19"/>
      <c r="CX51" s="19"/>
      <c r="CY51" s="19"/>
      <c r="CZ51" s="19"/>
      <c r="DA51" s="19"/>
      <c r="DB51" s="19"/>
      <c r="DC51" s="19"/>
      <c r="DD51" s="12">
        <v>1</v>
      </c>
      <c r="DE51" s="12">
        <v>1</v>
      </c>
      <c r="DF51" s="19">
        <f t="shared" ca="1" si="231"/>
        <v>0</v>
      </c>
      <c r="DG51" s="19" t="str">
        <f t="shared" ca="1" si="231"/>
        <v>-</v>
      </c>
      <c r="DH51" s="19" t="str">
        <f t="shared" ca="1" si="231"/>
        <v>-</v>
      </c>
      <c r="DI51" s="19" t="str">
        <f t="shared" ca="1" si="231"/>
        <v>-</v>
      </c>
      <c r="DJ51" s="19" t="str">
        <f t="shared" ca="1" si="231"/>
        <v>-</v>
      </c>
      <c r="DK51" s="19" t="str">
        <f t="shared" ca="1" si="231"/>
        <v>-</v>
      </c>
      <c r="DL51" s="19">
        <f t="shared" ca="1" si="231"/>
        <v>0</v>
      </c>
      <c r="DM51" s="19" t="str">
        <f t="shared" ca="1" si="231"/>
        <v>-</v>
      </c>
      <c r="DN51" s="19" t="str">
        <f t="shared" ca="1" si="231"/>
        <v>-</v>
      </c>
      <c r="DO51" s="19">
        <f t="shared" ca="1" si="231"/>
        <v>0</v>
      </c>
      <c r="DP51" s="154">
        <f t="shared" ca="1" si="211"/>
        <v>0</v>
      </c>
      <c r="DQ51" s="154">
        <f t="shared" ca="1" si="211"/>
        <v>0</v>
      </c>
      <c r="DR51" s="5">
        <f t="shared" ca="1" si="165"/>
        <v>19</v>
      </c>
      <c r="DS51" s="9"/>
      <c r="DT51" s="5">
        <f t="shared" ca="1" si="245"/>
        <v>0</v>
      </c>
      <c r="DU51" s="5" t="b">
        <f t="shared" ca="1" si="245"/>
        <v>0</v>
      </c>
      <c r="DV51" s="19">
        <f t="shared" ca="1" si="225"/>
        <v>0</v>
      </c>
      <c r="DW51" s="5">
        <f t="shared" ca="1" si="245"/>
        <v>50</v>
      </c>
      <c r="DX51" s="19">
        <f t="shared" ca="1" si="225"/>
        <v>0</v>
      </c>
      <c r="DY51" s="19">
        <f t="shared" ca="1" si="225"/>
        <v>0</v>
      </c>
      <c r="DZ51" s="19">
        <f t="shared" ca="1" si="225"/>
        <v>0</v>
      </c>
      <c r="EA51" s="19">
        <f t="shared" ca="1" si="225"/>
        <v>0</v>
      </c>
      <c r="EB51" s="19">
        <f t="shared" ca="1" si="225"/>
        <v>0</v>
      </c>
      <c r="EC51" s="19">
        <f t="shared" ca="1" si="225"/>
        <v>0</v>
      </c>
      <c r="ED51" s="19">
        <f t="shared" ca="1" si="225"/>
        <v>0</v>
      </c>
      <c r="EE51" s="19">
        <f t="shared" ca="1" si="225"/>
        <v>0</v>
      </c>
      <c r="EF51" s="19">
        <f t="shared" ca="1" si="225"/>
        <v>0</v>
      </c>
      <c r="EG51" s="5">
        <f t="shared" ca="1" si="246"/>
        <v>0</v>
      </c>
      <c r="EH51" s="5">
        <f t="shared" ca="1" si="246"/>
        <v>0</v>
      </c>
      <c r="EI51" s="5">
        <f t="shared" ca="1" si="246"/>
        <v>0</v>
      </c>
      <c r="EJ51" s="5">
        <f t="shared" ca="1" si="247"/>
        <v>0.01</v>
      </c>
      <c r="EK51" s="5">
        <f t="shared" ca="1" si="247"/>
        <v>0</v>
      </c>
      <c r="EL51" s="5">
        <f t="shared" ca="1" si="247"/>
        <v>0</v>
      </c>
      <c r="EM51" s="5">
        <f t="shared" ca="1" si="247"/>
        <v>0.05</v>
      </c>
      <c r="EN51" s="5">
        <f t="shared" ca="1" si="247"/>
        <v>0.05</v>
      </c>
      <c r="EO51" s="19">
        <f t="shared" ca="1" si="219"/>
        <v>0</v>
      </c>
      <c r="EP51" s="19">
        <f t="shared" ca="1" si="219"/>
        <v>0</v>
      </c>
      <c r="EQ51" s="19">
        <f t="shared" ca="1" si="219"/>
        <v>0</v>
      </c>
      <c r="ER51" s="9"/>
      <c r="ES51" s="5" t="str">
        <f t="shared" ca="1" si="169"/>
        <v>-</v>
      </c>
      <c r="ET51" s="5" t="b">
        <f t="shared" ca="1" si="248"/>
        <v>1</v>
      </c>
      <c r="EU51" s="5" t="b">
        <f t="shared" ca="1" si="248"/>
        <v>0</v>
      </c>
      <c r="EV51" s="5" t="b">
        <f t="shared" ca="1" si="248"/>
        <v>0</v>
      </c>
      <c r="EW51" s="19">
        <f t="shared" ca="1" si="226"/>
        <v>2</v>
      </c>
      <c r="EX51" s="19">
        <f t="shared" ca="1" si="226"/>
        <v>2</v>
      </c>
      <c r="EY51" s="19" t="str">
        <f t="shared" ca="1" si="188"/>
        <v>-</v>
      </c>
      <c r="EZ51" s="19" t="str">
        <f t="shared" ca="1" si="188"/>
        <v>-</v>
      </c>
      <c r="FA51" s="19" t="str">
        <f t="shared" ca="1" si="188"/>
        <v>-</v>
      </c>
      <c r="FB51" s="19" t="str">
        <f t="shared" ca="1" si="188"/>
        <v>-</v>
      </c>
      <c r="FC51" s="19">
        <f t="shared" ca="1" si="188"/>
        <v>1</v>
      </c>
      <c r="FD51" s="19">
        <f t="shared" ca="1" si="188"/>
        <v>0.66</v>
      </c>
      <c r="FE51" s="19" t="str">
        <f t="shared" ca="1" si="188"/>
        <v>-</v>
      </c>
      <c r="FF51" s="5" t="b">
        <f t="array" aca="1" ref="FF51" ca="1">IF(OR(FG51:FG51&lt;&gt;"-"),TRUE,"-")</f>
        <v>1</v>
      </c>
      <c r="FG51" s="240">
        <f t="shared" ca="1" si="199"/>
        <v>2</v>
      </c>
      <c r="FH51" s="240">
        <f t="shared" ca="1" si="199"/>
        <v>2</v>
      </c>
      <c r="FI51" s="240">
        <f t="shared" ca="1" si="199"/>
        <v>2</v>
      </c>
      <c r="FJ51" s="240">
        <f t="shared" ca="1" si="199"/>
        <v>2</v>
      </c>
      <c r="FK51" s="240">
        <f t="shared" ca="1" si="199"/>
        <v>2</v>
      </c>
      <c r="FL51" s="240">
        <f t="shared" ca="1" si="199"/>
        <v>2</v>
      </c>
      <c r="FM51" s="240">
        <f t="shared" ca="1" si="199"/>
        <v>2</v>
      </c>
      <c r="FN51" s="240">
        <f t="shared" ca="1" si="199"/>
        <v>2</v>
      </c>
      <c r="FO51" s="5" t="str">
        <f t="array" aca="1" ref="FO51" ca="1">IF(OR(FP51:FV51&lt;&gt;"-"),TRUE,"-")</f>
        <v>-</v>
      </c>
      <c r="FP51" s="19" t="str">
        <f t="shared" ca="1" si="212"/>
        <v>-</v>
      </c>
      <c r="FQ51" s="19" t="str">
        <f t="shared" ca="1" si="212"/>
        <v>-</v>
      </c>
      <c r="FR51" s="19" t="str">
        <f t="shared" ca="1" si="212"/>
        <v>-</v>
      </c>
      <c r="FS51" s="19" t="str">
        <f t="shared" ca="1" si="212"/>
        <v>-</v>
      </c>
      <c r="FT51" s="19" t="str">
        <f t="shared" ca="1" si="212"/>
        <v>-</v>
      </c>
      <c r="FU51" s="19" t="str">
        <f t="shared" ca="1" si="212"/>
        <v>-</v>
      </c>
      <c r="FV51" s="19" t="str">
        <f t="shared" ca="1" si="212"/>
        <v>-</v>
      </c>
      <c r="FW51" s="19" t="b">
        <f t="shared" ca="1" si="213"/>
        <v>1</v>
      </c>
      <c r="FX51" s="145">
        <f t="shared" ca="1" si="171"/>
        <v>2</v>
      </c>
      <c r="FY51" s="19">
        <f t="shared" ca="1" si="213"/>
        <v>2</v>
      </c>
      <c r="FZ51" s="19" t="b">
        <f t="shared" ca="1" si="213"/>
        <v>0</v>
      </c>
      <c r="GA51" s="19" t="str">
        <f t="shared" ca="1" si="191"/>
        <v>-</v>
      </c>
      <c r="GB51" s="5" t="str">
        <f t="shared" ca="1" si="249"/>
        <v>-</v>
      </c>
      <c r="GC51" s="5" t="str">
        <f t="shared" ca="1" si="249"/>
        <v>-</v>
      </c>
      <c r="GD51" s="5" t="str">
        <f t="shared" ca="1" si="249"/>
        <v>-</v>
      </c>
      <c r="GE51" s="5" t="str">
        <f t="shared" ca="1" si="249"/>
        <v>-</v>
      </c>
      <c r="GF51" s="19" t="b">
        <f t="shared" ca="1" si="135"/>
        <v>0</v>
      </c>
      <c r="GG51" s="19" t="str">
        <f t="shared" ca="1" si="227"/>
        <v>-</v>
      </c>
      <c r="GH51" s="19" t="str">
        <f t="shared" ca="1" si="173"/>
        <v>-</v>
      </c>
      <c r="GI51" s="19" t="b">
        <f t="shared" ca="1" si="227"/>
        <v>1</v>
      </c>
      <c r="GJ51" s="19">
        <f t="shared" ca="1" si="227"/>
        <v>0.75</v>
      </c>
      <c r="GK51" s="19">
        <f t="shared" ca="1" si="227"/>
        <v>0.75</v>
      </c>
      <c r="GL51" s="19">
        <f t="shared" ca="1" si="227"/>
        <v>0.99</v>
      </c>
      <c r="GM51" s="19">
        <f t="shared" ca="1" si="227"/>
        <v>0.5</v>
      </c>
      <c r="GN51" s="19">
        <f t="shared" ca="1" si="227"/>
        <v>0</v>
      </c>
      <c r="GO51" s="19">
        <f t="shared" ca="1" si="227"/>
        <v>0</v>
      </c>
      <c r="GP51" s="19" t="str">
        <f t="shared" ca="1" si="227"/>
        <v>-</v>
      </c>
      <c r="GQ51" s="19" t="str">
        <f t="shared" ca="1" si="236"/>
        <v>-</v>
      </c>
      <c r="GR51" s="19" t="str">
        <f t="shared" ca="1" si="236"/>
        <v>-</v>
      </c>
      <c r="GS51" s="5">
        <f t="shared" ca="1" si="174"/>
        <v>1</v>
      </c>
      <c r="GT51" s="9"/>
      <c r="GU51" s="19">
        <f t="shared" ca="1" si="227"/>
        <v>70</v>
      </c>
      <c r="GV51" s="19">
        <f t="shared" ca="1" si="228"/>
        <v>50</v>
      </c>
      <c r="GW51" s="19">
        <f t="shared" ca="1" si="228"/>
        <v>85</v>
      </c>
      <c r="GX51" s="19">
        <f t="shared" ca="1" si="228"/>
        <v>50</v>
      </c>
      <c r="GY51" s="19">
        <f t="shared" ca="1" si="214"/>
        <v>1</v>
      </c>
      <c r="GZ51" s="5">
        <f t="shared" ca="1" si="175"/>
        <v>1</v>
      </c>
      <c r="HA51" s="19">
        <f t="shared" ca="1" si="176"/>
        <v>1</v>
      </c>
      <c r="HB51" s="9"/>
      <c r="HC51" s="19" t="b">
        <f t="shared" ca="1" si="250"/>
        <v>0</v>
      </c>
      <c r="HD51" s="19" t="b">
        <f t="shared" ca="1" si="250"/>
        <v>0</v>
      </c>
      <c r="HE51" s="19">
        <f t="shared" ca="1" si="228"/>
        <v>1</v>
      </c>
      <c r="HF51" s="19">
        <f t="shared" ca="1" si="228"/>
        <v>0.75</v>
      </c>
      <c r="HG51" s="19">
        <f t="shared" ca="1" si="228"/>
        <v>0.75</v>
      </c>
      <c r="HH51" s="19">
        <f t="shared" ca="1" si="228"/>
        <v>0.8</v>
      </c>
      <c r="HI51" s="19">
        <f t="shared" ca="1" si="228"/>
        <v>0.82499999999999996</v>
      </c>
      <c r="HJ51" s="19">
        <f t="shared" ca="1" si="228"/>
        <v>0.875</v>
      </c>
      <c r="HK51" s="19">
        <f t="shared" ca="1" si="228"/>
        <v>0.9</v>
      </c>
      <c r="HL51" s="19">
        <f t="shared" ca="1" si="228"/>
        <v>1</v>
      </c>
      <c r="HM51" s="19">
        <f t="shared" ca="1" si="228"/>
        <v>0.875</v>
      </c>
      <c r="HN51" s="19">
        <f t="shared" ca="1" si="229"/>
        <v>0</v>
      </c>
      <c r="HO51" s="24">
        <v>0</v>
      </c>
    </row>
    <row r="52" spans="1:223" outlineLevel="2">
      <c r="A52" s="21">
        <f t="shared" ref="A52:A91" si="251">ROW(A52)-5</f>
        <v>47</v>
      </c>
      <c r="B52" s="224">
        <f t="shared" ca="1" si="194"/>
        <v>24</v>
      </c>
      <c r="C52">
        <f>203</f>
        <v>203</v>
      </c>
      <c r="D52" s="145" t="str">
        <f t="shared" ca="1" si="146"/>
        <v>SWV</v>
      </c>
      <c r="E52" t="b">
        <f t="shared" ca="1" si="147"/>
        <v>1</v>
      </c>
      <c r="F52" t="b">
        <v>0</v>
      </c>
      <c r="G52" t="b">
        <f t="shared" ca="1" si="221"/>
        <v>1</v>
      </c>
      <c r="H52" s="240">
        <f t="shared" ca="1" si="237"/>
        <v>0</v>
      </c>
      <c r="I52" s="240">
        <f t="shared" ca="1" si="237"/>
        <v>1</v>
      </c>
      <c r="J52" s="240">
        <f t="shared" ca="1" si="237"/>
        <v>0</v>
      </c>
      <c r="K52" s="240">
        <f t="shared" ca="1" si="237"/>
        <v>1</v>
      </c>
      <c r="L52" s="240"/>
      <c r="M52" s="240">
        <f t="shared" ca="1" si="180"/>
        <v>1</v>
      </c>
      <c r="N52" s="240">
        <f t="shared" ca="1" si="181"/>
        <v>1</v>
      </c>
      <c r="O52" s="240">
        <f t="shared" ca="1" si="182"/>
        <v>2</v>
      </c>
      <c r="P52" s="240">
        <f t="shared" ca="1" si="181"/>
        <v>1</v>
      </c>
      <c r="Q52" s="240">
        <f t="shared" ca="1" si="181"/>
        <v>2</v>
      </c>
      <c r="R52" s="240">
        <f t="shared" ca="1" si="181"/>
        <v>1</v>
      </c>
      <c r="S52" s="240">
        <f t="shared" ca="1" si="181"/>
        <v>1</v>
      </c>
      <c r="T52" s="240">
        <f t="shared" ca="1" si="181"/>
        <v>1</v>
      </c>
      <c r="U52" s="278"/>
      <c r="V52" s="278"/>
      <c r="W52" s="280">
        <f t="shared" ca="1" si="215"/>
        <v>0</v>
      </c>
      <c r="X52" s="280">
        <f t="shared" ca="1" si="215"/>
        <v>0</v>
      </c>
      <c r="Y52" s="280">
        <f t="shared" ca="1" si="216"/>
        <v>95</v>
      </c>
      <c r="Z52" s="145">
        <f ca="1">INDEX(CHOOSE($N52,DataAutumn!i.AdultDrys,DataWinter!i.AdultDrys,DataSpring!i.AdultDrys),1,$M52)</f>
        <v>4</v>
      </c>
      <c r="AA52" s="5">
        <f t="shared" ca="1" si="239"/>
        <v>2</v>
      </c>
      <c r="AB52" s="5">
        <f t="shared" ca="1" si="239"/>
        <v>0</v>
      </c>
      <c r="AC52" s="5">
        <f t="shared" ca="1" si="149"/>
        <v>5</v>
      </c>
      <c r="AD52">
        <f t="shared" ca="1" si="150"/>
        <v>9</v>
      </c>
      <c r="AE52" s="240">
        <f t="shared" ca="1" si="222"/>
        <v>15</v>
      </c>
      <c r="AF52" s="233" t="str">
        <f t="shared" ca="1" si="205"/>
        <v>00023 FeedSupplyTemplate SWV Day135 FWM     RR000p WP100p MP100p GP100p T_TRUE  LTW_000_095 (F33N11)</v>
      </c>
      <c r="AG52" s="9" t="str">
        <f ca="1">IF(COUNTIF(AF$5:AF52,AF52)=1,"-","Dup")</f>
        <v>-</v>
      </c>
      <c r="AH52" s="9"/>
      <c r="AI52" s="240" t="str">
        <f t="shared" ca="1" si="195"/>
        <v>-</v>
      </c>
      <c r="AJ52" s="240" t="str">
        <f t="shared" ca="1" si="195"/>
        <v>-</v>
      </c>
      <c r="AK52" s="240" t="str">
        <f t="shared" ca="1" si="195"/>
        <v>-</v>
      </c>
      <c r="AL52" s="240" t="str">
        <f t="shared" ca="1" si="195"/>
        <v>-</v>
      </c>
      <c r="AM52" s="240" t="str">
        <f t="shared" ca="1" si="195"/>
        <v>-</v>
      </c>
      <c r="AN52" s="240" t="str">
        <f t="shared" ca="1" si="195"/>
        <v>-</v>
      </c>
      <c r="AO52" s="9"/>
      <c r="AP52" s="19" t="b">
        <f t="shared" ca="1" si="232"/>
        <v>1</v>
      </c>
      <c r="AQ52" s="19" t="str">
        <f t="shared" ca="1" si="232"/>
        <v>-</v>
      </c>
      <c r="AR52" s="19" t="str">
        <f t="shared" ca="1" si="232"/>
        <v>-</v>
      </c>
      <c r="AS52" s="19" t="str">
        <f t="shared" ca="1" si="232"/>
        <v>-</v>
      </c>
      <c r="AT52" s="19" t="b">
        <f t="shared" ca="1" si="232"/>
        <v>0</v>
      </c>
      <c r="AU52" s="19">
        <f t="shared" ca="1" si="240"/>
        <v>0.25</v>
      </c>
      <c r="AV52" s="19" t="b">
        <f t="shared" ca="1" si="240"/>
        <v>1</v>
      </c>
      <c r="AW52" s="9"/>
      <c r="AX52" s="5" t="str">
        <f t="shared" ca="1" si="153"/>
        <v>-</v>
      </c>
      <c r="AY52" s="19" t="str">
        <f t="shared" ca="1" si="241"/>
        <v>-</v>
      </c>
      <c r="AZ52" s="19" t="str">
        <f t="shared" ca="1" si="241"/>
        <v>-</v>
      </c>
      <c r="BA52" s="19" t="str">
        <f t="shared" ca="1" si="241"/>
        <v>-</v>
      </c>
      <c r="BB52" s="5" t="str">
        <f t="shared" ca="1" si="155"/>
        <v>-</v>
      </c>
      <c r="BC52" s="19" t="str">
        <f t="shared" ca="1" si="156"/>
        <v>-</v>
      </c>
      <c r="BD52" s="5" t="str">
        <f t="shared" ca="1" si="157"/>
        <v>-</v>
      </c>
      <c r="BE52" s="19" t="str">
        <f t="shared" ca="1" si="242"/>
        <v>-</v>
      </c>
      <c r="BF52" s="19" t="str">
        <f t="shared" ca="1" si="242"/>
        <v>-</v>
      </c>
      <c r="BG52" s="19" t="str">
        <f t="shared" ca="1" si="242"/>
        <v>-</v>
      </c>
      <c r="BH52" s="5" t="str">
        <f t="shared" ca="1" si="159"/>
        <v>-</v>
      </c>
      <c r="BI52" s="9"/>
      <c r="BJ52" s="19" t="str">
        <f t="shared" ca="1" si="234"/>
        <v>-</v>
      </c>
      <c r="BK52" s="19" t="str">
        <f t="shared" ca="1" si="234"/>
        <v>-</v>
      </c>
      <c r="BL52" s="19" t="str">
        <f t="shared" ca="1" si="234"/>
        <v>-</v>
      </c>
      <c r="BM52" s="19" t="str">
        <f t="shared" ca="1" si="234"/>
        <v>-</v>
      </c>
      <c r="BN52" s="19" t="str">
        <f t="shared" ca="1" si="234"/>
        <v>-</v>
      </c>
      <c r="BO52" s="19" t="str">
        <f t="shared" ca="1" si="234"/>
        <v>-</v>
      </c>
      <c r="BP52" s="19" t="str">
        <f t="shared" ca="1" si="234"/>
        <v>-</v>
      </c>
      <c r="BQ52" s="19" t="str">
        <f t="shared" ca="1" si="234"/>
        <v>-</v>
      </c>
      <c r="BR52" s="19" t="str">
        <f t="shared" ca="1" si="234"/>
        <v>-</v>
      </c>
      <c r="BS52" s="19" t="str">
        <f t="shared" ca="1" si="234"/>
        <v>-</v>
      </c>
      <c r="BT52" s="9"/>
      <c r="BU52" s="240" t="b">
        <f t="shared" ca="1" si="201"/>
        <v>1</v>
      </c>
      <c r="BV52" s="12" t="b">
        <v>1</v>
      </c>
      <c r="BW52" s="240" t="b">
        <f t="shared" ca="1" si="207"/>
        <v>1</v>
      </c>
      <c r="BX52" s="255">
        <f t="shared" ca="1" si="208"/>
        <v>111109</v>
      </c>
      <c r="BY52" s="240" t="b">
        <f t="shared" ca="1" si="218"/>
        <v>1</v>
      </c>
      <c r="BZ52" s="240">
        <f t="shared" ca="1" si="223"/>
        <v>0</v>
      </c>
      <c r="CA52" s="240" t="b">
        <f t="shared" ca="1" si="223"/>
        <v>0</v>
      </c>
      <c r="CB52" s="240">
        <f t="shared" ca="1" si="197"/>
        <v>111124</v>
      </c>
      <c r="CC52" s="19" t="str">
        <f t="shared" ca="1" si="233"/>
        <v>-</v>
      </c>
      <c r="CD52" s="12">
        <v>1</v>
      </c>
      <c r="CE52" s="12">
        <v>1</v>
      </c>
      <c r="CF52" s="9"/>
      <c r="CG52" s="448">
        <f t="shared" ca="1" si="243"/>
        <v>683</v>
      </c>
      <c r="CH52" s="448">
        <f t="shared" ca="1" si="243"/>
        <v>717</v>
      </c>
      <c r="CI52" s="448">
        <f t="shared" ca="1" si="243"/>
        <v>752</v>
      </c>
      <c r="CJ52" s="153">
        <f t="shared" ca="1" si="244"/>
        <v>441</v>
      </c>
      <c r="CK52" s="153">
        <f t="shared" ca="1" si="244"/>
        <v>476</v>
      </c>
      <c r="CL52" s="153">
        <f t="shared" ca="1" si="244"/>
        <v>511</v>
      </c>
      <c r="CM52" s="19" t="str">
        <f t="shared" ca="1" si="163"/>
        <v>-</v>
      </c>
      <c r="CN52" s="19" t="str">
        <f t="shared" ca="1" si="230"/>
        <v>-</v>
      </c>
      <c r="CO52" s="19" t="str">
        <f t="shared" ca="1" si="230"/>
        <v>-</v>
      </c>
      <c r="CP52" s="19" t="str">
        <f t="shared" ca="1" si="224"/>
        <v>-</v>
      </c>
      <c r="CQ52" s="19" t="str">
        <f t="shared" ca="1" si="224"/>
        <v>-</v>
      </c>
      <c r="CR52" s="19"/>
      <c r="CS52" s="19"/>
      <c r="CT52" s="19"/>
      <c r="CU52" s="19"/>
      <c r="CV52" s="19"/>
      <c r="CW52" s="19"/>
      <c r="CX52" s="19"/>
      <c r="CY52" s="19"/>
      <c r="CZ52" s="19"/>
      <c r="DA52" s="19"/>
      <c r="DB52" s="19"/>
      <c r="DC52" s="19"/>
      <c r="DD52" s="12">
        <v>1</v>
      </c>
      <c r="DE52" s="12">
        <v>1</v>
      </c>
      <c r="DF52" s="19">
        <f t="shared" ca="1" si="231"/>
        <v>0</v>
      </c>
      <c r="DG52" s="19" t="str">
        <f t="shared" ca="1" si="231"/>
        <v>-</v>
      </c>
      <c r="DH52" s="19" t="str">
        <f t="shared" ca="1" si="231"/>
        <v>-</v>
      </c>
      <c r="DI52" s="19" t="str">
        <f t="shared" ca="1" si="231"/>
        <v>-</v>
      </c>
      <c r="DJ52" s="19" t="str">
        <f t="shared" ca="1" si="231"/>
        <v>-</v>
      </c>
      <c r="DK52" s="19" t="str">
        <f t="shared" ca="1" si="231"/>
        <v>-</v>
      </c>
      <c r="DL52" s="19">
        <f t="shared" ca="1" si="231"/>
        <v>0</v>
      </c>
      <c r="DM52" s="19" t="str">
        <f t="shared" ca="1" si="231"/>
        <v>-</v>
      </c>
      <c r="DN52" s="19" t="str">
        <f t="shared" ca="1" si="231"/>
        <v>-</v>
      </c>
      <c r="DO52" s="19">
        <f t="shared" ca="1" si="231"/>
        <v>0</v>
      </c>
      <c r="DP52" s="154">
        <f t="shared" ca="1" si="211"/>
        <v>0</v>
      </c>
      <c r="DQ52" s="154">
        <f t="shared" ca="1" si="211"/>
        <v>0</v>
      </c>
      <c r="DR52" s="5">
        <f t="shared" ca="1" si="165"/>
        <v>19</v>
      </c>
      <c r="DS52" s="9"/>
      <c r="DT52" s="5">
        <f t="shared" ca="1" si="245"/>
        <v>0</v>
      </c>
      <c r="DU52" s="5" t="b">
        <f t="shared" ca="1" si="245"/>
        <v>0</v>
      </c>
      <c r="DV52" s="19">
        <f t="shared" ca="1" si="225"/>
        <v>0</v>
      </c>
      <c r="DW52" s="5">
        <f t="shared" ca="1" si="245"/>
        <v>50</v>
      </c>
      <c r="DX52" s="19">
        <f t="shared" ca="1" si="225"/>
        <v>0</v>
      </c>
      <c r="DY52" s="19">
        <f t="shared" ca="1" si="225"/>
        <v>0</v>
      </c>
      <c r="DZ52" s="19">
        <f t="shared" ca="1" si="225"/>
        <v>0</v>
      </c>
      <c r="EA52" s="19">
        <f t="shared" ca="1" si="225"/>
        <v>0</v>
      </c>
      <c r="EB52" s="19">
        <f t="shared" ca="1" si="225"/>
        <v>0</v>
      </c>
      <c r="EC52" s="19">
        <f t="shared" ca="1" si="225"/>
        <v>0</v>
      </c>
      <c r="ED52" s="19">
        <f t="shared" ca="1" si="225"/>
        <v>0</v>
      </c>
      <c r="EE52" s="19">
        <f t="shared" ca="1" si="225"/>
        <v>0</v>
      </c>
      <c r="EF52" s="19">
        <f t="shared" ca="1" si="225"/>
        <v>0</v>
      </c>
      <c r="EG52" s="5">
        <f t="shared" ca="1" si="246"/>
        <v>0</v>
      </c>
      <c r="EH52" s="5">
        <f t="shared" ca="1" si="246"/>
        <v>0</v>
      </c>
      <c r="EI52" s="5">
        <f t="shared" ca="1" si="246"/>
        <v>0</v>
      </c>
      <c r="EJ52" s="5">
        <f t="shared" ca="1" si="247"/>
        <v>0.01</v>
      </c>
      <c r="EK52" s="5">
        <f t="shared" ca="1" si="247"/>
        <v>0</v>
      </c>
      <c r="EL52" s="5">
        <f t="shared" ca="1" si="247"/>
        <v>0</v>
      </c>
      <c r="EM52" s="5">
        <f t="shared" ca="1" si="247"/>
        <v>0.05</v>
      </c>
      <c r="EN52" s="5">
        <f t="shared" ca="1" si="247"/>
        <v>0.05</v>
      </c>
      <c r="EO52" s="19">
        <f t="shared" ca="1" si="219"/>
        <v>0</v>
      </c>
      <c r="EP52" s="19">
        <f t="shared" ca="1" si="219"/>
        <v>0</v>
      </c>
      <c r="EQ52" s="19">
        <f t="shared" ca="1" si="219"/>
        <v>0</v>
      </c>
      <c r="ER52" s="9"/>
      <c r="ES52" s="5" t="str">
        <f t="shared" ca="1" si="169"/>
        <v>-</v>
      </c>
      <c r="ET52" s="5" t="b">
        <f t="shared" ca="1" si="248"/>
        <v>1</v>
      </c>
      <c r="EU52" s="5" t="b">
        <f t="shared" ca="1" si="248"/>
        <v>0</v>
      </c>
      <c r="EV52" s="5" t="b">
        <f t="shared" ca="1" si="248"/>
        <v>0</v>
      </c>
      <c r="EW52" s="19">
        <f t="shared" ca="1" si="226"/>
        <v>2</v>
      </c>
      <c r="EX52" s="19">
        <f t="shared" ca="1" si="226"/>
        <v>2</v>
      </c>
      <c r="EY52" s="19" t="str">
        <f t="shared" ca="1" si="188"/>
        <v>-</v>
      </c>
      <c r="EZ52" s="19" t="str">
        <f t="shared" ca="1" si="188"/>
        <v>-</v>
      </c>
      <c r="FA52" s="19" t="str">
        <f t="shared" ca="1" si="188"/>
        <v>-</v>
      </c>
      <c r="FB52" s="19" t="str">
        <f t="shared" ca="1" si="188"/>
        <v>-</v>
      </c>
      <c r="FC52" s="19">
        <f t="shared" ca="1" si="188"/>
        <v>1</v>
      </c>
      <c r="FD52" s="19">
        <f t="shared" ca="1" si="188"/>
        <v>0.66</v>
      </c>
      <c r="FE52" s="19" t="str">
        <f t="shared" ca="1" si="188"/>
        <v>-</v>
      </c>
      <c r="FF52" s="5" t="b">
        <f t="array" aca="1" ref="FF52" ca="1">IF(OR(FG52:FG52&lt;&gt;"-"),TRUE,"-")</f>
        <v>1</v>
      </c>
      <c r="FG52" s="240">
        <f t="shared" ref="FG52:FN68" ca="1" si="252">OFFSET(FG52,-1,0)</f>
        <v>2</v>
      </c>
      <c r="FH52" s="240">
        <f t="shared" ca="1" si="252"/>
        <v>2</v>
      </c>
      <c r="FI52" s="240">
        <f t="shared" ca="1" si="252"/>
        <v>2</v>
      </c>
      <c r="FJ52" s="240">
        <f t="shared" ca="1" si="252"/>
        <v>2</v>
      </c>
      <c r="FK52" s="240">
        <f t="shared" ca="1" si="252"/>
        <v>2</v>
      </c>
      <c r="FL52" s="240">
        <f t="shared" ca="1" si="252"/>
        <v>2</v>
      </c>
      <c r="FM52" s="240">
        <f t="shared" ca="1" si="252"/>
        <v>2</v>
      </c>
      <c r="FN52" s="240">
        <f t="shared" ca="1" si="252"/>
        <v>2</v>
      </c>
      <c r="FO52" s="5" t="str">
        <f t="array" aca="1" ref="FO52" ca="1">IF(OR(FP52:FV52&lt;&gt;"-"),TRUE,"-")</f>
        <v>-</v>
      </c>
      <c r="FP52" s="19" t="str">
        <f t="shared" ref="FP52:FV74" ca="1" si="253">OFFSET(FP$5,$B52,0)</f>
        <v>-</v>
      </c>
      <c r="FQ52" s="19" t="str">
        <f t="shared" ca="1" si="253"/>
        <v>-</v>
      </c>
      <c r="FR52" s="19" t="str">
        <f t="shared" ca="1" si="253"/>
        <v>-</v>
      </c>
      <c r="FS52" s="19" t="str">
        <f t="shared" ca="1" si="253"/>
        <v>-</v>
      </c>
      <c r="FT52" s="19" t="str">
        <f t="shared" ca="1" si="253"/>
        <v>-</v>
      </c>
      <c r="FU52" s="19" t="str">
        <f t="shared" ca="1" si="253"/>
        <v>-</v>
      </c>
      <c r="FV52" s="19" t="str">
        <f t="shared" ca="1" si="253"/>
        <v>-</v>
      </c>
      <c r="FW52" s="19" t="b">
        <f t="shared" ca="1" si="213"/>
        <v>1</v>
      </c>
      <c r="FX52" s="145">
        <f t="shared" ca="1" si="171"/>
        <v>2</v>
      </c>
      <c r="FY52" s="19">
        <f t="shared" ca="1" si="213"/>
        <v>2</v>
      </c>
      <c r="FZ52" s="19" t="b">
        <f t="shared" ca="1" si="213"/>
        <v>0</v>
      </c>
      <c r="GA52" s="19" t="str">
        <f t="shared" ca="1" si="191"/>
        <v>-</v>
      </c>
      <c r="GB52" s="5" t="str">
        <f t="shared" ca="1" si="249"/>
        <v>-</v>
      </c>
      <c r="GC52" s="5" t="str">
        <f t="shared" ca="1" si="249"/>
        <v>-</v>
      </c>
      <c r="GD52" s="5" t="str">
        <f t="shared" ca="1" si="249"/>
        <v>-</v>
      </c>
      <c r="GE52" s="5" t="str">
        <f t="shared" ca="1" si="249"/>
        <v>-</v>
      </c>
      <c r="GF52" s="19" t="b">
        <f t="shared" ca="1" si="135"/>
        <v>0</v>
      </c>
      <c r="GG52" s="19" t="str">
        <f t="shared" ca="1" si="227"/>
        <v>-</v>
      </c>
      <c r="GH52" s="19" t="str">
        <f t="shared" ca="1" si="173"/>
        <v>-</v>
      </c>
      <c r="GI52" s="19" t="b">
        <f t="shared" ca="1" si="227"/>
        <v>1</v>
      </c>
      <c r="GJ52" s="19">
        <f t="shared" ca="1" si="227"/>
        <v>0.75</v>
      </c>
      <c r="GK52" s="19">
        <f t="shared" ca="1" si="227"/>
        <v>0.75</v>
      </c>
      <c r="GL52" s="19">
        <f t="shared" ca="1" si="227"/>
        <v>0.99</v>
      </c>
      <c r="GM52" s="19">
        <f t="shared" ca="1" si="227"/>
        <v>0.5</v>
      </c>
      <c r="GN52" s="19">
        <f t="shared" ca="1" si="227"/>
        <v>0</v>
      </c>
      <c r="GO52" s="19">
        <f t="shared" ca="1" si="227"/>
        <v>0</v>
      </c>
      <c r="GP52" s="19" t="str">
        <f t="shared" ca="1" si="227"/>
        <v>-</v>
      </c>
      <c r="GQ52" s="19" t="str">
        <f t="shared" ca="1" si="236"/>
        <v>-</v>
      </c>
      <c r="GR52" s="19" t="str">
        <f t="shared" ca="1" si="236"/>
        <v>-</v>
      </c>
      <c r="GS52" s="5">
        <f t="shared" ca="1" si="174"/>
        <v>1</v>
      </c>
      <c r="GT52" s="9"/>
      <c r="GU52" s="19">
        <f t="shared" ca="1" si="227"/>
        <v>70</v>
      </c>
      <c r="GV52" s="19">
        <f t="shared" ca="1" si="228"/>
        <v>50</v>
      </c>
      <c r="GW52" s="19">
        <f t="shared" ca="1" si="228"/>
        <v>85</v>
      </c>
      <c r="GX52" s="19">
        <f t="shared" ca="1" si="228"/>
        <v>50</v>
      </c>
      <c r="GY52" s="19">
        <f t="shared" ca="1" si="214"/>
        <v>1</v>
      </c>
      <c r="GZ52" s="5">
        <f t="shared" ca="1" si="175"/>
        <v>1</v>
      </c>
      <c r="HA52" s="19">
        <f t="shared" ca="1" si="176"/>
        <v>1</v>
      </c>
      <c r="HB52" s="9"/>
      <c r="HC52" s="19" t="b">
        <f t="shared" ca="1" si="250"/>
        <v>0</v>
      </c>
      <c r="HD52" s="19" t="b">
        <f t="shared" ca="1" si="250"/>
        <v>0</v>
      </c>
      <c r="HE52" s="19">
        <f t="shared" ca="1" si="228"/>
        <v>1</v>
      </c>
      <c r="HF52" s="19">
        <f t="shared" ca="1" si="228"/>
        <v>0.75</v>
      </c>
      <c r="HG52" s="19">
        <f t="shared" ca="1" si="228"/>
        <v>0.75</v>
      </c>
      <c r="HH52" s="19">
        <f t="shared" ca="1" si="228"/>
        <v>0.8</v>
      </c>
      <c r="HI52" s="19">
        <f t="shared" ca="1" si="228"/>
        <v>0.82499999999999996</v>
      </c>
      <c r="HJ52" s="19">
        <f t="shared" ca="1" si="228"/>
        <v>0.875</v>
      </c>
      <c r="HK52" s="19">
        <f t="shared" ca="1" si="228"/>
        <v>0.9</v>
      </c>
      <c r="HL52" s="19">
        <f t="shared" ca="1" si="228"/>
        <v>1</v>
      </c>
      <c r="HM52" s="19">
        <f t="shared" ca="1" si="228"/>
        <v>0.875</v>
      </c>
      <c r="HN52" s="19">
        <f t="shared" ca="1" si="229"/>
        <v>0</v>
      </c>
      <c r="HO52" s="24">
        <v>0</v>
      </c>
    </row>
    <row r="53" spans="1:223" outlineLevel="2">
      <c r="A53" s="21">
        <f t="shared" si="251"/>
        <v>48</v>
      </c>
      <c r="B53" s="224">
        <f t="shared" ca="1" si="194"/>
        <v>24</v>
      </c>
      <c r="C53">
        <f>203</f>
        <v>203</v>
      </c>
      <c r="D53" s="145" t="str">
        <f t="shared" ca="1" si="146"/>
        <v>SWV</v>
      </c>
      <c r="E53" t="b">
        <f t="shared" ca="1" si="147"/>
        <v>1</v>
      </c>
      <c r="F53" t="b">
        <v>0</v>
      </c>
      <c r="G53" t="b">
        <f t="shared" ca="1" si="221"/>
        <v>1</v>
      </c>
      <c r="H53" s="240">
        <f t="shared" ca="1" si="237"/>
        <v>0</v>
      </c>
      <c r="I53" s="240">
        <f t="shared" ca="1" si="237"/>
        <v>1</v>
      </c>
      <c r="J53" s="240">
        <f t="shared" ca="1" si="237"/>
        <v>0</v>
      </c>
      <c r="K53" s="240">
        <f t="shared" ca="1" si="237"/>
        <v>1</v>
      </c>
      <c r="L53" s="240"/>
      <c r="M53" s="240">
        <f t="shared" ca="1" si="180"/>
        <v>1</v>
      </c>
      <c r="N53" s="240">
        <f t="shared" ca="1" si="181"/>
        <v>1</v>
      </c>
      <c r="O53" s="240">
        <f t="shared" ca="1" si="182"/>
        <v>2</v>
      </c>
      <c r="P53" s="240">
        <f t="shared" ca="1" si="181"/>
        <v>1</v>
      </c>
      <c r="Q53" s="240">
        <f t="shared" ca="1" si="181"/>
        <v>2</v>
      </c>
      <c r="R53" s="240">
        <f t="shared" ca="1" si="181"/>
        <v>1</v>
      </c>
      <c r="S53" s="240">
        <f t="shared" ca="1" si="181"/>
        <v>1</v>
      </c>
      <c r="T53" s="240">
        <f t="shared" ca="1" si="181"/>
        <v>1</v>
      </c>
      <c r="U53" s="278"/>
      <c r="V53" s="278"/>
      <c r="W53" s="280">
        <f t="shared" ca="1" si="215"/>
        <v>0</v>
      </c>
      <c r="X53" s="280">
        <f t="shared" ca="1" si="215"/>
        <v>0</v>
      </c>
      <c r="Y53" s="280">
        <f t="shared" ca="1" si="216"/>
        <v>96</v>
      </c>
      <c r="Z53" s="145">
        <f ca="1">INDEX(CHOOSE($N53,DataAutumn!i.AdultDrys,DataWinter!i.AdultDrys,DataSpring!i.AdultDrys),1,$M53)</f>
        <v>4</v>
      </c>
      <c r="AA53" s="5">
        <f t="shared" ca="1" si="239"/>
        <v>2</v>
      </c>
      <c r="AB53" s="5">
        <f t="shared" ca="1" si="239"/>
        <v>0</v>
      </c>
      <c r="AC53" s="5">
        <f t="shared" ca="1" si="149"/>
        <v>5</v>
      </c>
      <c r="AD53">
        <f t="shared" ca="1" si="150"/>
        <v>9</v>
      </c>
      <c r="AE53" s="240">
        <f t="shared" ca="1" si="222"/>
        <v>16</v>
      </c>
      <c r="AF53" s="233" t="str">
        <f t="shared" ca="1" si="205"/>
        <v>00024 FeedSupplyTemplate SWV Day135 FWM     RR000p WP100p MP100p GP100p T_TRUE  LTW_000_096 (F33N11)</v>
      </c>
      <c r="AG53" s="9" t="str">
        <f ca="1">IF(COUNTIF(AF$5:AF53,AF53)=1,"-","Dup")</f>
        <v>-</v>
      </c>
      <c r="AH53" s="9"/>
      <c r="AI53" s="240" t="str">
        <f t="shared" ca="1" si="195"/>
        <v>-</v>
      </c>
      <c r="AJ53" s="240" t="str">
        <f t="shared" ca="1" si="195"/>
        <v>-</v>
      </c>
      <c r="AK53" s="240" t="str">
        <f t="shared" ca="1" si="195"/>
        <v>-</v>
      </c>
      <c r="AL53" s="240" t="str">
        <f t="shared" ca="1" si="195"/>
        <v>-</v>
      </c>
      <c r="AM53" s="240" t="str">
        <f t="shared" ca="1" si="195"/>
        <v>-</v>
      </c>
      <c r="AN53" s="240" t="str">
        <f t="shared" ca="1" si="195"/>
        <v>-</v>
      </c>
      <c r="AO53" s="9"/>
      <c r="AP53" s="19" t="b">
        <f t="shared" ca="1" si="232"/>
        <v>1</v>
      </c>
      <c r="AQ53" s="19" t="str">
        <f t="shared" ca="1" si="232"/>
        <v>-</v>
      </c>
      <c r="AR53" s="19" t="str">
        <f t="shared" ca="1" si="232"/>
        <v>-</v>
      </c>
      <c r="AS53" s="19" t="str">
        <f t="shared" ca="1" si="232"/>
        <v>-</v>
      </c>
      <c r="AT53" s="19" t="b">
        <f t="shared" ca="1" si="232"/>
        <v>0</v>
      </c>
      <c r="AU53" s="19">
        <f t="shared" ca="1" si="240"/>
        <v>0.25</v>
      </c>
      <c r="AV53" s="19" t="b">
        <f t="shared" ca="1" si="240"/>
        <v>1</v>
      </c>
      <c r="AW53" s="9"/>
      <c r="AX53" s="5" t="str">
        <f t="shared" ca="1" si="153"/>
        <v>-</v>
      </c>
      <c r="AY53" s="19" t="str">
        <f t="shared" ca="1" si="241"/>
        <v>-</v>
      </c>
      <c r="AZ53" s="19" t="str">
        <f t="shared" ca="1" si="241"/>
        <v>-</v>
      </c>
      <c r="BA53" s="19" t="str">
        <f t="shared" ca="1" si="241"/>
        <v>-</v>
      </c>
      <c r="BB53" s="5" t="str">
        <f t="shared" ca="1" si="155"/>
        <v>-</v>
      </c>
      <c r="BC53" s="19" t="str">
        <f t="shared" ca="1" si="156"/>
        <v>-</v>
      </c>
      <c r="BD53" s="5" t="str">
        <f t="shared" ca="1" si="157"/>
        <v>-</v>
      </c>
      <c r="BE53" s="19" t="str">
        <f t="shared" ca="1" si="242"/>
        <v>-</v>
      </c>
      <c r="BF53" s="19" t="str">
        <f t="shared" ca="1" si="242"/>
        <v>-</v>
      </c>
      <c r="BG53" s="19" t="str">
        <f t="shared" ca="1" si="242"/>
        <v>-</v>
      </c>
      <c r="BH53" s="5" t="str">
        <f t="shared" ca="1" si="159"/>
        <v>-</v>
      </c>
      <c r="BI53" s="9"/>
      <c r="BJ53" s="19" t="str">
        <f t="shared" ca="1" si="234"/>
        <v>-</v>
      </c>
      <c r="BK53" s="19" t="str">
        <f t="shared" ca="1" si="234"/>
        <v>-</v>
      </c>
      <c r="BL53" s="19" t="str">
        <f t="shared" ca="1" si="234"/>
        <v>-</v>
      </c>
      <c r="BM53" s="19" t="str">
        <f t="shared" ca="1" si="234"/>
        <v>-</v>
      </c>
      <c r="BN53" s="19" t="str">
        <f t="shared" ca="1" si="234"/>
        <v>-</v>
      </c>
      <c r="BO53" s="19" t="str">
        <f t="shared" ca="1" si="234"/>
        <v>-</v>
      </c>
      <c r="BP53" s="19" t="str">
        <f t="shared" ca="1" si="234"/>
        <v>-</v>
      </c>
      <c r="BQ53" s="19" t="str">
        <f t="shared" ca="1" si="234"/>
        <v>-</v>
      </c>
      <c r="BR53" s="19" t="str">
        <f t="shared" ca="1" si="234"/>
        <v>-</v>
      </c>
      <c r="BS53" s="19" t="str">
        <f t="shared" ca="1" si="234"/>
        <v>-</v>
      </c>
      <c r="BT53" s="9"/>
      <c r="BU53" s="240" t="b">
        <f t="shared" ca="1" si="201"/>
        <v>1</v>
      </c>
      <c r="BV53" s="12" t="b">
        <v>1</v>
      </c>
      <c r="BW53" s="240" t="b">
        <f t="shared" ca="1" si="207"/>
        <v>1</v>
      </c>
      <c r="BX53" s="255">
        <f t="shared" ca="1" si="208"/>
        <v>111109</v>
      </c>
      <c r="BY53" s="240" t="b">
        <f t="shared" ca="1" si="218"/>
        <v>1</v>
      </c>
      <c r="BZ53" s="240">
        <f t="shared" ca="1" si="223"/>
        <v>0</v>
      </c>
      <c r="CA53" s="240" t="b">
        <f t="shared" ca="1" si="223"/>
        <v>0</v>
      </c>
      <c r="CB53" s="240">
        <f t="shared" ca="1" si="197"/>
        <v>111125</v>
      </c>
      <c r="CC53" s="19" t="str">
        <f t="shared" ca="1" si="233"/>
        <v>-</v>
      </c>
      <c r="CD53" s="12">
        <v>1</v>
      </c>
      <c r="CE53" s="12">
        <v>1</v>
      </c>
      <c r="CF53" s="9"/>
      <c r="CG53" s="448">
        <f t="shared" ca="1" si="243"/>
        <v>683</v>
      </c>
      <c r="CH53" s="448">
        <f t="shared" ca="1" si="243"/>
        <v>717</v>
      </c>
      <c r="CI53" s="448">
        <f t="shared" ca="1" si="243"/>
        <v>752</v>
      </c>
      <c r="CJ53" s="153">
        <f t="shared" ca="1" si="244"/>
        <v>441</v>
      </c>
      <c r="CK53" s="153">
        <f t="shared" ca="1" si="244"/>
        <v>476</v>
      </c>
      <c r="CL53" s="153">
        <f t="shared" ca="1" si="244"/>
        <v>511</v>
      </c>
      <c r="CM53" s="19" t="str">
        <f t="shared" ca="1" si="163"/>
        <v>-</v>
      </c>
      <c r="CN53" s="19" t="str">
        <f t="shared" ca="1" si="230"/>
        <v>-</v>
      </c>
      <c r="CO53" s="19" t="str">
        <f t="shared" ca="1" si="230"/>
        <v>-</v>
      </c>
      <c r="CP53" s="19" t="str">
        <f t="shared" ca="1" si="224"/>
        <v>-</v>
      </c>
      <c r="CQ53" s="19" t="str">
        <f t="shared" ca="1" si="224"/>
        <v>-</v>
      </c>
      <c r="CR53" s="19"/>
      <c r="CS53" s="19"/>
      <c r="CT53" s="19"/>
      <c r="CU53" s="19"/>
      <c r="CV53" s="19"/>
      <c r="CW53" s="19"/>
      <c r="CX53" s="19"/>
      <c r="CY53" s="19"/>
      <c r="CZ53" s="19"/>
      <c r="DA53" s="19"/>
      <c r="DB53" s="19"/>
      <c r="DC53" s="19"/>
      <c r="DD53" s="12">
        <v>1</v>
      </c>
      <c r="DE53" s="12">
        <v>1</v>
      </c>
      <c r="DF53" s="19">
        <f t="shared" ca="1" si="231"/>
        <v>0</v>
      </c>
      <c r="DG53" s="19" t="str">
        <f t="shared" ca="1" si="231"/>
        <v>-</v>
      </c>
      <c r="DH53" s="19" t="str">
        <f t="shared" ca="1" si="231"/>
        <v>-</v>
      </c>
      <c r="DI53" s="19" t="str">
        <f t="shared" ca="1" si="231"/>
        <v>-</v>
      </c>
      <c r="DJ53" s="19" t="str">
        <f t="shared" ca="1" si="231"/>
        <v>-</v>
      </c>
      <c r="DK53" s="19" t="str">
        <f t="shared" ca="1" si="231"/>
        <v>-</v>
      </c>
      <c r="DL53" s="19">
        <f t="shared" ca="1" si="231"/>
        <v>0</v>
      </c>
      <c r="DM53" s="19" t="str">
        <f t="shared" ca="1" si="231"/>
        <v>-</v>
      </c>
      <c r="DN53" s="19" t="str">
        <f t="shared" ca="1" si="231"/>
        <v>-</v>
      </c>
      <c r="DO53" s="19">
        <f t="shared" ca="1" si="231"/>
        <v>0</v>
      </c>
      <c r="DP53" s="154">
        <f t="shared" ca="1" si="211"/>
        <v>0</v>
      </c>
      <c r="DQ53" s="154">
        <f t="shared" ca="1" si="211"/>
        <v>0</v>
      </c>
      <c r="DR53" s="5">
        <f t="shared" ca="1" si="165"/>
        <v>19</v>
      </c>
      <c r="DS53" s="9"/>
      <c r="DT53" s="5">
        <f t="shared" ca="1" si="245"/>
        <v>0</v>
      </c>
      <c r="DU53" s="5" t="b">
        <f t="shared" ca="1" si="245"/>
        <v>0</v>
      </c>
      <c r="DV53" s="19">
        <f t="shared" ca="1" si="225"/>
        <v>0</v>
      </c>
      <c r="DW53" s="5">
        <f t="shared" ca="1" si="245"/>
        <v>50</v>
      </c>
      <c r="DX53" s="19">
        <f t="shared" ca="1" si="225"/>
        <v>0</v>
      </c>
      <c r="DY53" s="19">
        <f t="shared" ca="1" si="225"/>
        <v>0</v>
      </c>
      <c r="DZ53" s="19">
        <f t="shared" ca="1" si="225"/>
        <v>0</v>
      </c>
      <c r="EA53" s="19">
        <f t="shared" ca="1" si="225"/>
        <v>0</v>
      </c>
      <c r="EB53" s="19">
        <f t="shared" ca="1" si="225"/>
        <v>0</v>
      </c>
      <c r="EC53" s="19">
        <f t="shared" ca="1" si="225"/>
        <v>0</v>
      </c>
      <c r="ED53" s="19">
        <f t="shared" ca="1" si="225"/>
        <v>0</v>
      </c>
      <c r="EE53" s="19">
        <f t="shared" ca="1" si="225"/>
        <v>0</v>
      </c>
      <c r="EF53" s="19">
        <f t="shared" ca="1" si="225"/>
        <v>0</v>
      </c>
      <c r="EG53" s="5">
        <f t="shared" ca="1" si="246"/>
        <v>0</v>
      </c>
      <c r="EH53" s="5">
        <f t="shared" ca="1" si="246"/>
        <v>0</v>
      </c>
      <c r="EI53" s="5">
        <f t="shared" ca="1" si="246"/>
        <v>0</v>
      </c>
      <c r="EJ53" s="5">
        <f t="shared" ca="1" si="247"/>
        <v>0.01</v>
      </c>
      <c r="EK53" s="5">
        <f t="shared" ca="1" si="247"/>
        <v>0</v>
      </c>
      <c r="EL53" s="5">
        <f t="shared" ca="1" si="247"/>
        <v>0</v>
      </c>
      <c r="EM53" s="5">
        <f t="shared" ca="1" si="247"/>
        <v>0.05</v>
      </c>
      <c r="EN53" s="5">
        <f t="shared" ca="1" si="247"/>
        <v>0.05</v>
      </c>
      <c r="EO53" s="19">
        <f t="shared" ca="1" si="219"/>
        <v>0</v>
      </c>
      <c r="EP53" s="19">
        <f t="shared" ca="1" si="219"/>
        <v>0</v>
      </c>
      <c r="EQ53" s="19">
        <f t="shared" ca="1" si="219"/>
        <v>0</v>
      </c>
      <c r="ER53" s="9"/>
      <c r="ES53" s="5" t="str">
        <f t="shared" ca="1" si="169"/>
        <v>-</v>
      </c>
      <c r="ET53" s="5" t="b">
        <f t="shared" ca="1" si="248"/>
        <v>1</v>
      </c>
      <c r="EU53" s="5" t="b">
        <f t="shared" ca="1" si="248"/>
        <v>0</v>
      </c>
      <c r="EV53" s="5" t="b">
        <f t="shared" ca="1" si="248"/>
        <v>0</v>
      </c>
      <c r="EW53" s="19">
        <f t="shared" ca="1" si="226"/>
        <v>2</v>
      </c>
      <c r="EX53" s="19">
        <f t="shared" ca="1" si="226"/>
        <v>2</v>
      </c>
      <c r="EY53" s="19" t="str">
        <f t="shared" ca="1" si="188"/>
        <v>-</v>
      </c>
      <c r="EZ53" s="19" t="str">
        <f t="shared" ca="1" si="188"/>
        <v>-</v>
      </c>
      <c r="FA53" s="19" t="str">
        <f t="shared" ca="1" si="188"/>
        <v>-</v>
      </c>
      <c r="FB53" s="19" t="str">
        <f t="shared" ca="1" si="188"/>
        <v>-</v>
      </c>
      <c r="FC53" s="19">
        <f t="shared" ca="1" si="188"/>
        <v>1</v>
      </c>
      <c r="FD53" s="19">
        <f t="shared" ca="1" si="188"/>
        <v>0.66</v>
      </c>
      <c r="FE53" s="19" t="str">
        <f t="shared" ca="1" si="188"/>
        <v>-</v>
      </c>
      <c r="FF53" s="5" t="b">
        <f t="array" aca="1" ref="FF53" ca="1">IF(OR(FG53:FG53&lt;&gt;"-"),TRUE,"-")</f>
        <v>1</v>
      </c>
      <c r="FG53" s="240">
        <f t="shared" ca="1" si="252"/>
        <v>2</v>
      </c>
      <c r="FH53" s="240">
        <f t="shared" ca="1" si="252"/>
        <v>2</v>
      </c>
      <c r="FI53" s="240">
        <f t="shared" ca="1" si="252"/>
        <v>2</v>
      </c>
      <c r="FJ53" s="240">
        <f t="shared" ca="1" si="252"/>
        <v>2</v>
      </c>
      <c r="FK53" s="240">
        <f t="shared" ca="1" si="252"/>
        <v>2</v>
      </c>
      <c r="FL53" s="240">
        <f t="shared" ca="1" si="252"/>
        <v>2</v>
      </c>
      <c r="FM53" s="240">
        <f t="shared" ca="1" si="252"/>
        <v>2</v>
      </c>
      <c r="FN53" s="240">
        <f t="shared" ca="1" si="252"/>
        <v>2</v>
      </c>
      <c r="FO53" s="5" t="str">
        <f t="array" aca="1" ref="FO53" ca="1">IF(OR(FP53:FV53&lt;&gt;"-"),TRUE,"-")</f>
        <v>-</v>
      </c>
      <c r="FP53" s="19" t="str">
        <f t="shared" ca="1" si="253"/>
        <v>-</v>
      </c>
      <c r="FQ53" s="19" t="str">
        <f t="shared" ca="1" si="253"/>
        <v>-</v>
      </c>
      <c r="FR53" s="19" t="str">
        <f t="shared" ca="1" si="253"/>
        <v>-</v>
      </c>
      <c r="FS53" s="19" t="str">
        <f t="shared" ca="1" si="253"/>
        <v>-</v>
      </c>
      <c r="FT53" s="19" t="str">
        <f t="shared" ca="1" si="253"/>
        <v>-</v>
      </c>
      <c r="FU53" s="19" t="str">
        <f t="shared" ca="1" si="253"/>
        <v>-</v>
      </c>
      <c r="FV53" s="19" t="str">
        <f t="shared" ca="1" si="253"/>
        <v>-</v>
      </c>
      <c r="FW53" s="19" t="b">
        <f t="shared" ca="1" si="213"/>
        <v>1</v>
      </c>
      <c r="FX53" s="145">
        <f t="shared" ca="1" si="171"/>
        <v>2</v>
      </c>
      <c r="FY53" s="19">
        <f t="shared" ca="1" si="213"/>
        <v>2</v>
      </c>
      <c r="FZ53" s="19" t="b">
        <f t="shared" ca="1" si="213"/>
        <v>0</v>
      </c>
      <c r="GA53" s="19" t="str">
        <f t="shared" ca="1" si="191"/>
        <v>-</v>
      </c>
      <c r="GB53" s="5" t="str">
        <f t="shared" ca="1" si="249"/>
        <v>-</v>
      </c>
      <c r="GC53" s="5" t="str">
        <f t="shared" ca="1" si="249"/>
        <v>-</v>
      </c>
      <c r="GD53" s="5" t="str">
        <f t="shared" ca="1" si="249"/>
        <v>-</v>
      </c>
      <c r="GE53" s="5" t="str">
        <f t="shared" ca="1" si="249"/>
        <v>-</v>
      </c>
      <c r="GF53" s="19" t="b">
        <f t="shared" ca="1" si="135"/>
        <v>0</v>
      </c>
      <c r="GG53" s="19" t="str">
        <f t="shared" ca="1" si="227"/>
        <v>-</v>
      </c>
      <c r="GH53" s="19" t="str">
        <f t="shared" ca="1" si="173"/>
        <v>-</v>
      </c>
      <c r="GI53" s="19" t="b">
        <f t="shared" ca="1" si="227"/>
        <v>1</v>
      </c>
      <c r="GJ53" s="19">
        <f t="shared" ca="1" si="227"/>
        <v>0.75</v>
      </c>
      <c r="GK53" s="19">
        <f t="shared" ca="1" si="227"/>
        <v>0.75</v>
      </c>
      <c r="GL53" s="19">
        <f t="shared" ca="1" si="227"/>
        <v>0.99</v>
      </c>
      <c r="GM53" s="19">
        <f t="shared" ca="1" si="227"/>
        <v>0.5</v>
      </c>
      <c r="GN53" s="19">
        <f t="shared" ca="1" si="227"/>
        <v>0</v>
      </c>
      <c r="GO53" s="19">
        <f t="shared" ca="1" si="227"/>
        <v>0</v>
      </c>
      <c r="GP53" s="19" t="str">
        <f t="shared" ca="1" si="227"/>
        <v>-</v>
      </c>
      <c r="GQ53" s="19" t="str">
        <f t="shared" ca="1" si="236"/>
        <v>-</v>
      </c>
      <c r="GR53" s="19" t="str">
        <f t="shared" ca="1" si="236"/>
        <v>-</v>
      </c>
      <c r="GS53" s="5">
        <f t="shared" ca="1" si="174"/>
        <v>1</v>
      </c>
      <c r="GT53" s="9"/>
      <c r="GU53" s="19">
        <f t="shared" ca="1" si="227"/>
        <v>70</v>
      </c>
      <c r="GV53" s="19">
        <f t="shared" ca="1" si="228"/>
        <v>50</v>
      </c>
      <c r="GW53" s="19">
        <f t="shared" ca="1" si="228"/>
        <v>85</v>
      </c>
      <c r="GX53" s="19">
        <f t="shared" ca="1" si="228"/>
        <v>50</v>
      </c>
      <c r="GY53" s="19">
        <f t="shared" ca="1" si="214"/>
        <v>1</v>
      </c>
      <c r="GZ53" s="5">
        <f t="shared" ca="1" si="175"/>
        <v>1</v>
      </c>
      <c r="HA53" s="19">
        <f t="shared" ca="1" si="176"/>
        <v>1</v>
      </c>
      <c r="HB53" s="9"/>
      <c r="HC53" s="19" t="b">
        <f t="shared" ca="1" si="250"/>
        <v>0</v>
      </c>
      <c r="HD53" s="19" t="b">
        <f t="shared" ca="1" si="250"/>
        <v>0</v>
      </c>
      <c r="HE53" s="19">
        <f t="shared" ca="1" si="228"/>
        <v>1</v>
      </c>
      <c r="HF53" s="19">
        <f t="shared" ca="1" si="228"/>
        <v>0.75</v>
      </c>
      <c r="HG53" s="19">
        <f t="shared" ca="1" si="228"/>
        <v>0.75</v>
      </c>
      <c r="HH53" s="19">
        <f t="shared" ca="1" si="228"/>
        <v>0.8</v>
      </c>
      <c r="HI53" s="19">
        <f t="shared" ca="1" si="228"/>
        <v>0.82499999999999996</v>
      </c>
      <c r="HJ53" s="19">
        <f t="shared" ca="1" si="228"/>
        <v>0.875</v>
      </c>
      <c r="HK53" s="19">
        <f t="shared" ca="1" si="228"/>
        <v>0.9</v>
      </c>
      <c r="HL53" s="19">
        <f t="shared" ca="1" si="228"/>
        <v>1</v>
      </c>
      <c r="HM53" s="19">
        <f t="shared" ca="1" si="228"/>
        <v>0.875</v>
      </c>
      <c r="HN53" s="19">
        <f t="shared" ca="1" si="229"/>
        <v>0</v>
      </c>
      <c r="HO53" s="24">
        <v>0</v>
      </c>
    </row>
    <row r="54" spans="1:223" outlineLevel="2">
      <c r="A54" s="21">
        <f t="shared" si="251"/>
        <v>49</v>
      </c>
      <c r="B54" s="224">
        <f t="shared" ca="1" si="194"/>
        <v>24</v>
      </c>
      <c r="C54">
        <f>203</f>
        <v>203</v>
      </c>
      <c r="D54" s="145" t="str">
        <f t="shared" ca="1" si="146"/>
        <v>SWV</v>
      </c>
      <c r="E54" t="b">
        <f t="shared" ca="1" si="147"/>
        <v>1</v>
      </c>
      <c r="F54" t="b">
        <v>0</v>
      </c>
      <c r="G54" t="b">
        <f t="shared" ca="1" si="221"/>
        <v>1</v>
      </c>
      <c r="H54" s="240">
        <f t="shared" ca="1" si="237"/>
        <v>0</v>
      </c>
      <c r="I54" s="240">
        <f t="shared" ca="1" si="237"/>
        <v>1</v>
      </c>
      <c r="J54" s="240">
        <f t="shared" ca="1" si="237"/>
        <v>0</v>
      </c>
      <c r="K54" s="240">
        <f t="shared" ca="1" si="237"/>
        <v>1</v>
      </c>
      <c r="L54" s="240"/>
      <c r="M54" s="240">
        <f t="shared" ca="1" si="180"/>
        <v>1</v>
      </c>
      <c r="N54" s="240">
        <f t="shared" ca="1" si="181"/>
        <v>1</v>
      </c>
      <c r="O54" s="240">
        <f t="shared" ca="1" si="182"/>
        <v>2</v>
      </c>
      <c r="P54" s="240">
        <f t="shared" ref="P54" ca="1" si="254">OFFSET(P54,-1,0)</f>
        <v>1</v>
      </c>
      <c r="Q54" s="240">
        <f t="shared" ca="1" si="181"/>
        <v>2</v>
      </c>
      <c r="R54" s="240">
        <f t="shared" ca="1" si="181"/>
        <v>1</v>
      </c>
      <c r="S54" s="240">
        <f t="shared" ref="N54:T79" ca="1" si="255">OFFSET(S54,-1,0)</f>
        <v>1</v>
      </c>
      <c r="T54" s="240">
        <f t="shared" ca="1" si="255"/>
        <v>1</v>
      </c>
      <c r="U54" s="278"/>
      <c r="V54" s="278"/>
      <c r="W54" s="280">
        <f t="shared" ca="1" si="215"/>
        <v>0</v>
      </c>
      <c r="X54" s="280">
        <f t="shared" ca="1" si="215"/>
        <v>0</v>
      </c>
      <c r="Y54" s="280">
        <f t="shared" ca="1" si="216"/>
        <v>97</v>
      </c>
      <c r="Z54" s="145">
        <f ca="1">INDEX(CHOOSE($N54,DataAutumn!i.AdultDrys,DataWinter!i.AdultDrys,DataSpring!i.AdultDrys),1,$M54)</f>
        <v>4</v>
      </c>
      <c r="AA54" s="5">
        <f t="shared" ca="1" si="239"/>
        <v>2</v>
      </c>
      <c r="AB54" s="5">
        <f t="shared" ca="1" si="239"/>
        <v>0</v>
      </c>
      <c r="AC54" s="5">
        <f t="shared" ca="1" si="149"/>
        <v>5</v>
      </c>
      <c r="AD54">
        <f t="shared" ca="1" si="150"/>
        <v>9</v>
      </c>
      <c r="AE54" s="240">
        <f t="shared" ca="1" si="222"/>
        <v>17</v>
      </c>
      <c r="AF54" s="233" t="str">
        <f t="shared" ca="1" si="205"/>
        <v>00025 FeedSupplyTemplate SWV Day135 FWM     RR000p WP100p MP100p GP100p T_TRUE  LTW_000_097 (F33N11)</v>
      </c>
      <c r="AG54" s="9" t="str">
        <f ca="1">IF(COUNTIF(AF$5:AF54,AF54)=1,"-","Dup")</f>
        <v>-</v>
      </c>
      <c r="AH54" s="9"/>
      <c r="AI54" s="240" t="str">
        <f t="shared" ca="1" si="195"/>
        <v>-</v>
      </c>
      <c r="AJ54" s="240" t="str">
        <f t="shared" ca="1" si="195"/>
        <v>-</v>
      </c>
      <c r="AK54" s="240" t="str">
        <f t="shared" ca="1" si="195"/>
        <v>-</v>
      </c>
      <c r="AL54" s="240" t="str">
        <f t="shared" ca="1" si="195"/>
        <v>-</v>
      </c>
      <c r="AM54" s="240" t="str">
        <f t="shared" ca="1" si="195"/>
        <v>-</v>
      </c>
      <c r="AN54" s="240" t="str">
        <f t="shared" ca="1" si="195"/>
        <v>-</v>
      </c>
      <c r="AO54" s="9"/>
      <c r="AP54" s="19" t="b">
        <f t="shared" ca="1" si="232"/>
        <v>1</v>
      </c>
      <c r="AQ54" s="19" t="str">
        <f t="shared" ca="1" si="232"/>
        <v>-</v>
      </c>
      <c r="AR54" s="19" t="str">
        <f t="shared" ca="1" si="232"/>
        <v>-</v>
      </c>
      <c r="AS54" s="19" t="str">
        <f t="shared" ca="1" si="232"/>
        <v>-</v>
      </c>
      <c r="AT54" s="19" t="b">
        <f t="shared" ca="1" si="232"/>
        <v>0</v>
      </c>
      <c r="AU54" s="19">
        <f t="shared" ca="1" si="240"/>
        <v>0.25</v>
      </c>
      <c r="AV54" s="19" t="b">
        <f t="shared" ca="1" si="240"/>
        <v>1</v>
      </c>
      <c r="AW54" s="9"/>
      <c r="AX54" s="5" t="str">
        <f t="shared" ca="1" si="153"/>
        <v>-</v>
      </c>
      <c r="AY54" s="19" t="str">
        <f t="shared" ca="1" si="241"/>
        <v>-</v>
      </c>
      <c r="AZ54" s="19" t="str">
        <f t="shared" ca="1" si="241"/>
        <v>-</v>
      </c>
      <c r="BA54" s="19" t="str">
        <f t="shared" ca="1" si="241"/>
        <v>-</v>
      </c>
      <c r="BB54" s="5" t="str">
        <f t="shared" ca="1" si="155"/>
        <v>-</v>
      </c>
      <c r="BC54" s="19" t="str">
        <f t="shared" ca="1" si="156"/>
        <v>-</v>
      </c>
      <c r="BD54" s="5" t="str">
        <f t="shared" ca="1" si="157"/>
        <v>-</v>
      </c>
      <c r="BE54" s="19" t="str">
        <f t="shared" ca="1" si="242"/>
        <v>-</v>
      </c>
      <c r="BF54" s="19" t="str">
        <f t="shared" ca="1" si="242"/>
        <v>-</v>
      </c>
      <c r="BG54" s="19" t="str">
        <f t="shared" ca="1" si="242"/>
        <v>-</v>
      </c>
      <c r="BH54" s="5" t="str">
        <f t="shared" ca="1" si="159"/>
        <v>-</v>
      </c>
      <c r="BI54" s="9"/>
      <c r="BJ54" s="19" t="str">
        <f t="shared" ca="1" si="234"/>
        <v>-</v>
      </c>
      <c r="BK54" s="19" t="str">
        <f t="shared" ca="1" si="234"/>
        <v>-</v>
      </c>
      <c r="BL54" s="19" t="str">
        <f t="shared" ca="1" si="234"/>
        <v>-</v>
      </c>
      <c r="BM54" s="19" t="str">
        <f t="shared" ca="1" si="234"/>
        <v>-</v>
      </c>
      <c r="BN54" s="19" t="str">
        <f t="shared" ca="1" si="234"/>
        <v>-</v>
      </c>
      <c r="BO54" s="19" t="str">
        <f t="shared" ca="1" si="234"/>
        <v>-</v>
      </c>
      <c r="BP54" s="19" t="str">
        <f t="shared" ca="1" si="234"/>
        <v>-</v>
      </c>
      <c r="BQ54" s="19" t="str">
        <f t="shared" ca="1" si="234"/>
        <v>-</v>
      </c>
      <c r="BR54" s="19" t="str">
        <f t="shared" ca="1" si="234"/>
        <v>-</v>
      </c>
      <c r="BS54" s="19" t="str">
        <f t="shared" ca="1" si="234"/>
        <v>-</v>
      </c>
      <c r="BT54" s="9"/>
      <c r="BU54" s="240" t="b">
        <f t="shared" ca="1" si="201"/>
        <v>1</v>
      </c>
      <c r="BV54" s="12" t="b">
        <v>1</v>
      </c>
      <c r="BW54" s="240" t="b">
        <f t="shared" ca="1" si="207"/>
        <v>1</v>
      </c>
      <c r="BX54" s="255">
        <f t="shared" ca="1" si="208"/>
        <v>111109</v>
      </c>
      <c r="BY54" s="240" t="b">
        <f t="shared" ca="1" si="218"/>
        <v>1</v>
      </c>
      <c r="BZ54" s="240">
        <f t="shared" ca="1" si="223"/>
        <v>0</v>
      </c>
      <c r="CA54" s="240" t="b">
        <f t="shared" ca="1" si="223"/>
        <v>0</v>
      </c>
      <c r="CB54" s="240">
        <f t="shared" ca="1" si="197"/>
        <v>111126</v>
      </c>
      <c r="CC54" s="19" t="str">
        <f t="shared" ca="1" si="233"/>
        <v>-</v>
      </c>
      <c r="CD54" s="12">
        <v>1</v>
      </c>
      <c r="CE54" s="12">
        <v>1</v>
      </c>
      <c r="CF54" s="9"/>
      <c r="CG54" s="448">
        <f t="shared" ca="1" si="243"/>
        <v>683</v>
      </c>
      <c r="CH54" s="448">
        <f t="shared" ca="1" si="243"/>
        <v>717</v>
      </c>
      <c r="CI54" s="448">
        <f t="shared" ca="1" si="243"/>
        <v>752</v>
      </c>
      <c r="CJ54" s="153">
        <f t="shared" ca="1" si="244"/>
        <v>441</v>
      </c>
      <c r="CK54" s="153">
        <f t="shared" ca="1" si="244"/>
        <v>476</v>
      </c>
      <c r="CL54" s="153">
        <f t="shared" ca="1" si="244"/>
        <v>511</v>
      </c>
      <c r="CM54" s="19" t="str">
        <f t="shared" ca="1" si="163"/>
        <v>-</v>
      </c>
      <c r="CN54" s="19" t="str">
        <f t="shared" ca="1" si="230"/>
        <v>-</v>
      </c>
      <c r="CO54" s="19" t="str">
        <f t="shared" ca="1" si="230"/>
        <v>-</v>
      </c>
      <c r="CP54" s="19" t="str">
        <f t="shared" ca="1" si="224"/>
        <v>-</v>
      </c>
      <c r="CQ54" s="19" t="str">
        <f t="shared" ca="1" si="224"/>
        <v>-</v>
      </c>
      <c r="CR54" s="19"/>
      <c r="CS54" s="19"/>
      <c r="CT54" s="19"/>
      <c r="CU54" s="19"/>
      <c r="CV54" s="19"/>
      <c r="CW54" s="19"/>
      <c r="CX54" s="19"/>
      <c r="CY54" s="19"/>
      <c r="CZ54" s="19"/>
      <c r="DA54" s="19"/>
      <c r="DB54" s="19"/>
      <c r="DC54" s="19"/>
      <c r="DD54" s="12">
        <v>1</v>
      </c>
      <c r="DE54" s="12">
        <v>1</v>
      </c>
      <c r="DF54" s="19">
        <f t="shared" ca="1" si="231"/>
        <v>0</v>
      </c>
      <c r="DG54" s="19" t="str">
        <f t="shared" ca="1" si="231"/>
        <v>-</v>
      </c>
      <c r="DH54" s="19" t="str">
        <f t="shared" ca="1" si="231"/>
        <v>-</v>
      </c>
      <c r="DI54" s="19" t="str">
        <f t="shared" ca="1" si="231"/>
        <v>-</v>
      </c>
      <c r="DJ54" s="19" t="str">
        <f t="shared" ca="1" si="231"/>
        <v>-</v>
      </c>
      <c r="DK54" s="19" t="str">
        <f t="shared" ca="1" si="231"/>
        <v>-</v>
      </c>
      <c r="DL54" s="19">
        <f t="shared" ca="1" si="231"/>
        <v>0</v>
      </c>
      <c r="DM54" s="19" t="str">
        <f t="shared" ca="1" si="231"/>
        <v>-</v>
      </c>
      <c r="DN54" s="19" t="str">
        <f t="shared" ca="1" si="231"/>
        <v>-</v>
      </c>
      <c r="DO54" s="19">
        <f t="shared" ca="1" si="231"/>
        <v>0</v>
      </c>
      <c r="DP54" s="154">
        <f t="shared" ca="1" si="211"/>
        <v>0</v>
      </c>
      <c r="DQ54" s="154">
        <f t="shared" ca="1" si="211"/>
        <v>0</v>
      </c>
      <c r="DR54" s="5">
        <f t="shared" ca="1" si="165"/>
        <v>19</v>
      </c>
      <c r="DS54" s="9"/>
      <c r="DT54" s="5">
        <f t="shared" ca="1" si="245"/>
        <v>0</v>
      </c>
      <c r="DU54" s="5" t="b">
        <f t="shared" ca="1" si="245"/>
        <v>0</v>
      </c>
      <c r="DV54" s="19">
        <f t="shared" ca="1" si="225"/>
        <v>0</v>
      </c>
      <c r="DW54" s="5">
        <f t="shared" ca="1" si="245"/>
        <v>50</v>
      </c>
      <c r="DX54" s="19">
        <f t="shared" ca="1" si="225"/>
        <v>0</v>
      </c>
      <c r="DY54" s="19">
        <f t="shared" ca="1" si="225"/>
        <v>0</v>
      </c>
      <c r="DZ54" s="19">
        <f t="shared" ca="1" si="225"/>
        <v>0</v>
      </c>
      <c r="EA54" s="19">
        <f t="shared" ca="1" si="225"/>
        <v>0</v>
      </c>
      <c r="EB54" s="19">
        <f t="shared" ca="1" si="225"/>
        <v>0</v>
      </c>
      <c r="EC54" s="19">
        <f t="shared" ca="1" si="225"/>
        <v>0</v>
      </c>
      <c r="ED54" s="19">
        <f t="shared" ca="1" si="225"/>
        <v>0</v>
      </c>
      <c r="EE54" s="19">
        <f t="shared" ca="1" si="225"/>
        <v>0</v>
      </c>
      <c r="EF54" s="19">
        <f t="shared" ca="1" si="225"/>
        <v>0</v>
      </c>
      <c r="EG54" s="5">
        <f t="shared" ca="1" si="246"/>
        <v>0</v>
      </c>
      <c r="EH54" s="5">
        <f t="shared" ca="1" si="246"/>
        <v>0</v>
      </c>
      <c r="EI54" s="5">
        <f t="shared" ca="1" si="246"/>
        <v>0</v>
      </c>
      <c r="EJ54" s="5">
        <f t="shared" ca="1" si="247"/>
        <v>0.01</v>
      </c>
      <c r="EK54" s="5">
        <f t="shared" ca="1" si="247"/>
        <v>0</v>
      </c>
      <c r="EL54" s="5">
        <f t="shared" ca="1" si="247"/>
        <v>0</v>
      </c>
      <c r="EM54" s="5">
        <f t="shared" ca="1" si="247"/>
        <v>0.05</v>
      </c>
      <c r="EN54" s="5">
        <f t="shared" ca="1" si="247"/>
        <v>0.05</v>
      </c>
      <c r="EO54" s="19">
        <f t="shared" ca="1" si="219"/>
        <v>0</v>
      </c>
      <c r="EP54" s="19">
        <f t="shared" ca="1" si="219"/>
        <v>0</v>
      </c>
      <c r="EQ54" s="19">
        <f t="shared" ca="1" si="219"/>
        <v>0</v>
      </c>
      <c r="ER54" s="9"/>
      <c r="ES54" s="5" t="str">
        <f t="shared" ca="1" si="169"/>
        <v>-</v>
      </c>
      <c r="ET54" s="5" t="b">
        <f t="shared" ca="1" si="248"/>
        <v>1</v>
      </c>
      <c r="EU54" s="5" t="b">
        <f t="shared" ca="1" si="248"/>
        <v>0</v>
      </c>
      <c r="EV54" s="5" t="b">
        <f t="shared" ca="1" si="248"/>
        <v>0</v>
      </c>
      <c r="EW54" s="19">
        <f t="shared" ca="1" si="226"/>
        <v>2</v>
      </c>
      <c r="EX54" s="19">
        <f t="shared" ca="1" si="226"/>
        <v>2</v>
      </c>
      <c r="EY54" s="19" t="str">
        <f t="shared" ca="1" si="188"/>
        <v>-</v>
      </c>
      <c r="EZ54" s="19" t="str">
        <f t="shared" ca="1" si="188"/>
        <v>-</v>
      </c>
      <c r="FA54" s="19" t="str">
        <f t="shared" ca="1" si="188"/>
        <v>-</v>
      </c>
      <c r="FB54" s="19" t="str">
        <f t="shared" ca="1" si="188"/>
        <v>-</v>
      </c>
      <c r="FC54" s="19">
        <f t="shared" ca="1" si="188"/>
        <v>1</v>
      </c>
      <c r="FD54" s="19">
        <f t="shared" ca="1" si="188"/>
        <v>0.66</v>
      </c>
      <c r="FE54" s="19" t="str">
        <f t="shared" ca="1" si="188"/>
        <v>-</v>
      </c>
      <c r="FF54" s="5" t="b">
        <f t="array" aca="1" ref="FF54" ca="1">IF(OR(FG54:FG54&lt;&gt;"-"),TRUE,"-")</f>
        <v>1</v>
      </c>
      <c r="FG54" s="240">
        <f t="shared" ca="1" si="252"/>
        <v>2</v>
      </c>
      <c r="FH54" s="240">
        <f t="shared" ca="1" si="252"/>
        <v>2</v>
      </c>
      <c r="FI54" s="240">
        <f t="shared" ca="1" si="252"/>
        <v>2</v>
      </c>
      <c r="FJ54" s="240">
        <f t="shared" ca="1" si="252"/>
        <v>2</v>
      </c>
      <c r="FK54" s="240">
        <f t="shared" ca="1" si="252"/>
        <v>2</v>
      </c>
      <c r="FL54" s="240">
        <f t="shared" ca="1" si="252"/>
        <v>2</v>
      </c>
      <c r="FM54" s="240">
        <f t="shared" ca="1" si="252"/>
        <v>2</v>
      </c>
      <c r="FN54" s="240">
        <f t="shared" ca="1" si="252"/>
        <v>2</v>
      </c>
      <c r="FO54" s="5" t="str">
        <f t="array" aca="1" ref="FO54" ca="1">IF(OR(FP54:FV54&lt;&gt;"-"),TRUE,"-")</f>
        <v>-</v>
      </c>
      <c r="FP54" s="19" t="str">
        <f t="shared" ca="1" si="253"/>
        <v>-</v>
      </c>
      <c r="FQ54" s="19" t="str">
        <f t="shared" ca="1" si="253"/>
        <v>-</v>
      </c>
      <c r="FR54" s="19" t="str">
        <f t="shared" ca="1" si="253"/>
        <v>-</v>
      </c>
      <c r="FS54" s="19" t="str">
        <f t="shared" ca="1" si="253"/>
        <v>-</v>
      </c>
      <c r="FT54" s="19" t="str">
        <f t="shared" ca="1" si="253"/>
        <v>-</v>
      </c>
      <c r="FU54" s="19" t="str">
        <f t="shared" ca="1" si="253"/>
        <v>-</v>
      </c>
      <c r="FV54" s="19" t="str">
        <f t="shared" ca="1" si="253"/>
        <v>-</v>
      </c>
      <c r="FW54" s="19" t="b">
        <f t="shared" ca="1" si="213"/>
        <v>1</v>
      </c>
      <c r="FX54" s="145">
        <f t="shared" ca="1" si="171"/>
        <v>2</v>
      </c>
      <c r="FY54" s="19">
        <f t="shared" ca="1" si="213"/>
        <v>2</v>
      </c>
      <c r="FZ54" s="19" t="b">
        <f t="shared" ca="1" si="213"/>
        <v>0</v>
      </c>
      <c r="GA54" s="19" t="str">
        <f t="shared" ca="1" si="191"/>
        <v>-</v>
      </c>
      <c r="GB54" s="5" t="str">
        <f t="shared" ca="1" si="249"/>
        <v>-</v>
      </c>
      <c r="GC54" s="5" t="str">
        <f t="shared" ca="1" si="249"/>
        <v>-</v>
      </c>
      <c r="GD54" s="5" t="str">
        <f t="shared" ca="1" si="249"/>
        <v>-</v>
      </c>
      <c r="GE54" s="5" t="str">
        <f t="shared" ca="1" si="249"/>
        <v>-</v>
      </c>
      <c r="GF54" s="19" t="b">
        <f t="shared" ca="1" si="135"/>
        <v>0</v>
      </c>
      <c r="GG54" s="19" t="str">
        <f t="shared" ref="GG54:GH62" ca="1" si="256">OFFSET(GG$5,$B54,0)</f>
        <v>-</v>
      </c>
      <c r="GH54" s="19" t="str">
        <f t="shared" ca="1" si="256"/>
        <v>-</v>
      </c>
      <c r="GI54" s="19" t="b">
        <f t="shared" ca="1" si="227"/>
        <v>1</v>
      </c>
      <c r="GJ54" s="19">
        <f t="shared" ca="1" si="227"/>
        <v>0.75</v>
      </c>
      <c r="GK54" s="19">
        <f t="shared" ca="1" si="227"/>
        <v>0.75</v>
      </c>
      <c r="GL54" s="19">
        <f t="shared" ca="1" si="227"/>
        <v>0.99</v>
      </c>
      <c r="GM54" s="19">
        <f t="shared" ca="1" si="227"/>
        <v>0.5</v>
      </c>
      <c r="GN54" s="19">
        <f t="shared" ca="1" si="227"/>
        <v>0</v>
      </c>
      <c r="GO54" s="19">
        <f t="shared" ca="1" si="227"/>
        <v>0</v>
      </c>
      <c r="GP54" s="19" t="str">
        <f t="shared" ca="1" si="227"/>
        <v>-</v>
      </c>
      <c r="GQ54" s="19" t="str">
        <f t="shared" ca="1" si="236"/>
        <v>-</v>
      </c>
      <c r="GR54" s="19" t="str">
        <f t="shared" ca="1" si="236"/>
        <v>-</v>
      </c>
      <c r="GS54" s="5">
        <f t="shared" ca="1" si="174"/>
        <v>1</v>
      </c>
      <c r="GT54" s="9"/>
      <c r="GU54" s="19">
        <f t="shared" ca="1" si="227"/>
        <v>70</v>
      </c>
      <c r="GV54" s="19">
        <f t="shared" ca="1" si="228"/>
        <v>50</v>
      </c>
      <c r="GW54" s="19">
        <f t="shared" ca="1" si="228"/>
        <v>85</v>
      </c>
      <c r="GX54" s="19">
        <f t="shared" ca="1" si="228"/>
        <v>50</v>
      </c>
      <c r="GY54" s="19">
        <f t="shared" ca="1" si="214"/>
        <v>1</v>
      </c>
      <c r="GZ54" s="5">
        <f t="shared" ca="1" si="175"/>
        <v>1</v>
      </c>
      <c r="HA54" s="19">
        <f t="shared" ca="1" si="176"/>
        <v>1</v>
      </c>
      <c r="HB54" s="9"/>
      <c r="HC54" s="19" t="b">
        <f t="shared" ca="1" si="250"/>
        <v>0</v>
      </c>
      <c r="HD54" s="19" t="b">
        <f t="shared" ca="1" si="250"/>
        <v>0</v>
      </c>
      <c r="HE54" s="19">
        <f t="shared" ca="1" si="228"/>
        <v>1</v>
      </c>
      <c r="HF54" s="19">
        <f t="shared" ca="1" si="228"/>
        <v>0.75</v>
      </c>
      <c r="HG54" s="19">
        <f t="shared" ca="1" si="228"/>
        <v>0.75</v>
      </c>
      <c r="HH54" s="19">
        <f t="shared" ca="1" si="228"/>
        <v>0.8</v>
      </c>
      <c r="HI54" s="19">
        <f t="shared" ca="1" si="228"/>
        <v>0.82499999999999996</v>
      </c>
      <c r="HJ54" s="19">
        <f t="shared" ca="1" si="228"/>
        <v>0.875</v>
      </c>
      <c r="HK54" s="19">
        <f t="shared" ca="1" si="228"/>
        <v>0.9</v>
      </c>
      <c r="HL54" s="19">
        <f t="shared" ca="1" si="228"/>
        <v>1</v>
      </c>
      <c r="HM54" s="19">
        <f t="shared" ca="1" si="228"/>
        <v>0.875</v>
      </c>
      <c r="HN54" s="19">
        <f t="shared" ca="1" si="229"/>
        <v>0</v>
      </c>
      <c r="HO54" s="24">
        <v>0</v>
      </c>
    </row>
    <row r="55" spans="1:223" outlineLevel="2">
      <c r="A55" s="21">
        <f t="shared" si="251"/>
        <v>50</v>
      </c>
      <c r="B55" s="224">
        <f t="shared" ca="1" si="194"/>
        <v>24</v>
      </c>
      <c r="C55">
        <f>203</f>
        <v>203</v>
      </c>
      <c r="D55" s="145" t="str">
        <f t="shared" ca="1" si="146"/>
        <v>SWV</v>
      </c>
      <c r="E55" t="b">
        <f t="shared" ca="1" si="147"/>
        <v>1</v>
      </c>
      <c r="F55" t="b">
        <v>0</v>
      </c>
      <c r="G55" t="b">
        <f t="shared" ca="1" si="221"/>
        <v>1</v>
      </c>
      <c r="H55" s="240">
        <f t="shared" ca="1" si="237"/>
        <v>0</v>
      </c>
      <c r="I55" s="240">
        <f t="shared" ca="1" si="237"/>
        <v>1</v>
      </c>
      <c r="J55" s="240">
        <f t="shared" ca="1" si="237"/>
        <v>0</v>
      </c>
      <c r="K55" s="240">
        <f t="shared" ca="1" si="237"/>
        <v>1</v>
      </c>
      <c r="L55" s="240"/>
      <c r="M55" s="240">
        <f t="shared" ca="1" si="180"/>
        <v>1</v>
      </c>
      <c r="N55" s="240">
        <f t="shared" ca="1" si="255"/>
        <v>1</v>
      </c>
      <c r="O55" s="240">
        <f t="shared" ca="1" si="182"/>
        <v>2</v>
      </c>
      <c r="P55" s="240">
        <f t="shared" ca="1" si="255"/>
        <v>1</v>
      </c>
      <c r="Q55" s="240">
        <f t="shared" ca="1" si="255"/>
        <v>2</v>
      </c>
      <c r="R55" s="240">
        <f t="shared" ca="1" si="255"/>
        <v>1</v>
      </c>
      <c r="S55" s="240">
        <f t="shared" ca="1" si="255"/>
        <v>1</v>
      </c>
      <c r="T55" s="240">
        <f t="shared" ca="1" si="255"/>
        <v>1</v>
      </c>
      <c r="U55" s="278"/>
      <c r="V55" s="278"/>
      <c r="W55" s="280">
        <f t="shared" ca="1" si="215"/>
        <v>0</v>
      </c>
      <c r="X55" s="280">
        <f t="shared" ca="1" si="215"/>
        <v>0</v>
      </c>
      <c r="Y55" s="280">
        <f t="shared" ca="1" si="216"/>
        <v>98</v>
      </c>
      <c r="Z55" s="145">
        <f ca="1">INDEX(CHOOSE($N55,DataAutumn!i.AdultDrys,DataWinter!i.AdultDrys,DataSpring!i.AdultDrys),1,$M55)</f>
        <v>4</v>
      </c>
      <c r="AA55" s="5">
        <f t="shared" ca="1" si="239"/>
        <v>2</v>
      </c>
      <c r="AB55" s="5">
        <f t="shared" ca="1" si="239"/>
        <v>0</v>
      </c>
      <c r="AC55" s="5">
        <f t="shared" ca="1" si="149"/>
        <v>5</v>
      </c>
      <c r="AD55">
        <f t="shared" ca="1" si="150"/>
        <v>9</v>
      </c>
      <c r="AE55" s="240">
        <f t="shared" ca="1" si="222"/>
        <v>18</v>
      </c>
      <c r="AF55" s="233" t="str">
        <f t="shared" ca="1" si="205"/>
        <v>00026 FeedSupplyTemplate SWV Day135 FWM     RR000p WP100p MP100p GP100p T_TRUE  LTW_000_098 (F33N11)</v>
      </c>
      <c r="AG55" s="9" t="str">
        <f ca="1">IF(COUNTIF(AF$5:AF55,AF55)=1,"-","Dup")</f>
        <v>-</v>
      </c>
      <c r="AH55" s="9"/>
      <c r="AI55" s="240" t="str">
        <f t="shared" ca="1" si="195"/>
        <v>-</v>
      </c>
      <c r="AJ55" s="240" t="str">
        <f t="shared" ca="1" si="195"/>
        <v>-</v>
      </c>
      <c r="AK55" s="240" t="str">
        <f t="shared" ca="1" si="195"/>
        <v>-</v>
      </c>
      <c r="AL55" s="240" t="str">
        <f t="shared" ca="1" si="195"/>
        <v>-</v>
      </c>
      <c r="AM55" s="240" t="str">
        <f t="shared" ca="1" si="195"/>
        <v>-</v>
      </c>
      <c r="AN55" s="240" t="str">
        <f t="shared" ca="1" si="195"/>
        <v>-</v>
      </c>
      <c r="AO55" s="9"/>
      <c r="AP55" s="19" t="b">
        <f t="shared" ca="1" si="232"/>
        <v>1</v>
      </c>
      <c r="AQ55" s="19" t="str">
        <f t="shared" ca="1" si="232"/>
        <v>-</v>
      </c>
      <c r="AR55" s="19" t="str">
        <f t="shared" ca="1" si="232"/>
        <v>-</v>
      </c>
      <c r="AS55" s="19" t="str">
        <f t="shared" ca="1" si="232"/>
        <v>-</v>
      </c>
      <c r="AT55" s="19" t="b">
        <f t="shared" ca="1" si="232"/>
        <v>0</v>
      </c>
      <c r="AU55" s="19">
        <f t="shared" ca="1" si="240"/>
        <v>0.25</v>
      </c>
      <c r="AV55" s="19" t="b">
        <f t="shared" ca="1" si="240"/>
        <v>1</v>
      </c>
      <c r="AW55" s="9"/>
      <c r="AX55" s="5" t="str">
        <f t="shared" ca="1" si="153"/>
        <v>-</v>
      </c>
      <c r="AY55" s="19" t="str">
        <f t="shared" ca="1" si="241"/>
        <v>-</v>
      </c>
      <c r="AZ55" s="19" t="str">
        <f t="shared" ca="1" si="241"/>
        <v>-</v>
      </c>
      <c r="BA55" s="19" t="str">
        <f t="shared" ca="1" si="241"/>
        <v>-</v>
      </c>
      <c r="BB55" s="5" t="str">
        <f t="shared" ca="1" si="155"/>
        <v>-</v>
      </c>
      <c r="BC55" s="19" t="str">
        <f t="shared" ca="1" si="156"/>
        <v>-</v>
      </c>
      <c r="BD55" s="5" t="str">
        <f t="shared" ca="1" si="157"/>
        <v>-</v>
      </c>
      <c r="BE55" s="19" t="str">
        <f t="shared" ca="1" si="242"/>
        <v>-</v>
      </c>
      <c r="BF55" s="19" t="str">
        <f t="shared" ca="1" si="242"/>
        <v>-</v>
      </c>
      <c r="BG55" s="19" t="str">
        <f t="shared" ca="1" si="242"/>
        <v>-</v>
      </c>
      <c r="BH55" s="5" t="str">
        <f t="shared" ca="1" si="159"/>
        <v>-</v>
      </c>
      <c r="BI55" s="9"/>
      <c r="BJ55" s="19" t="str">
        <f t="shared" ca="1" si="234"/>
        <v>-</v>
      </c>
      <c r="BK55" s="19" t="str">
        <f t="shared" ca="1" si="234"/>
        <v>-</v>
      </c>
      <c r="BL55" s="19" t="str">
        <f t="shared" ca="1" si="234"/>
        <v>-</v>
      </c>
      <c r="BM55" s="19" t="str">
        <f t="shared" ca="1" si="234"/>
        <v>-</v>
      </c>
      <c r="BN55" s="19" t="str">
        <f t="shared" ca="1" si="234"/>
        <v>-</v>
      </c>
      <c r="BO55" s="19" t="str">
        <f t="shared" ca="1" si="234"/>
        <v>-</v>
      </c>
      <c r="BP55" s="19" t="str">
        <f t="shared" ca="1" si="234"/>
        <v>-</v>
      </c>
      <c r="BQ55" s="19" t="str">
        <f t="shared" ca="1" si="234"/>
        <v>-</v>
      </c>
      <c r="BR55" s="19" t="str">
        <f t="shared" ca="1" si="234"/>
        <v>-</v>
      </c>
      <c r="BS55" s="19" t="str">
        <f t="shared" ca="1" si="234"/>
        <v>-</v>
      </c>
      <c r="BT55" s="9"/>
      <c r="BU55" s="240" t="b">
        <f t="shared" ca="1" si="201"/>
        <v>1</v>
      </c>
      <c r="BV55" s="12" t="b">
        <v>1</v>
      </c>
      <c r="BW55" s="240" t="b">
        <f t="shared" ca="1" si="207"/>
        <v>1</v>
      </c>
      <c r="BX55" s="255">
        <f t="shared" ca="1" si="208"/>
        <v>111109</v>
      </c>
      <c r="BY55" s="240" t="b">
        <f t="shared" ca="1" si="218"/>
        <v>1</v>
      </c>
      <c r="BZ55" s="240">
        <f t="shared" ca="1" si="223"/>
        <v>0</v>
      </c>
      <c r="CA55" s="240" t="b">
        <f t="shared" ca="1" si="223"/>
        <v>0</v>
      </c>
      <c r="CB55" s="240">
        <f t="shared" ca="1" si="197"/>
        <v>111127</v>
      </c>
      <c r="CC55" s="19" t="str">
        <f t="shared" ca="1" si="233"/>
        <v>-</v>
      </c>
      <c r="CD55" s="12">
        <v>1</v>
      </c>
      <c r="CE55" s="12">
        <v>1</v>
      </c>
      <c r="CF55" s="9"/>
      <c r="CG55" s="448">
        <f t="shared" ca="1" si="243"/>
        <v>683</v>
      </c>
      <c r="CH55" s="448">
        <f t="shared" ca="1" si="243"/>
        <v>717</v>
      </c>
      <c r="CI55" s="448">
        <f t="shared" ca="1" si="243"/>
        <v>752</v>
      </c>
      <c r="CJ55" s="153">
        <f t="shared" ca="1" si="244"/>
        <v>441</v>
      </c>
      <c r="CK55" s="153">
        <f t="shared" ca="1" si="244"/>
        <v>476</v>
      </c>
      <c r="CL55" s="153">
        <f t="shared" ca="1" si="244"/>
        <v>511</v>
      </c>
      <c r="CM55" s="19" t="str">
        <f t="shared" ca="1" si="163"/>
        <v>-</v>
      </c>
      <c r="CN55" s="19" t="str">
        <f t="shared" ca="1" si="230"/>
        <v>-</v>
      </c>
      <c r="CO55" s="19" t="str">
        <f t="shared" ca="1" si="230"/>
        <v>-</v>
      </c>
      <c r="CP55" s="19" t="str">
        <f t="shared" ca="1" si="224"/>
        <v>-</v>
      </c>
      <c r="CQ55" s="19" t="str">
        <f t="shared" ca="1" si="224"/>
        <v>-</v>
      </c>
      <c r="CR55" s="19"/>
      <c r="CS55" s="19"/>
      <c r="CT55" s="19"/>
      <c r="CU55" s="19"/>
      <c r="CV55" s="19"/>
      <c r="CW55" s="19"/>
      <c r="CX55" s="19"/>
      <c r="CY55" s="19"/>
      <c r="CZ55" s="19"/>
      <c r="DA55" s="19"/>
      <c r="DB55" s="19"/>
      <c r="DC55" s="19"/>
      <c r="DD55" s="12">
        <v>1</v>
      </c>
      <c r="DE55" s="12">
        <v>1</v>
      </c>
      <c r="DF55" s="19">
        <f t="shared" ca="1" si="231"/>
        <v>0</v>
      </c>
      <c r="DG55" s="19" t="str">
        <f t="shared" ca="1" si="231"/>
        <v>-</v>
      </c>
      <c r="DH55" s="19" t="str">
        <f t="shared" ca="1" si="231"/>
        <v>-</v>
      </c>
      <c r="DI55" s="19" t="str">
        <f t="shared" ca="1" si="231"/>
        <v>-</v>
      </c>
      <c r="DJ55" s="19" t="str">
        <f t="shared" ca="1" si="231"/>
        <v>-</v>
      </c>
      <c r="DK55" s="19" t="str">
        <f t="shared" ca="1" si="231"/>
        <v>-</v>
      </c>
      <c r="DL55" s="19">
        <f t="shared" ca="1" si="231"/>
        <v>0</v>
      </c>
      <c r="DM55" s="19" t="str">
        <f t="shared" ca="1" si="231"/>
        <v>-</v>
      </c>
      <c r="DN55" s="19" t="str">
        <f t="shared" ca="1" si="231"/>
        <v>-</v>
      </c>
      <c r="DO55" s="19">
        <f t="shared" ca="1" si="231"/>
        <v>0</v>
      </c>
      <c r="DP55" s="154">
        <f t="shared" ca="1" si="211"/>
        <v>0</v>
      </c>
      <c r="DQ55" s="154">
        <f t="shared" ca="1" si="211"/>
        <v>0</v>
      </c>
      <c r="DR55" s="5">
        <f t="shared" ca="1" si="165"/>
        <v>19</v>
      </c>
      <c r="DS55" s="9"/>
      <c r="DT55" s="5">
        <f t="shared" ca="1" si="245"/>
        <v>0</v>
      </c>
      <c r="DU55" s="5" t="b">
        <f t="shared" ca="1" si="245"/>
        <v>0</v>
      </c>
      <c r="DV55" s="19">
        <f t="shared" ca="1" si="225"/>
        <v>0</v>
      </c>
      <c r="DW55" s="5">
        <f t="shared" ca="1" si="245"/>
        <v>50</v>
      </c>
      <c r="DX55" s="19">
        <f t="shared" ca="1" si="225"/>
        <v>0</v>
      </c>
      <c r="DY55" s="19">
        <f t="shared" ca="1" si="225"/>
        <v>0</v>
      </c>
      <c r="DZ55" s="19">
        <f t="shared" ca="1" si="225"/>
        <v>0</v>
      </c>
      <c r="EA55" s="19">
        <f t="shared" ca="1" si="225"/>
        <v>0</v>
      </c>
      <c r="EB55" s="19">
        <f t="shared" ca="1" si="225"/>
        <v>0</v>
      </c>
      <c r="EC55" s="19">
        <f t="shared" ca="1" si="225"/>
        <v>0</v>
      </c>
      <c r="ED55" s="19">
        <f t="shared" ca="1" si="225"/>
        <v>0</v>
      </c>
      <c r="EE55" s="19">
        <f t="shared" ca="1" si="225"/>
        <v>0</v>
      </c>
      <c r="EF55" s="19">
        <f t="shared" ca="1" si="225"/>
        <v>0</v>
      </c>
      <c r="EG55" s="5">
        <f t="shared" ca="1" si="246"/>
        <v>0</v>
      </c>
      <c r="EH55" s="5">
        <f t="shared" ca="1" si="246"/>
        <v>0</v>
      </c>
      <c r="EI55" s="5">
        <f t="shared" ca="1" si="246"/>
        <v>0</v>
      </c>
      <c r="EJ55" s="5">
        <f t="shared" ca="1" si="247"/>
        <v>0.01</v>
      </c>
      <c r="EK55" s="5">
        <f t="shared" ca="1" si="247"/>
        <v>0</v>
      </c>
      <c r="EL55" s="5">
        <f t="shared" ca="1" si="247"/>
        <v>0</v>
      </c>
      <c r="EM55" s="5">
        <f t="shared" ca="1" si="247"/>
        <v>0.05</v>
      </c>
      <c r="EN55" s="5">
        <f t="shared" ca="1" si="247"/>
        <v>0.05</v>
      </c>
      <c r="EO55" s="19">
        <f t="shared" ref="EO55:EQ63" ca="1" si="257">OFFSET(EO$5,$B55,0)</f>
        <v>0</v>
      </c>
      <c r="EP55" s="19">
        <f t="shared" ca="1" si="257"/>
        <v>0</v>
      </c>
      <c r="EQ55" s="19">
        <f t="shared" ca="1" si="257"/>
        <v>0</v>
      </c>
      <c r="ER55" s="9"/>
      <c r="ES55" s="5" t="str">
        <f t="shared" ca="1" si="169"/>
        <v>-</v>
      </c>
      <c r="ET55" s="5" t="b">
        <f t="shared" ca="1" si="248"/>
        <v>1</v>
      </c>
      <c r="EU55" s="5" t="b">
        <f t="shared" ca="1" si="248"/>
        <v>0</v>
      </c>
      <c r="EV55" s="5" t="b">
        <f t="shared" ca="1" si="248"/>
        <v>0</v>
      </c>
      <c r="EW55" s="19">
        <f t="shared" ca="1" si="226"/>
        <v>2</v>
      </c>
      <c r="EX55" s="19">
        <f t="shared" ca="1" si="226"/>
        <v>2</v>
      </c>
      <c r="EY55" s="19" t="str">
        <f t="shared" ca="1" si="188"/>
        <v>-</v>
      </c>
      <c r="EZ55" s="19" t="str">
        <f t="shared" ca="1" si="188"/>
        <v>-</v>
      </c>
      <c r="FA55" s="19" t="str">
        <f t="shared" ca="1" si="188"/>
        <v>-</v>
      </c>
      <c r="FB55" s="19" t="str">
        <f t="shared" ca="1" si="188"/>
        <v>-</v>
      </c>
      <c r="FC55" s="19">
        <f t="shared" ca="1" si="188"/>
        <v>1</v>
      </c>
      <c r="FD55" s="19">
        <f t="shared" ca="1" si="188"/>
        <v>0.66</v>
      </c>
      <c r="FE55" s="19" t="str">
        <f t="shared" ca="1" si="188"/>
        <v>-</v>
      </c>
      <c r="FF55" s="5" t="b">
        <f t="array" aca="1" ref="FF55" ca="1">IF(OR(FG55:FG55&lt;&gt;"-"),TRUE,"-")</f>
        <v>1</v>
      </c>
      <c r="FG55" s="240">
        <f t="shared" ca="1" si="252"/>
        <v>2</v>
      </c>
      <c r="FH55" s="240">
        <f t="shared" ca="1" si="252"/>
        <v>2</v>
      </c>
      <c r="FI55" s="240">
        <f t="shared" ca="1" si="252"/>
        <v>2</v>
      </c>
      <c r="FJ55" s="240">
        <f t="shared" ca="1" si="252"/>
        <v>2</v>
      </c>
      <c r="FK55" s="240">
        <f t="shared" ca="1" si="252"/>
        <v>2</v>
      </c>
      <c r="FL55" s="240">
        <f t="shared" ca="1" si="252"/>
        <v>2</v>
      </c>
      <c r="FM55" s="240">
        <f t="shared" ca="1" si="252"/>
        <v>2</v>
      </c>
      <c r="FN55" s="240">
        <f t="shared" ca="1" si="252"/>
        <v>2</v>
      </c>
      <c r="FO55" s="5" t="str">
        <f t="array" aca="1" ref="FO55" ca="1">IF(OR(FP55:FV55&lt;&gt;"-"),TRUE,"-")</f>
        <v>-</v>
      </c>
      <c r="FP55" s="19" t="str">
        <f t="shared" ca="1" si="253"/>
        <v>-</v>
      </c>
      <c r="FQ55" s="19" t="str">
        <f t="shared" ca="1" si="253"/>
        <v>-</v>
      </c>
      <c r="FR55" s="19" t="str">
        <f t="shared" ca="1" si="253"/>
        <v>-</v>
      </c>
      <c r="FS55" s="19" t="str">
        <f t="shared" ca="1" si="253"/>
        <v>-</v>
      </c>
      <c r="FT55" s="19" t="str">
        <f t="shared" ca="1" si="253"/>
        <v>-</v>
      </c>
      <c r="FU55" s="19" t="str">
        <f t="shared" ca="1" si="253"/>
        <v>-</v>
      </c>
      <c r="FV55" s="19" t="str">
        <f t="shared" ca="1" si="253"/>
        <v>-</v>
      </c>
      <c r="FW55" s="19" t="b">
        <f t="shared" ca="1" si="213"/>
        <v>1</v>
      </c>
      <c r="FX55" s="145">
        <f t="shared" ca="1" si="171"/>
        <v>2</v>
      </c>
      <c r="FY55" s="19">
        <f t="shared" ca="1" si="213"/>
        <v>2</v>
      </c>
      <c r="FZ55" s="19" t="b">
        <f t="shared" ca="1" si="213"/>
        <v>0</v>
      </c>
      <c r="GA55" s="19" t="str">
        <f t="shared" ca="1" si="191"/>
        <v>-</v>
      </c>
      <c r="GB55" s="5" t="str">
        <f t="shared" ca="1" si="249"/>
        <v>-</v>
      </c>
      <c r="GC55" s="5" t="str">
        <f t="shared" ca="1" si="249"/>
        <v>-</v>
      </c>
      <c r="GD55" s="5" t="str">
        <f t="shared" ca="1" si="249"/>
        <v>-</v>
      </c>
      <c r="GE55" s="5" t="str">
        <f t="shared" ca="1" si="249"/>
        <v>-</v>
      </c>
      <c r="GF55" s="19" t="b">
        <f t="shared" ca="1" si="135"/>
        <v>0</v>
      </c>
      <c r="GG55" s="19" t="str">
        <f t="shared" ca="1" si="256"/>
        <v>-</v>
      </c>
      <c r="GH55" s="19" t="str">
        <f t="shared" ca="1" si="256"/>
        <v>-</v>
      </c>
      <c r="GI55" s="19" t="b">
        <f t="shared" ca="1" si="227"/>
        <v>1</v>
      </c>
      <c r="GJ55" s="19">
        <f t="shared" ca="1" si="227"/>
        <v>0.75</v>
      </c>
      <c r="GK55" s="19">
        <f t="shared" ca="1" si="227"/>
        <v>0.75</v>
      </c>
      <c r="GL55" s="19">
        <f t="shared" ca="1" si="227"/>
        <v>0.99</v>
      </c>
      <c r="GM55" s="19">
        <f t="shared" ca="1" si="227"/>
        <v>0.5</v>
      </c>
      <c r="GN55" s="19">
        <f t="shared" ca="1" si="227"/>
        <v>0</v>
      </c>
      <c r="GO55" s="19">
        <f t="shared" ca="1" si="227"/>
        <v>0</v>
      </c>
      <c r="GP55" s="19" t="str">
        <f t="shared" ca="1" si="227"/>
        <v>-</v>
      </c>
      <c r="GQ55" s="19" t="str">
        <f t="shared" ca="1" si="236"/>
        <v>-</v>
      </c>
      <c r="GR55" s="19" t="str">
        <f t="shared" ca="1" si="236"/>
        <v>-</v>
      </c>
      <c r="GS55" s="5">
        <f t="shared" ca="1" si="174"/>
        <v>1</v>
      </c>
      <c r="GT55" s="9"/>
      <c r="GU55" s="19">
        <f t="shared" ca="1" si="227"/>
        <v>70</v>
      </c>
      <c r="GV55" s="19">
        <f t="shared" ca="1" si="228"/>
        <v>50</v>
      </c>
      <c r="GW55" s="19">
        <f t="shared" ca="1" si="228"/>
        <v>85</v>
      </c>
      <c r="GX55" s="19">
        <f t="shared" ca="1" si="228"/>
        <v>50</v>
      </c>
      <c r="GY55" s="19">
        <f t="shared" ca="1" si="214"/>
        <v>1</v>
      </c>
      <c r="GZ55" s="5">
        <f t="shared" ca="1" si="175"/>
        <v>1</v>
      </c>
      <c r="HA55" s="19">
        <f t="shared" ca="1" si="176"/>
        <v>1</v>
      </c>
      <c r="HB55" s="9"/>
      <c r="HC55" s="19" t="b">
        <f t="shared" ca="1" si="250"/>
        <v>0</v>
      </c>
      <c r="HD55" s="19" t="b">
        <f t="shared" ca="1" si="250"/>
        <v>0</v>
      </c>
      <c r="HE55" s="19">
        <f t="shared" ca="1" si="228"/>
        <v>1</v>
      </c>
      <c r="HF55" s="19">
        <f t="shared" ca="1" si="228"/>
        <v>0.75</v>
      </c>
      <c r="HG55" s="19">
        <f t="shared" ca="1" si="228"/>
        <v>0.75</v>
      </c>
      <c r="HH55" s="19">
        <f t="shared" ca="1" si="228"/>
        <v>0.8</v>
      </c>
      <c r="HI55" s="19">
        <f t="shared" ca="1" si="228"/>
        <v>0.82499999999999996</v>
      </c>
      <c r="HJ55" s="19">
        <f t="shared" ca="1" si="228"/>
        <v>0.875</v>
      </c>
      <c r="HK55" s="19">
        <f t="shared" ca="1" si="228"/>
        <v>0.9</v>
      </c>
      <c r="HL55" s="19">
        <f t="shared" ca="1" si="228"/>
        <v>1</v>
      </c>
      <c r="HM55" s="19">
        <f t="shared" ca="1" si="228"/>
        <v>0.875</v>
      </c>
      <c r="HN55" s="19">
        <f t="shared" ca="1" si="229"/>
        <v>0</v>
      </c>
      <c r="HO55" s="24">
        <v>0</v>
      </c>
    </row>
    <row r="56" spans="1:223" outlineLevel="2">
      <c r="A56" s="21">
        <f t="shared" si="251"/>
        <v>51</v>
      </c>
      <c r="B56" s="224">
        <f t="shared" ca="1" si="194"/>
        <v>24</v>
      </c>
      <c r="C56">
        <f>203</f>
        <v>203</v>
      </c>
      <c r="D56" s="145" t="str">
        <f t="shared" ca="1" si="146"/>
        <v>SWV</v>
      </c>
      <c r="E56" t="b">
        <f t="shared" ca="1" si="147"/>
        <v>1</v>
      </c>
      <c r="F56" t="b">
        <v>0</v>
      </c>
      <c r="G56" t="b">
        <f t="shared" ca="1" si="221"/>
        <v>1</v>
      </c>
      <c r="H56" s="240">
        <f t="shared" ca="1" si="237"/>
        <v>0</v>
      </c>
      <c r="I56" s="240">
        <f t="shared" ca="1" si="237"/>
        <v>1</v>
      </c>
      <c r="J56" s="240">
        <f t="shared" ca="1" si="237"/>
        <v>0</v>
      </c>
      <c r="K56" s="240">
        <f t="shared" ca="1" si="237"/>
        <v>1</v>
      </c>
      <c r="L56" s="240"/>
      <c r="M56" s="240">
        <f t="shared" ca="1" si="180"/>
        <v>1</v>
      </c>
      <c r="N56" s="240">
        <f t="shared" ca="1" si="255"/>
        <v>1</v>
      </c>
      <c r="O56" s="240">
        <f t="shared" ca="1" si="182"/>
        <v>2</v>
      </c>
      <c r="P56" s="240">
        <f t="shared" ca="1" si="255"/>
        <v>1</v>
      </c>
      <c r="Q56" s="240">
        <f t="shared" ca="1" si="255"/>
        <v>2</v>
      </c>
      <c r="R56" s="240">
        <f t="shared" ca="1" si="255"/>
        <v>1</v>
      </c>
      <c r="S56" s="240">
        <f t="shared" ca="1" si="255"/>
        <v>1</v>
      </c>
      <c r="T56" s="240">
        <f t="shared" ca="1" si="255"/>
        <v>1</v>
      </c>
      <c r="U56" s="278"/>
      <c r="V56" s="278"/>
      <c r="W56" s="280">
        <f t="shared" ca="1" si="215"/>
        <v>0</v>
      </c>
      <c r="X56" s="280">
        <f t="shared" ca="1" si="215"/>
        <v>0</v>
      </c>
      <c r="Y56" s="280">
        <f t="shared" ca="1" si="216"/>
        <v>99</v>
      </c>
      <c r="Z56" s="145">
        <f ca="1">INDEX(CHOOSE($N56,DataAutumn!i.AdultDrys,DataWinter!i.AdultDrys,DataSpring!i.AdultDrys),1,$M56)</f>
        <v>4</v>
      </c>
      <c r="AA56" s="5">
        <f t="shared" ca="1" si="239"/>
        <v>2</v>
      </c>
      <c r="AB56" s="5">
        <f t="shared" ca="1" si="239"/>
        <v>0</v>
      </c>
      <c r="AC56" s="5">
        <f t="shared" ca="1" si="149"/>
        <v>5</v>
      </c>
      <c r="AD56">
        <f t="shared" ca="1" si="150"/>
        <v>9</v>
      </c>
      <c r="AE56" s="240">
        <f t="shared" ca="1" si="222"/>
        <v>19</v>
      </c>
      <c r="AF56" s="233" t="str">
        <f t="shared" ca="1" si="205"/>
        <v>00027 FeedSupplyTemplate SWV Day135 FWM     RR000p WP100p MP100p GP100p T_TRUE  LTW_000_099 (F33N11)</v>
      </c>
      <c r="AG56" s="9" t="str">
        <f ca="1">IF(COUNTIF(AF$5:AF56,AF56)=1,"-","Dup")</f>
        <v>-</v>
      </c>
      <c r="AH56" s="9"/>
      <c r="AI56" s="240" t="str">
        <f t="shared" ca="1" si="195"/>
        <v>-</v>
      </c>
      <c r="AJ56" s="240" t="str">
        <f t="shared" ca="1" si="195"/>
        <v>-</v>
      </c>
      <c r="AK56" s="240" t="str">
        <f t="shared" ca="1" si="195"/>
        <v>-</v>
      </c>
      <c r="AL56" s="240" t="str">
        <f t="shared" ca="1" si="195"/>
        <v>-</v>
      </c>
      <c r="AM56" s="240" t="str">
        <f t="shared" ca="1" si="195"/>
        <v>-</v>
      </c>
      <c r="AN56" s="240" t="str">
        <f t="shared" ca="1" si="195"/>
        <v>-</v>
      </c>
      <c r="AO56" s="9"/>
      <c r="AP56" s="19" t="b">
        <f t="shared" ca="1" si="232"/>
        <v>1</v>
      </c>
      <c r="AQ56" s="19" t="str">
        <f t="shared" ca="1" si="232"/>
        <v>-</v>
      </c>
      <c r="AR56" s="19" t="str">
        <f t="shared" ca="1" si="232"/>
        <v>-</v>
      </c>
      <c r="AS56" s="19" t="str">
        <f t="shared" ca="1" si="232"/>
        <v>-</v>
      </c>
      <c r="AT56" s="19" t="b">
        <f t="shared" ca="1" si="232"/>
        <v>0</v>
      </c>
      <c r="AU56" s="19">
        <f t="shared" ca="1" si="240"/>
        <v>0.25</v>
      </c>
      <c r="AV56" s="19" t="b">
        <f t="shared" ca="1" si="240"/>
        <v>1</v>
      </c>
      <c r="AW56" s="9"/>
      <c r="AX56" s="5" t="str">
        <f t="shared" ca="1" si="153"/>
        <v>-</v>
      </c>
      <c r="AY56" s="19" t="str">
        <f t="shared" ca="1" si="241"/>
        <v>-</v>
      </c>
      <c r="AZ56" s="19" t="str">
        <f t="shared" ca="1" si="241"/>
        <v>-</v>
      </c>
      <c r="BA56" s="19" t="str">
        <f t="shared" ca="1" si="241"/>
        <v>-</v>
      </c>
      <c r="BB56" s="5" t="str">
        <f t="shared" ca="1" si="155"/>
        <v>-</v>
      </c>
      <c r="BC56" s="19" t="str">
        <f t="shared" ca="1" si="156"/>
        <v>-</v>
      </c>
      <c r="BD56" s="5" t="str">
        <f t="shared" ca="1" si="157"/>
        <v>-</v>
      </c>
      <c r="BE56" s="19" t="str">
        <f t="shared" ca="1" si="242"/>
        <v>-</v>
      </c>
      <c r="BF56" s="19" t="str">
        <f t="shared" ca="1" si="242"/>
        <v>-</v>
      </c>
      <c r="BG56" s="19" t="str">
        <f t="shared" ca="1" si="242"/>
        <v>-</v>
      </c>
      <c r="BH56" s="5" t="str">
        <f t="shared" ca="1" si="159"/>
        <v>-</v>
      </c>
      <c r="BI56" s="9"/>
      <c r="BJ56" s="19" t="str">
        <f t="shared" ca="1" si="234"/>
        <v>-</v>
      </c>
      <c r="BK56" s="19" t="str">
        <f t="shared" ca="1" si="234"/>
        <v>-</v>
      </c>
      <c r="BL56" s="19" t="str">
        <f t="shared" ca="1" si="234"/>
        <v>-</v>
      </c>
      <c r="BM56" s="19" t="str">
        <f t="shared" ca="1" si="234"/>
        <v>-</v>
      </c>
      <c r="BN56" s="19" t="str">
        <f t="shared" ca="1" si="234"/>
        <v>-</v>
      </c>
      <c r="BO56" s="19" t="str">
        <f t="shared" ca="1" si="234"/>
        <v>-</v>
      </c>
      <c r="BP56" s="19" t="str">
        <f t="shared" ca="1" si="234"/>
        <v>-</v>
      </c>
      <c r="BQ56" s="19" t="str">
        <f t="shared" ca="1" si="234"/>
        <v>-</v>
      </c>
      <c r="BR56" s="19" t="str">
        <f t="shared" ca="1" si="234"/>
        <v>-</v>
      </c>
      <c r="BS56" s="19" t="str">
        <f t="shared" ca="1" si="234"/>
        <v>-</v>
      </c>
      <c r="BT56" s="9"/>
      <c r="BU56" s="240" t="b">
        <f t="shared" ca="1" si="201"/>
        <v>1</v>
      </c>
      <c r="BV56" s="12" t="b">
        <v>1</v>
      </c>
      <c r="BW56" s="240" t="b">
        <f t="shared" ca="1" si="207"/>
        <v>1</v>
      </c>
      <c r="BX56" s="255">
        <f t="shared" ca="1" si="208"/>
        <v>111109</v>
      </c>
      <c r="BY56" s="240" t="b">
        <f t="shared" ca="1" si="218"/>
        <v>1</v>
      </c>
      <c r="BZ56" s="240">
        <f t="shared" ca="1" si="223"/>
        <v>0</v>
      </c>
      <c r="CA56" s="240" t="b">
        <f t="shared" ca="1" si="223"/>
        <v>0</v>
      </c>
      <c r="CB56" s="240">
        <f t="shared" ca="1" si="197"/>
        <v>111128</v>
      </c>
      <c r="CC56" s="19" t="str">
        <f t="shared" ca="1" si="233"/>
        <v>-</v>
      </c>
      <c r="CD56" s="12">
        <v>1</v>
      </c>
      <c r="CE56" s="12">
        <v>1</v>
      </c>
      <c r="CF56" s="9"/>
      <c r="CG56" s="448">
        <f t="shared" ca="1" si="243"/>
        <v>683</v>
      </c>
      <c r="CH56" s="448">
        <f t="shared" ca="1" si="243"/>
        <v>717</v>
      </c>
      <c r="CI56" s="448">
        <f t="shared" ca="1" si="243"/>
        <v>752</v>
      </c>
      <c r="CJ56" s="153">
        <f t="shared" ca="1" si="244"/>
        <v>441</v>
      </c>
      <c r="CK56" s="153">
        <f t="shared" ca="1" si="244"/>
        <v>476</v>
      </c>
      <c r="CL56" s="153">
        <f t="shared" ca="1" si="244"/>
        <v>511</v>
      </c>
      <c r="CM56" s="19" t="str">
        <f t="shared" ca="1" si="163"/>
        <v>-</v>
      </c>
      <c r="CN56" s="19" t="str">
        <f t="shared" ca="1" si="230"/>
        <v>-</v>
      </c>
      <c r="CO56" s="19" t="str">
        <f t="shared" ca="1" si="230"/>
        <v>-</v>
      </c>
      <c r="CP56" s="19" t="str">
        <f t="shared" ref="CP56:CQ71" ca="1" si="258">OFFSET(CP$5,$B56,0)</f>
        <v>-</v>
      </c>
      <c r="CQ56" s="19" t="str">
        <f t="shared" ca="1" si="258"/>
        <v>-</v>
      </c>
      <c r="CR56" s="19"/>
      <c r="CS56" s="19"/>
      <c r="CT56" s="19"/>
      <c r="CU56" s="19"/>
      <c r="CV56" s="19"/>
      <c r="CW56" s="19"/>
      <c r="CX56" s="19"/>
      <c r="CY56" s="19"/>
      <c r="CZ56" s="19"/>
      <c r="DA56" s="19"/>
      <c r="DB56" s="19"/>
      <c r="DC56" s="19"/>
      <c r="DD56" s="12">
        <v>1</v>
      </c>
      <c r="DE56" s="12">
        <v>1</v>
      </c>
      <c r="DF56" s="19">
        <f t="shared" ca="1" si="231"/>
        <v>0</v>
      </c>
      <c r="DG56" s="19" t="str">
        <f t="shared" ca="1" si="231"/>
        <v>-</v>
      </c>
      <c r="DH56" s="19" t="str">
        <f t="shared" ca="1" si="231"/>
        <v>-</v>
      </c>
      <c r="DI56" s="19" t="str">
        <f t="shared" ca="1" si="231"/>
        <v>-</v>
      </c>
      <c r="DJ56" s="19" t="str">
        <f t="shared" ca="1" si="231"/>
        <v>-</v>
      </c>
      <c r="DK56" s="19" t="str">
        <f t="shared" ca="1" si="231"/>
        <v>-</v>
      </c>
      <c r="DL56" s="19">
        <f t="shared" ca="1" si="231"/>
        <v>0</v>
      </c>
      <c r="DM56" s="19" t="str">
        <f t="shared" ca="1" si="231"/>
        <v>-</v>
      </c>
      <c r="DN56" s="19" t="str">
        <f t="shared" ca="1" si="231"/>
        <v>-</v>
      </c>
      <c r="DO56" s="19">
        <f t="shared" ca="1" si="231"/>
        <v>0</v>
      </c>
      <c r="DP56" s="154">
        <f t="shared" ca="1" si="211"/>
        <v>0</v>
      </c>
      <c r="DQ56" s="154">
        <f t="shared" ca="1" si="211"/>
        <v>0</v>
      </c>
      <c r="DR56" s="5">
        <f t="shared" ca="1" si="165"/>
        <v>19</v>
      </c>
      <c r="DS56" s="9"/>
      <c r="DT56" s="5">
        <f t="shared" ca="1" si="245"/>
        <v>0</v>
      </c>
      <c r="DU56" s="5" t="b">
        <f t="shared" ca="1" si="245"/>
        <v>0</v>
      </c>
      <c r="DV56" s="19">
        <f t="shared" ca="1" si="225"/>
        <v>0</v>
      </c>
      <c r="DW56" s="5">
        <f t="shared" ca="1" si="245"/>
        <v>50</v>
      </c>
      <c r="DX56" s="19">
        <f t="shared" ca="1" si="225"/>
        <v>0</v>
      </c>
      <c r="DY56" s="19">
        <f t="shared" ca="1" si="225"/>
        <v>0</v>
      </c>
      <c r="DZ56" s="19">
        <f t="shared" ca="1" si="225"/>
        <v>0</v>
      </c>
      <c r="EA56" s="19">
        <f t="shared" ca="1" si="225"/>
        <v>0</v>
      </c>
      <c r="EB56" s="19">
        <f t="shared" ca="1" si="225"/>
        <v>0</v>
      </c>
      <c r="EC56" s="19">
        <f t="shared" ca="1" si="225"/>
        <v>0</v>
      </c>
      <c r="ED56" s="19">
        <f t="shared" ca="1" si="225"/>
        <v>0</v>
      </c>
      <c r="EE56" s="19">
        <f t="shared" ca="1" si="225"/>
        <v>0</v>
      </c>
      <c r="EF56" s="19">
        <f t="shared" ca="1" si="225"/>
        <v>0</v>
      </c>
      <c r="EG56" s="5">
        <f t="shared" ca="1" si="246"/>
        <v>0</v>
      </c>
      <c r="EH56" s="5">
        <f t="shared" ca="1" si="246"/>
        <v>0</v>
      </c>
      <c r="EI56" s="5">
        <f t="shared" ca="1" si="246"/>
        <v>0</v>
      </c>
      <c r="EJ56" s="5">
        <f t="shared" ca="1" si="247"/>
        <v>0.01</v>
      </c>
      <c r="EK56" s="5">
        <f t="shared" ca="1" si="247"/>
        <v>0</v>
      </c>
      <c r="EL56" s="5">
        <f t="shared" ca="1" si="247"/>
        <v>0</v>
      </c>
      <c r="EM56" s="5">
        <f t="shared" ca="1" si="247"/>
        <v>0.05</v>
      </c>
      <c r="EN56" s="5">
        <f t="shared" ca="1" si="247"/>
        <v>0.05</v>
      </c>
      <c r="EO56" s="19">
        <f t="shared" ca="1" si="257"/>
        <v>0</v>
      </c>
      <c r="EP56" s="19">
        <f t="shared" ca="1" si="257"/>
        <v>0</v>
      </c>
      <c r="EQ56" s="19">
        <f t="shared" ca="1" si="257"/>
        <v>0</v>
      </c>
      <c r="ER56" s="9"/>
      <c r="ES56" s="5" t="str">
        <f t="shared" ca="1" si="169"/>
        <v>-</v>
      </c>
      <c r="ET56" s="5" t="b">
        <f t="shared" ca="1" si="248"/>
        <v>1</v>
      </c>
      <c r="EU56" s="5" t="b">
        <f t="shared" ca="1" si="248"/>
        <v>0</v>
      </c>
      <c r="EV56" s="5" t="b">
        <f t="shared" ca="1" si="248"/>
        <v>0</v>
      </c>
      <c r="EW56" s="19">
        <f t="shared" ca="1" si="226"/>
        <v>2</v>
      </c>
      <c r="EX56" s="19">
        <f t="shared" ca="1" si="226"/>
        <v>2</v>
      </c>
      <c r="EY56" s="19" t="str">
        <f t="shared" ca="1" si="188"/>
        <v>-</v>
      </c>
      <c r="EZ56" s="19" t="str">
        <f t="shared" ca="1" si="188"/>
        <v>-</v>
      </c>
      <c r="FA56" s="19" t="str">
        <f t="shared" ca="1" si="188"/>
        <v>-</v>
      </c>
      <c r="FB56" s="19" t="str">
        <f t="shared" ca="1" si="188"/>
        <v>-</v>
      </c>
      <c r="FC56" s="19">
        <f t="shared" ca="1" si="188"/>
        <v>1</v>
      </c>
      <c r="FD56" s="19">
        <f t="shared" ca="1" si="188"/>
        <v>0.66</v>
      </c>
      <c r="FE56" s="19" t="str">
        <f t="shared" ca="1" si="188"/>
        <v>-</v>
      </c>
      <c r="FF56" s="5" t="b">
        <f t="array" aca="1" ref="FF56" ca="1">IF(OR(FG56:FG56&lt;&gt;"-"),TRUE,"-")</f>
        <v>1</v>
      </c>
      <c r="FG56" s="240">
        <f t="shared" ca="1" si="252"/>
        <v>2</v>
      </c>
      <c r="FH56" s="240">
        <f t="shared" ca="1" si="252"/>
        <v>2</v>
      </c>
      <c r="FI56" s="240">
        <f t="shared" ca="1" si="252"/>
        <v>2</v>
      </c>
      <c r="FJ56" s="240">
        <f t="shared" ca="1" si="252"/>
        <v>2</v>
      </c>
      <c r="FK56" s="240">
        <f t="shared" ca="1" si="252"/>
        <v>2</v>
      </c>
      <c r="FL56" s="240">
        <f t="shared" ca="1" si="252"/>
        <v>2</v>
      </c>
      <c r="FM56" s="240">
        <f t="shared" ca="1" si="252"/>
        <v>2</v>
      </c>
      <c r="FN56" s="240">
        <f t="shared" ca="1" si="252"/>
        <v>2</v>
      </c>
      <c r="FO56" s="5" t="str">
        <f t="array" aca="1" ref="FO56" ca="1">IF(OR(FP56:FV56&lt;&gt;"-"),TRUE,"-")</f>
        <v>-</v>
      </c>
      <c r="FP56" s="19" t="str">
        <f t="shared" ca="1" si="253"/>
        <v>-</v>
      </c>
      <c r="FQ56" s="19" t="str">
        <f t="shared" ca="1" si="253"/>
        <v>-</v>
      </c>
      <c r="FR56" s="19" t="str">
        <f t="shared" ca="1" si="253"/>
        <v>-</v>
      </c>
      <c r="FS56" s="19" t="str">
        <f t="shared" ca="1" si="253"/>
        <v>-</v>
      </c>
      <c r="FT56" s="19" t="str">
        <f t="shared" ca="1" si="253"/>
        <v>-</v>
      </c>
      <c r="FU56" s="19" t="str">
        <f t="shared" ca="1" si="253"/>
        <v>-</v>
      </c>
      <c r="FV56" s="19" t="str">
        <f t="shared" ca="1" si="253"/>
        <v>-</v>
      </c>
      <c r="FW56" s="19" t="b">
        <f t="shared" ca="1" si="213"/>
        <v>1</v>
      </c>
      <c r="FX56" s="145">
        <f t="shared" ca="1" si="171"/>
        <v>2</v>
      </c>
      <c r="FY56" s="19">
        <f t="shared" ca="1" si="213"/>
        <v>2</v>
      </c>
      <c r="FZ56" s="19" t="b">
        <f t="shared" ca="1" si="213"/>
        <v>0</v>
      </c>
      <c r="GA56" s="19" t="str">
        <f t="shared" ca="1" si="191"/>
        <v>-</v>
      </c>
      <c r="GB56" s="5" t="str">
        <f t="shared" ca="1" si="249"/>
        <v>-</v>
      </c>
      <c r="GC56" s="5" t="str">
        <f t="shared" ca="1" si="249"/>
        <v>-</v>
      </c>
      <c r="GD56" s="5" t="str">
        <f t="shared" ca="1" si="249"/>
        <v>-</v>
      </c>
      <c r="GE56" s="5" t="str">
        <f t="shared" ca="1" si="249"/>
        <v>-</v>
      </c>
      <c r="GF56" s="19" t="b">
        <f t="shared" ca="1" si="135"/>
        <v>0</v>
      </c>
      <c r="GG56" s="19" t="str">
        <f t="shared" ca="1" si="256"/>
        <v>-</v>
      </c>
      <c r="GH56" s="19" t="str">
        <f t="shared" ca="1" si="256"/>
        <v>-</v>
      </c>
      <c r="GI56" s="19" t="b">
        <f t="shared" ca="1" si="227"/>
        <v>1</v>
      </c>
      <c r="GJ56" s="19">
        <f t="shared" ca="1" si="227"/>
        <v>0.75</v>
      </c>
      <c r="GK56" s="19">
        <f t="shared" ca="1" si="227"/>
        <v>0.75</v>
      </c>
      <c r="GL56" s="19">
        <f t="shared" ca="1" si="227"/>
        <v>0.99</v>
      </c>
      <c r="GM56" s="19">
        <f t="shared" ca="1" si="227"/>
        <v>0.5</v>
      </c>
      <c r="GN56" s="19">
        <f t="shared" ca="1" si="227"/>
        <v>0</v>
      </c>
      <c r="GO56" s="19">
        <f t="shared" ca="1" si="227"/>
        <v>0</v>
      </c>
      <c r="GP56" s="19" t="str">
        <f t="shared" ca="1" si="227"/>
        <v>-</v>
      </c>
      <c r="GQ56" s="19" t="str">
        <f t="shared" ca="1" si="236"/>
        <v>-</v>
      </c>
      <c r="GR56" s="19" t="str">
        <f t="shared" ca="1" si="236"/>
        <v>-</v>
      </c>
      <c r="GS56" s="5">
        <f t="shared" ca="1" si="174"/>
        <v>1</v>
      </c>
      <c r="GT56" s="9"/>
      <c r="GU56" s="19">
        <f t="shared" ca="1" si="227"/>
        <v>70</v>
      </c>
      <c r="GV56" s="19">
        <f t="shared" ca="1" si="228"/>
        <v>50</v>
      </c>
      <c r="GW56" s="19">
        <f t="shared" ca="1" si="228"/>
        <v>85</v>
      </c>
      <c r="GX56" s="19">
        <f t="shared" ca="1" si="228"/>
        <v>50</v>
      </c>
      <c r="GY56" s="19">
        <f t="shared" ca="1" si="214"/>
        <v>1</v>
      </c>
      <c r="GZ56" s="5">
        <f t="shared" ca="1" si="175"/>
        <v>1</v>
      </c>
      <c r="HA56" s="19">
        <f t="shared" ca="1" si="176"/>
        <v>1</v>
      </c>
      <c r="HB56" s="9"/>
      <c r="HC56" s="19" t="b">
        <f t="shared" ca="1" si="250"/>
        <v>0</v>
      </c>
      <c r="HD56" s="19" t="b">
        <f t="shared" ca="1" si="250"/>
        <v>0</v>
      </c>
      <c r="HE56" s="19">
        <f t="shared" ca="1" si="228"/>
        <v>1</v>
      </c>
      <c r="HF56" s="19">
        <f t="shared" ca="1" si="228"/>
        <v>0.75</v>
      </c>
      <c r="HG56" s="19">
        <f t="shared" ca="1" si="228"/>
        <v>0.75</v>
      </c>
      <c r="HH56" s="19">
        <f t="shared" ca="1" si="228"/>
        <v>0.8</v>
      </c>
      <c r="HI56" s="19">
        <f t="shared" ca="1" si="228"/>
        <v>0.82499999999999996</v>
      </c>
      <c r="HJ56" s="19">
        <f t="shared" ca="1" si="228"/>
        <v>0.875</v>
      </c>
      <c r="HK56" s="19">
        <f t="shared" ca="1" si="228"/>
        <v>0.9</v>
      </c>
      <c r="HL56" s="19">
        <f t="shared" ca="1" si="228"/>
        <v>1</v>
      </c>
      <c r="HM56" s="19">
        <f t="shared" ca="1" si="228"/>
        <v>0.875</v>
      </c>
      <c r="HN56" s="19">
        <f t="shared" ca="1" si="229"/>
        <v>0</v>
      </c>
      <c r="HO56" s="24">
        <v>0</v>
      </c>
    </row>
    <row r="57" spans="1:223" outlineLevel="2">
      <c r="A57" s="21">
        <f t="shared" si="251"/>
        <v>52</v>
      </c>
      <c r="B57" s="224">
        <f t="shared" ca="1" si="194"/>
        <v>24</v>
      </c>
      <c r="C57">
        <f>203</f>
        <v>203</v>
      </c>
      <c r="D57" s="145" t="str">
        <f t="shared" ca="1" si="146"/>
        <v>SWV</v>
      </c>
      <c r="E57" t="b">
        <f t="shared" ca="1" si="147"/>
        <v>1</v>
      </c>
      <c r="F57" t="b">
        <v>0</v>
      </c>
      <c r="G57" t="b">
        <f t="shared" ca="1" si="221"/>
        <v>1</v>
      </c>
      <c r="H57" s="240">
        <f t="shared" ca="1" si="237"/>
        <v>0</v>
      </c>
      <c r="I57" s="240">
        <f t="shared" ca="1" si="237"/>
        <v>1</v>
      </c>
      <c r="J57" s="240">
        <f t="shared" ca="1" si="237"/>
        <v>0</v>
      </c>
      <c r="K57" s="240">
        <f t="shared" ca="1" si="237"/>
        <v>1</v>
      </c>
      <c r="L57" s="240"/>
      <c r="M57" s="240">
        <f t="shared" ca="1" si="180"/>
        <v>1</v>
      </c>
      <c r="N57" s="240">
        <f t="shared" ca="1" si="255"/>
        <v>1</v>
      </c>
      <c r="O57" s="240">
        <f t="shared" ca="1" si="182"/>
        <v>2</v>
      </c>
      <c r="P57" s="240">
        <f t="shared" ca="1" si="255"/>
        <v>1</v>
      </c>
      <c r="Q57" s="240">
        <f t="shared" ca="1" si="255"/>
        <v>2</v>
      </c>
      <c r="R57" s="240">
        <f t="shared" ca="1" si="255"/>
        <v>1</v>
      </c>
      <c r="S57" s="240">
        <f t="shared" ca="1" si="255"/>
        <v>1</v>
      </c>
      <c r="T57" s="240">
        <f t="shared" ca="1" si="255"/>
        <v>1</v>
      </c>
      <c r="U57" s="278"/>
      <c r="V57" s="278"/>
      <c r="W57" s="280">
        <f t="shared" ca="1" si="215"/>
        <v>0</v>
      </c>
      <c r="X57" s="280">
        <f t="shared" ca="1" si="215"/>
        <v>0</v>
      </c>
      <c r="Y57" s="280">
        <f t="shared" ca="1" si="216"/>
        <v>100</v>
      </c>
      <c r="Z57" s="145">
        <f ca="1">INDEX(CHOOSE($N57,DataAutumn!i.AdultDrys,DataWinter!i.AdultDrys,DataSpring!i.AdultDrys),1,$M57)</f>
        <v>4</v>
      </c>
      <c r="AA57" s="5">
        <f t="shared" ca="1" si="239"/>
        <v>2</v>
      </c>
      <c r="AB57" s="5">
        <f t="shared" ca="1" si="239"/>
        <v>0</v>
      </c>
      <c r="AC57" s="5">
        <f t="shared" ca="1" si="149"/>
        <v>5</v>
      </c>
      <c r="AD57">
        <f t="shared" ca="1" si="150"/>
        <v>9</v>
      </c>
      <c r="AE57" s="240">
        <f t="shared" ca="1" si="222"/>
        <v>20</v>
      </c>
      <c r="AF57" s="233" t="str">
        <f t="shared" ca="1" si="205"/>
        <v>00028 FeedSupplyTemplate SWV Day135 FWM     RR000p WP100p MP100p GP100p T_TRUE  LTW_000_100 (F33N11)</v>
      </c>
      <c r="AG57" s="9" t="str">
        <f ca="1">IF(COUNTIF(AF$5:AF57,AF57)=1,"-","Dup")</f>
        <v>-</v>
      </c>
      <c r="AH57" s="9"/>
      <c r="AI57" s="240" t="str">
        <f t="shared" ca="1" si="195"/>
        <v>-</v>
      </c>
      <c r="AJ57" s="240" t="str">
        <f t="shared" ca="1" si="195"/>
        <v>-</v>
      </c>
      <c r="AK57" s="240" t="str">
        <f t="shared" ca="1" si="195"/>
        <v>-</v>
      </c>
      <c r="AL57" s="240" t="str">
        <f t="shared" ca="1" si="195"/>
        <v>-</v>
      </c>
      <c r="AM57" s="240" t="str">
        <f t="shared" ca="1" si="195"/>
        <v>-</v>
      </c>
      <c r="AN57" s="240" t="str">
        <f t="shared" ca="1" si="195"/>
        <v>-</v>
      </c>
      <c r="AO57" s="9"/>
      <c r="AP57" s="19" t="b">
        <f t="shared" ca="1" si="232"/>
        <v>1</v>
      </c>
      <c r="AQ57" s="19" t="str">
        <f t="shared" ca="1" si="232"/>
        <v>-</v>
      </c>
      <c r="AR57" s="19" t="str">
        <f t="shared" ca="1" si="232"/>
        <v>-</v>
      </c>
      <c r="AS57" s="19" t="str">
        <f t="shared" ca="1" si="232"/>
        <v>-</v>
      </c>
      <c r="AT57" s="19" t="b">
        <f t="shared" ca="1" si="232"/>
        <v>0</v>
      </c>
      <c r="AU57" s="19">
        <f t="shared" ca="1" si="240"/>
        <v>0.25</v>
      </c>
      <c r="AV57" s="19" t="b">
        <f t="shared" ca="1" si="240"/>
        <v>1</v>
      </c>
      <c r="AW57" s="9"/>
      <c r="AX57" s="5" t="str">
        <f t="shared" ca="1" si="153"/>
        <v>-</v>
      </c>
      <c r="AY57" s="19" t="str">
        <f t="shared" ca="1" si="241"/>
        <v>-</v>
      </c>
      <c r="AZ57" s="19" t="str">
        <f t="shared" ca="1" si="241"/>
        <v>-</v>
      </c>
      <c r="BA57" s="19" t="str">
        <f t="shared" ca="1" si="241"/>
        <v>-</v>
      </c>
      <c r="BB57" s="5" t="str">
        <f t="shared" ca="1" si="155"/>
        <v>-</v>
      </c>
      <c r="BC57" s="19" t="str">
        <f t="shared" ca="1" si="156"/>
        <v>-</v>
      </c>
      <c r="BD57" s="5" t="str">
        <f t="shared" ca="1" si="157"/>
        <v>-</v>
      </c>
      <c r="BE57" s="19" t="str">
        <f t="shared" ca="1" si="242"/>
        <v>-</v>
      </c>
      <c r="BF57" s="19" t="str">
        <f t="shared" ca="1" si="242"/>
        <v>-</v>
      </c>
      <c r="BG57" s="19" t="str">
        <f t="shared" ca="1" si="242"/>
        <v>-</v>
      </c>
      <c r="BH57" s="5" t="str">
        <f t="shared" ca="1" si="159"/>
        <v>-</v>
      </c>
      <c r="BI57" s="9"/>
      <c r="BJ57" s="19" t="str">
        <f t="shared" ca="1" si="234"/>
        <v>-</v>
      </c>
      <c r="BK57" s="19" t="str">
        <f t="shared" ca="1" si="234"/>
        <v>-</v>
      </c>
      <c r="BL57" s="19" t="str">
        <f t="shared" ca="1" si="234"/>
        <v>-</v>
      </c>
      <c r="BM57" s="19" t="str">
        <f t="shared" ca="1" si="234"/>
        <v>-</v>
      </c>
      <c r="BN57" s="19" t="str">
        <f t="shared" ca="1" si="234"/>
        <v>-</v>
      </c>
      <c r="BO57" s="19" t="str">
        <f t="shared" ca="1" si="234"/>
        <v>-</v>
      </c>
      <c r="BP57" s="19" t="str">
        <f t="shared" ca="1" si="234"/>
        <v>-</v>
      </c>
      <c r="BQ57" s="19" t="str">
        <f t="shared" ca="1" si="234"/>
        <v>-</v>
      </c>
      <c r="BR57" s="19" t="str">
        <f t="shared" ca="1" si="234"/>
        <v>-</v>
      </c>
      <c r="BS57" s="19" t="str">
        <f t="shared" ca="1" si="234"/>
        <v>-</v>
      </c>
      <c r="BT57" s="9"/>
      <c r="BU57" s="240" t="b">
        <f t="shared" ca="1" si="201"/>
        <v>1</v>
      </c>
      <c r="BV57" s="12" t="b">
        <v>1</v>
      </c>
      <c r="BW57" s="240" t="b">
        <f t="shared" ca="1" si="207"/>
        <v>1</v>
      </c>
      <c r="BX57" s="255">
        <f t="shared" ca="1" si="208"/>
        <v>111109</v>
      </c>
      <c r="BY57" s="240" t="b">
        <f t="shared" ca="1" si="218"/>
        <v>1</v>
      </c>
      <c r="BZ57" s="240">
        <f t="shared" ca="1" si="223"/>
        <v>0</v>
      </c>
      <c r="CA57" s="240" t="b">
        <f t="shared" ca="1" si="223"/>
        <v>0</v>
      </c>
      <c r="CB57" s="240">
        <f t="shared" ca="1" si="197"/>
        <v>111129</v>
      </c>
      <c r="CC57" s="19" t="str">
        <f t="shared" ca="1" si="233"/>
        <v>-</v>
      </c>
      <c r="CD57" s="12">
        <v>1</v>
      </c>
      <c r="CE57" s="12">
        <v>1</v>
      </c>
      <c r="CF57" s="9"/>
      <c r="CG57" s="448">
        <f t="shared" ca="1" si="243"/>
        <v>683</v>
      </c>
      <c r="CH57" s="448">
        <f t="shared" ca="1" si="243"/>
        <v>717</v>
      </c>
      <c r="CI57" s="448">
        <f t="shared" ca="1" si="243"/>
        <v>752</v>
      </c>
      <c r="CJ57" s="153">
        <f t="shared" ca="1" si="244"/>
        <v>441</v>
      </c>
      <c r="CK57" s="153">
        <f t="shared" ca="1" si="244"/>
        <v>476</v>
      </c>
      <c r="CL57" s="153">
        <f t="shared" ca="1" si="244"/>
        <v>511</v>
      </c>
      <c r="CM57" s="19" t="str">
        <f t="shared" ca="1" si="163"/>
        <v>-</v>
      </c>
      <c r="CN57" s="19" t="str">
        <f t="shared" ref="CN57:CO74" ca="1" si="259">OFFSET(CN$5,$B57,0)</f>
        <v>-</v>
      </c>
      <c r="CO57" s="19" t="str">
        <f t="shared" ca="1" si="259"/>
        <v>-</v>
      </c>
      <c r="CP57" s="19" t="str">
        <f t="shared" ca="1" si="258"/>
        <v>-</v>
      </c>
      <c r="CQ57" s="19" t="str">
        <f t="shared" ca="1" si="258"/>
        <v>-</v>
      </c>
      <c r="CR57" s="19"/>
      <c r="CS57" s="19"/>
      <c r="CT57" s="19"/>
      <c r="CU57" s="19"/>
      <c r="CV57" s="19"/>
      <c r="CW57" s="19"/>
      <c r="CX57" s="19"/>
      <c r="CY57" s="19"/>
      <c r="CZ57" s="19"/>
      <c r="DA57" s="19"/>
      <c r="DB57" s="19"/>
      <c r="DC57" s="19"/>
      <c r="DD57" s="12">
        <v>1</v>
      </c>
      <c r="DE57" s="12">
        <v>1</v>
      </c>
      <c r="DF57" s="19">
        <f t="shared" ca="1" si="231"/>
        <v>0</v>
      </c>
      <c r="DG57" s="19" t="str">
        <f t="shared" ca="1" si="231"/>
        <v>-</v>
      </c>
      <c r="DH57" s="19" t="str">
        <f t="shared" ca="1" si="231"/>
        <v>-</v>
      </c>
      <c r="DI57" s="19" t="str">
        <f t="shared" ca="1" si="231"/>
        <v>-</v>
      </c>
      <c r="DJ57" s="19" t="str">
        <f t="shared" ca="1" si="231"/>
        <v>-</v>
      </c>
      <c r="DK57" s="19" t="str">
        <f t="shared" ca="1" si="231"/>
        <v>-</v>
      </c>
      <c r="DL57" s="19">
        <f t="shared" ca="1" si="231"/>
        <v>0</v>
      </c>
      <c r="DM57" s="19" t="str">
        <f t="shared" ca="1" si="231"/>
        <v>-</v>
      </c>
      <c r="DN57" s="19" t="str">
        <f t="shared" ca="1" si="231"/>
        <v>-</v>
      </c>
      <c r="DO57" s="19">
        <f t="shared" ca="1" si="231"/>
        <v>0</v>
      </c>
      <c r="DP57" s="154">
        <f t="shared" ca="1" si="211"/>
        <v>0</v>
      </c>
      <c r="DQ57" s="154">
        <f t="shared" ca="1" si="211"/>
        <v>0</v>
      </c>
      <c r="DR57" s="5">
        <f t="shared" ca="1" si="165"/>
        <v>19</v>
      </c>
      <c r="DS57" s="9"/>
      <c r="DT57" s="5">
        <f t="shared" ca="1" si="245"/>
        <v>0</v>
      </c>
      <c r="DU57" s="5" t="b">
        <f t="shared" ca="1" si="245"/>
        <v>0</v>
      </c>
      <c r="DV57" s="19">
        <f t="shared" ca="1" si="225"/>
        <v>0</v>
      </c>
      <c r="DW57" s="5">
        <f t="shared" ca="1" si="245"/>
        <v>50</v>
      </c>
      <c r="DX57" s="19">
        <f t="shared" ca="1" si="225"/>
        <v>0</v>
      </c>
      <c r="DY57" s="19">
        <f t="shared" ca="1" si="225"/>
        <v>0</v>
      </c>
      <c r="DZ57" s="19">
        <f t="shared" ca="1" si="225"/>
        <v>0</v>
      </c>
      <c r="EA57" s="19">
        <f t="shared" ca="1" si="225"/>
        <v>0</v>
      </c>
      <c r="EB57" s="19">
        <f t="shared" ca="1" si="225"/>
        <v>0</v>
      </c>
      <c r="EC57" s="19">
        <f t="shared" ca="1" si="225"/>
        <v>0</v>
      </c>
      <c r="ED57" s="19">
        <f t="shared" ca="1" si="225"/>
        <v>0</v>
      </c>
      <c r="EE57" s="19">
        <f t="shared" ca="1" si="225"/>
        <v>0</v>
      </c>
      <c r="EF57" s="19">
        <f t="shared" ca="1" si="225"/>
        <v>0</v>
      </c>
      <c r="EG57" s="5">
        <f t="shared" ca="1" si="246"/>
        <v>0</v>
      </c>
      <c r="EH57" s="5">
        <f t="shared" ca="1" si="246"/>
        <v>0</v>
      </c>
      <c r="EI57" s="5">
        <f t="shared" ca="1" si="246"/>
        <v>0</v>
      </c>
      <c r="EJ57" s="5">
        <f t="shared" ca="1" si="247"/>
        <v>0.01</v>
      </c>
      <c r="EK57" s="5">
        <f t="shared" ca="1" si="247"/>
        <v>0</v>
      </c>
      <c r="EL57" s="5">
        <f t="shared" ca="1" si="247"/>
        <v>0</v>
      </c>
      <c r="EM57" s="5">
        <f t="shared" ca="1" si="247"/>
        <v>0.05</v>
      </c>
      <c r="EN57" s="5">
        <f t="shared" ca="1" si="247"/>
        <v>0.05</v>
      </c>
      <c r="EO57" s="19">
        <f t="shared" ca="1" si="257"/>
        <v>0</v>
      </c>
      <c r="EP57" s="19">
        <f t="shared" ca="1" si="257"/>
        <v>0</v>
      </c>
      <c r="EQ57" s="19">
        <f t="shared" ca="1" si="257"/>
        <v>0</v>
      </c>
      <c r="ER57" s="9"/>
      <c r="ES57" s="5" t="str">
        <f t="shared" ca="1" si="169"/>
        <v>-</v>
      </c>
      <c r="ET57" s="5" t="b">
        <f t="shared" ca="1" si="248"/>
        <v>1</v>
      </c>
      <c r="EU57" s="5" t="b">
        <f t="shared" ca="1" si="248"/>
        <v>0</v>
      </c>
      <c r="EV57" s="5" t="b">
        <f t="shared" ca="1" si="248"/>
        <v>0</v>
      </c>
      <c r="EW57" s="19">
        <f t="shared" ca="1" si="226"/>
        <v>2</v>
      </c>
      <c r="EX57" s="19">
        <f t="shared" ca="1" si="226"/>
        <v>2</v>
      </c>
      <c r="EY57" s="19" t="str">
        <f t="shared" ca="1" si="188"/>
        <v>-</v>
      </c>
      <c r="EZ57" s="19" t="str">
        <f t="shared" ca="1" si="188"/>
        <v>-</v>
      </c>
      <c r="FA57" s="19" t="str">
        <f t="shared" ca="1" si="188"/>
        <v>-</v>
      </c>
      <c r="FB57" s="19" t="str">
        <f t="shared" ca="1" si="188"/>
        <v>-</v>
      </c>
      <c r="FC57" s="19">
        <f t="shared" ca="1" si="188"/>
        <v>1</v>
      </c>
      <c r="FD57" s="19">
        <f t="shared" ca="1" si="188"/>
        <v>0.66</v>
      </c>
      <c r="FE57" s="19" t="str">
        <f t="shared" ca="1" si="188"/>
        <v>-</v>
      </c>
      <c r="FF57" s="5" t="b">
        <f t="array" aca="1" ref="FF57" ca="1">IF(OR(FG57:FG57&lt;&gt;"-"),TRUE,"-")</f>
        <v>1</v>
      </c>
      <c r="FG57" s="240">
        <f t="shared" ca="1" si="252"/>
        <v>2</v>
      </c>
      <c r="FH57" s="240">
        <f t="shared" ca="1" si="252"/>
        <v>2</v>
      </c>
      <c r="FI57" s="240">
        <f t="shared" ca="1" si="252"/>
        <v>2</v>
      </c>
      <c r="FJ57" s="240">
        <f t="shared" ca="1" si="252"/>
        <v>2</v>
      </c>
      <c r="FK57" s="240">
        <f t="shared" ca="1" si="252"/>
        <v>2</v>
      </c>
      <c r="FL57" s="240">
        <f t="shared" ca="1" si="252"/>
        <v>2</v>
      </c>
      <c r="FM57" s="240">
        <f t="shared" ca="1" si="252"/>
        <v>2</v>
      </c>
      <c r="FN57" s="240">
        <f t="shared" ca="1" si="252"/>
        <v>2</v>
      </c>
      <c r="FO57" s="5" t="str">
        <f t="array" aca="1" ref="FO57" ca="1">IF(OR(FP57:FV57&lt;&gt;"-"),TRUE,"-")</f>
        <v>-</v>
      </c>
      <c r="FP57" s="19" t="str">
        <f t="shared" ca="1" si="253"/>
        <v>-</v>
      </c>
      <c r="FQ57" s="19" t="str">
        <f t="shared" ca="1" si="253"/>
        <v>-</v>
      </c>
      <c r="FR57" s="19" t="str">
        <f t="shared" ca="1" si="253"/>
        <v>-</v>
      </c>
      <c r="FS57" s="19" t="str">
        <f t="shared" ca="1" si="253"/>
        <v>-</v>
      </c>
      <c r="FT57" s="19" t="str">
        <f t="shared" ca="1" si="253"/>
        <v>-</v>
      </c>
      <c r="FU57" s="19" t="str">
        <f t="shared" ca="1" si="253"/>
        <v>-</v>
      </c>
      <c r="FV57" s="19" t="str">
        <f t="shared" ca="1" si="253"/>
        <v>-</v>
      </c>
      <c r="FW57" s="19" t="b">
        <f t="shared" ca="1" si="213"/>
        <v>1</v>
      </c>
      <c r="FX57" s="145">
        <f t="shared" ca="1" si="171"/>
        <v>2</v>
      </c>
      <c r="FY57" s="19">
        <f t="shared" ca="1" si="213"/>
        <v>2</v>
      </c>
      <c r="FZ57" s="19" t="b">
        <f t="shared" ca="1" si="213"/>
        <v>0</v>
      </c>
      <c r="GA57" s="19" t="str">
        <f t="shared" ca="1" si="191"/>
        <v>-</v>
      </c>
      <c r="GB57" s="5" t="str">
        <f t="shared" ca="1" si="249"/>
        <v>-</v>
      </c>
      <c r="GC57" s="5" t="str">
        <f t="shared" ca="1" si="249"/>
        <v>-</v>
      </c>
      <c r="GD57" s="5" t="str">
        <f t="shared" ca="1" si="249"/>
        <v>-</v>
      </c>
      <c r="GE57" s="5" t="str">
        <f t="shared" ca="1" si="249"/>
        <v>-</v>
      </c>
      <c r="GF57" s="19" t="b">
        <f t="shared" ca="1" si="135"/>
        <v>0</v>
      </c>
      <c r="GG57" s="19" t="str">
        <f t="shared" ca="1" si="256"/>
        <v>-</v>
      </c>
      <c r="GH57" s="19" t="str">
        <f t="shared" ca="1" si="256"/>
        <v>-</v>
      </c>
      <c r="GI57" s="19" t="b">
        <f t="shared" ca="1" si="227"/>
        <v>1</v>
      </c>
      <c r="GJ57" s="19">
        <f t="shared" ca="1" si="227"/>
        <v>0.75</v>
      </c>
      <c r="GK57" s="19">
        <f t="shared" ca="1" si="227"/>
        <v>0.75</v>
      </c>
      <c r="GL57" s="19">
        <f t="shared" ca="1" si="227"/>
        <v>0.99</v>
      </c>
      <c r="GM57" s="19">
        <f t="shared" ca="1" si="227"/>
        <v>0.5</v>
      </c>
      <c r="GN57" s="19">
        <f t="shared" ca="1" si="227"/>
        <v>0</v>
      </c>
      <c r="GO57" s="19">
        <f t="shared" ca="1" si="227"/>
        <v>0</v>
      </c>
      <c r="GP57" s="19" t="str">
        <f t="shared" ca="1" si="227"/>
        <v>-</v>
      </c>
      <c r="GQ57" s="19" t="str">
        <f t="shared" ca="1" si="236"/>
        <v>-</v>
      </c>
      <c r="GR57" s="19" t="str">
        <f t="shared" ca="1" si="236"/>
        <v>-</v>
      </c>
      <c r="GS57" s="5">
        <f t="shared" ca="1" si="174"/>
        <v>1</v>
      </c>
      <c r="GT57" s="9"/>
      <c r="GU57" s="19">
        <f t="shared" ca="1" si="227"/>
        <v>70</v>
      </c>
      <c r="GV57" s="19">
        <f t="shared" ca="1" si="228"/>
        <v>50</v>
      </c>
      <c r="GW57" s="19">
        <f t="shared" ca="1" si="228"/>
        <v>85</v>
      </c>
      <c r="GX57" s="19">
        <f t="shared" ca="1" si="228"/>
        <v>50</v>
      </c>
      <c r="GY57" s="19">
        <f t="shared" ca="1" si="214"/>
        <v>1</v>
      </c>
      <c r="GZ57" s="5">
        <f t="shared" ca="1" si="175"/>
        <v>1</v>
      </c>
      <c r="HA57" s="19">
        <f t="shared" ca="1" si="176"/>
        <v>1</v>
      </c>
      <c r="HB57" s="9"/>
      <c r="HC57" s="19" t="b">
        <f t="shared" ca="1" si="250"/>
        <v>0</v>
      </c>
      <c r="HD57" s="19" t="b">
        <f t="shared" ca="1" si="250"/>
        <v>0</v>
      </c>
      <c r="HE57" s="19">
        <f t="shared" ca="1" si="228"/>
        <v>1</v>
      </c>
      <c r="HF57" s="19">
        <f t="shared" ca="1" si="228"/>
        <v>0.75</v>
      </c>
      <c r="HG57" s="19">
        <f t="shared" ca="1" si="228"/>
        <v>0.75</v>
      </c>
      <c r="HH57" s="19">
        <f t="shared" ca="1" si="228"/>
        <v>0.8</v>
      </c>
      <c r="HI57" s="19">
        <f t="shared" ca="1" si="228"/>
        <v>0.82499999999999996</v>
      </c>
      <c r="HJ57" s="19">
        <f t="shared" ca="1" si="228"/>
        <v>0.875</v>
      </c>
      <c r="HK57" s="19">
        <f t="shared" ca="1" si="228"/>
        <v>0.9</v>
      </c>
      <c r="HL57" s="19">
        <f t="shared" ca="1" si="228"/>
        <v>1</v>
      </c>
      <c r="HM57" s="19">
        <f t="shared" ca="1" si="228"/>
        <v>0.875</v>
      </c>
      <c r="HN57" s="19">
        <f t="shared" ca="1" si="229"/>
        <v>0</v>
      </c>
      <c r="HO57" s="24">
        <v>0</v>
      </c>
    </row>
    <row r="58" spans="1:223" outlineLevel="2">
      <c r="A58" s="21">
        <f t="shared" si="251"/>
        <v>53</v>
      </c>
      <c r="B58" s="224">
        <f t="shared" ca="1" si="194"/>
        <v>24</v>
      </c>
      <c r="C58">
        <f>203</f>
        <v>203</v>
      </c>
      <c r="D58" s="145" t="str">
        <f t="shared" ca="1" si="146"/>
        <v>SWV</v>
      </c>
      <c r="E58" t="b">
        <f t="shared" ca="1" si="147"/>
        <v>1</v>
      </c>
      <c r="F58" t="b">
        <v>0</v>
      </c>
      <c r="G58" t="b">
        <f t="shared" ca="1" si="221"/>
        <v>1</v>
      </c>
      <c r="H58" s="240">
        <f t="shared" ca="1" si="237"/>
        <v>0</v>
      </c>
      <c r="I58" s="240">
        <f t="shared" ca="1" si="237"/>
        <v>1</v>
      </c>
      <c r="J58" s="240">
        <f t="shared" ca="1" si="237"/>
        <v>0</v>
      </c>
      <c r="K58" s="240">
        <f t="shared" ca="1" si="237"/>
        <v>1</v>
      </c>
      <c r="L58" s="240"/>
      <c r="M58" s="240">
        <f t="shared" ca="1" si="180"/>
        <v>1</v>
      </c>
      <c r="N58" s="240">
        <f t="shared" ca="1" si="255"/>
        <v>1</v>
      </c>
      <c r="O58" s="240">
        <f t="shared" ca="1" si="182"/>
        <v>2</v>
      </c>
      <c r="P58" s="240">
        <f t="shared" ca="1" si="255"/>
        <v>1</v>
      </c>
      <c r="Q58" s="240">
        <f t="shared" ca="1" si="255"/>
        <v>2</v>
      </c>
      <c r="R58" s="240">
        <f t="shared" ca="1" si="255"/>
        <v>1</v>
      </c>
      <c r="S58" s="240">
        <f t="shared" ca="1" si="255"/>
        <v>1</v>
      </c>
      <c r="T58" s="240">
        <f t="shared" ca="1" si="255"/>
        <v>1</v>
      </c>
      <c r="U58" s="278"/>
      <c r="V58" s="278"/>
      <c r="W58" s="280">
        <f t="shared" ca="1" si="215"/>
        <v>0</v>
      </c>
      <c r="X58" s="280">
        <f t="shared" ca="1" si="215"/>
        <v>0</v>
      </c>
      <c r="Y58" s="280">
        <f t="shared" ca="1" si="216"/>
        <v>101</v>
      </c>
      <c r="Z58" s="145">
        <f ca="1">INDEX(CHOOSE($N58,DataAutumn!i.AdultDrys,DataWinter!i.AdultDrys,DataSpring!i.AdultDrys),1,$M58)</f>
        <v>4</v>
      </c>
      <c r="AA58" s="5">
        <f t="shared" ca="1" si="239"/>
        <v>2</v>
      </c>
      <c r="AB58" s="5">
        <f t="shared" ca="1" si="239"/>
        <v>0</v>
      </c>
      <c r="AC58" s="5">
        <f t="shared" ca="1" si="149"/>
        <v>5</v>
      </c>
      <c r="AD58">
        <f t="shared" ca="1" si="150"/>
        <v>9</v>
      </c>
      <c r="AE58" s="240">
        <f t="shared" ca="1" si="222"/>
        <v>21</v>
      </c>
      <c r="AF58" s="233" t="str">
        <f t="shared" ca="1" si="205"/>
        <v>00029 FeedSupplyTemplate SWV Day135 FWM     RR000p WP100p MP100p GP100p T_TRUE  LTW_000_101 (F33N11)</v>
      </c>
      <c r="AG58" s="9" t="str">
        <f ca="1">IF(COUNTIF(AF$5:AF58,AF58)=1,"-","Dup")</f>
        <v>-</v>
      </c>
      <c r="AH58" s="9"/>
      <c r="AI58" s="240" t="str">
        <f t="shared" ca="1" si="195"/>
        <v>-</v>
      </c>
      <c r="AJ58" s="240" t="str">
        <f t="shared" ca="1" si="195"/>
        <v>-</v>
      </c>
      <c r="AK58" s="240" t="str">
        <f t="shared" ca="1" si="195"/>
        <v>-</v>
      </c>
      <c r="AL58" s="240" t="str">
        <f t="shared" ca="1" si="195"/>
        <v>-</v>
      </c>
      <c r="AM58" s="240" t="str">
        <f t="shared" ca="1" si="195"/>
        <v>-</v>
      </c>
      <c r="AN58" s="240" t="str">
        <f t="shared" ca="1" si="195"/>
        <v>-</v>
      </c>
      <c r="AO58" s="9"/>
      <c r="AP58" s="19" t="b">
        <f t="shared" ca="1" si="232"/>
        <v>1</v>
      </c>
      <c r="AQ58" s="19" t="str">
        <f t="shared" ca="1" si="232"/>
        <v>-</v>
      </c>
      <c r="AR58" s="19" t="str">
        <f t="shared" ca="1" si="232"/>
        <v>-</v>
      </c>
      <c r="AS58" s="19" t="str">
        <f t="shared" ca="1" si="232"/>
        <v>-</v>
      </c>
      <c r="AT58" s="19" t="b">
        <f t="shared" ca="1" si="232"/>
        <v>0</v>
      </c>
      <c r="AU58" s="19">
        <f t="shared" ca="1" si="240"/>
        <v>0.25</v>
      </c>
      <c r="AV58" s="19" t="b">
        <f t="shared" ca="1" si="240"/>
        <v>1</v>
      </c>
      <c r="AW58" s="9"/>
      <c r="AX58" s="5" t="str">
        <f t="shared" ca="1" si="153"/>
        <v>-</v>
      </c>
      <c r="AY58" s="19" t="str">
        <f t="shared" ca="1" si="241"/>
        <v>-</v>
      </c>
      <c r="AZ58" s="19" t="str">
        <f t="shared" ca="1" si="241"/>
        <v>-</v>
      </c>
      <c r="BA58" s="19" t="str">
        <f t="shared" ca="1" si="241"/>
        <v>-</v>
      </c>
      <c r="BB58" s="5" t="str">
        <f t="shared" ca="1" si="155"/>
        <v>-</v>
      </c>
      <c r="BC58" s="19" t="str">
        <f t="shared" ca="1" si="156"/>
        <v>-</v>
      </c>
      <c r="BD58" s="5" t="str">
        <f t="shared" ca="1" si="157"/>
        <v>-</v>
      </c>
      <c r="BE58" s="19" t="str">
        <f t="shared" ca="1" si="242"/>
        <v>-</v>
      </c>
      <c r="BF58" s="19" t="str">
        <f t="shared" ca="1" si="242"/>
        <v>-</v>
      </c>
      <c r="BG58" s="19" t="str">
        <f t="shared" ca="1" si="242"/>
        <v>-</v>
      </c>
      <c r="BH58" s="5" t="str">
        <f t="shared" ca="1" si="159"/>
        <v>-</v>
      </c>
      <c r="BI58" s="9"/>
      <c r="BJ58" s="19" t="str">
        <f t="shared" ca="1" si="234"/>
        <v>-</v>
      </c>
      <c r="BK58" s="19" t="str">
        <f t="shared" ca="1" si="234"/>
        <v>-</v>
      </c>
      <c r="BL58" s="19" t="str">
        <f t="shared" ca="1" si="234"/>
        <v>-</v>
      </c>
      <c r="BM58" s="19" t="str">
        <f t="shared" ca="1" si="234"/>
        <v>-</v>
      </c>
      <c r="BN58" s="19" t="str">
        <f t="shared" ca="1" si="234"/>
        <v>-</v>
      </c>
      <c r="BO58" s="19" t="str">
        <f t="shared" ca="1" si="234"/>
        <v>-</v>
      </c>
      <c r="BP58" s="19" t="str">
        <f t="shared" ca="1" si="234"/>
        <v>-</v>
      </c>
      <c r="BQ58" s="19" t="str">
        <f t="shared" ca="1" si="234"/>
        <v>-</v>
      </c>
      <c r="BR58" s="19" t="str">
        <f t="shared" ca="1" si="234"/>
        <v>-</v>
      </c>
      <c r="BS58" s="19" t="str">
        <f t="shared" ca="1" si="234"/>
        <v>-</v>
      </c>
      <c r="BT58" s="9"/>
      <c r="BU58" s="240" t="b">
        <f t="shared" ca="1" si="201"/>
        <v>1</v>
      </c>
      <c r="BV58" s="12" t="b">
        <v>1</v>
      </c>
      <c r="BW58" s="240" t="b">
        <f t="shared" ca="1" si="207"/>
        <v>1</v>
      </c>
      <c r="BX58" s="255">
        <f t="shared" ca="1" si="208"/>
        <v>111109</v>
      </c>
      <c r="BY58" s="240" t="b">
        <f t="shared" ca="1" si="218"/>
        <v>1</v>
      </c>
      <c r="BZ58" s="240">
        <f t="shared" ca="1" si="223"/>
        <v>0</v>
      </c>
      <c r="CA58" s="240" t="b">
        <f t="shared" ca="1" si="223"/>
        <v>0</v>
      </c>
      <c r="CB58" s="240">
        <f t="shared" ca="1" si="197"/>
        <v>111130</v>
      </c>
      <c r="CC58" s="19" t="str">
        <f t="shared" ca="1" si="233"/>
        <v>-</v>
      </c>
      <c r="CD58" s="12">
        <v>1</v>
      </c>
      <c r="CE58" s="12">
        <v>1</v>
      </c>
      <c r="CF58" s="9"/>
      <c r="CG58" s="448">
        <f t="shared" ca="1" si="243"/>
        <v>683</v>
      </c>
      <c r="CH58" s="448">
        <f t="shared" ca="1" si="243"/>
        <v>717</v>
      </c>
      <c r="CI58" s="448">
        <f t="shared" ca="1" si="243"/>
        <v>752</v>
      </c>
      <c r="CJ58" s="153">
        <f t="shared" ca="1" si="244"/>
        <v>441</v>
      </c>
      <c r="CK58" s="153">
        <f t="shared" ca="1" si="244"/>
        <v>476</v>
      </c>
      <c r="CL58" s="153">
        <f t="shared" ca="1" si="244"/>
        <v>511</v>
      </c>
      <c r="CM58" s="19" t="str">
        <f t="shared" ca="1" si="163"/>
        <v>-</v>
      </c>
      <c r="CN58" s="19" t="str">
        <f t="shared" ca="1" si="259"/>
        <v>-</v>
      </c>
      <c r="CO58" s="19" t="str">
        <f t="shared" ca="1" si="259"/>
        <v>-</v>
      </c>
      <c r="CP58" s="19" t="str">
        <f t="shared" ca="1" si="258"/>
        <v>-</v>
      </c>
      <c r="CQ58" s="19" t="str">
        <f t="shared" ca="1" si="258"/>
        <v>-</v>
      </c>
      <c r="CR58" s="19"/>
      <c r="CS58" s="19"/>
      <c r="CT58" s="19"/>
      <c r="CU58" s="19"/>
      <c r="CV58" s="19"/>
      <c r="CW58" s="19"/>
      <c r="CX58" s="19"/>
      <c r="CY58" s="19"/>
      <c r="CZ58" s="19"/>
      <c r="DA58" s="19"/>
      <c r="DB58" s="19"/>
      <c r="DC58" s="19"/>
      <c r="DD58" s="12">
        <v>1</v>
      </c>
      <c r="DE58" s="12">
        <v>1</v>
      </c>
      <c r="DF58" s="19">
        <f t="shared" ref="DF58:DO74" ca="1" si="260">OFFSET(DF$5,$B58,0)</f>
        <v>0</v>
      </c>
      <c r="DG58" s="19" t="str">
        <f t="shared" ca="1" si="260"/>
        <v>-</v>
      </c>
      <c r="DH58" s="19" t="str">
        <f t="shared" ca="1" si="260"/>
        <v>-</v>
      </c>
      <c r="DI58" s="19" t="str">
        <f t="shared" ca="1" si="260"/>
        <v>-</v>
      </c>
      <c r="DJ58" s="19" t="str">
        <f t="shared" ca="1" si="260"/>
        <v>-</v>
      </c>
      <c r="DK58" s="19" t="str">
        <f t="shared" ca="1" si="260"/>
        <v>-</v>
      </c>
      <c r="DL58" s="19">
        <f t="shared" ca="1" si="260"/>
        <v>0</v>
      </c>
      <c r="DM58" s="19" t="str">
        <f t="shared" ca="1" si="260"/>
        <v>-</v>
      </c>
      <c r="DN58" s="19" t="str">
        <f t="shared" ca="1" si="260"/>
        <v>-</v>
      </c>
      <c r="DO58" s="19">
        <f t="shared" ca="1" si="260"/>
        <v>0</v>
      </c>
      <c r="DP58" s="154">
        <f t="shared" ref="DP58:DQ77" ca="1" si="261">IF(AND($N58=DP$11,$W58&lt;&gt;0,$AC58=DP$12),INDEX(i.LTWFeedLevels,$W58,MOD(DP$7-1,7)+1),0)</f>
        <v>0</v>
      </c>
      <c r="DQ58" s="154">
        <f t="shared" ca="1" si="261"/>
        <v>0</v>
      </c>
      <c r="DR58" s="5">
        <f t="shared" ca="1" si="165"/>
        <v>19</v>
      </c>
      <c r="DS58" s="9"/>
      <c r="DT58" s="5">
        <f t="shared" ca="1" si="245"/>
        <v>0</v>
      </c>
      <c r="DU58" s="5" t="b">
        <f t="shared" ca="1" si="245"/>
        <v>0</v>
      </c>
      <c r="DV58" s="19">
        <f t="shared" ca="1" si="225"/>
        <v>0</v>
      </c>
      <c r="DW58" s="5">
        <f t="shared" ca="1" si="245"/>
        <v>50</v>
      </c>
      <c r="DX58" s="19">
        <f t="shared" ca="1" si="225"/>
        <v>0</v>
      </c>
      <c r="DY58" s="19">
        <f t="shared" ca="1" si="225"/>
        <v>0</v>
      </c>
      <c r="DZ58" s="19">
        <f t="shared" ca="1" si="225"/>
        <v>0</v>
      </c>
      <c r="EA58" s="19">
        <f t="shared" ca="1" si="225"/>
        <v>0</v>
      </c>
      <c r="EB58" s="19">
        <f t="shared" ca="1" si="225"/>
        <v>0</v>
      </c>
      <c r="EC58" s="19">
        <f t="shared" ca="1" si="225"/>
        <v>0</v>
      </c>
      <c r="ED58" s="19">
        <f t="shared" ca="1" si="225"/>
        <v>0</v>
      </c>
      <c r="EE58" s="19">
        <f t="shared" ca="1" si="225"/>
        <v>0</v>
      </c>
      <c r="EF58" s="19">
        <f t="shared" ca="1" si="225"/>
        <v>0</v>
      </c>
      <c r="EG58" s="5">
        <f t="shared" ca="1" si="246"/>
        <v>0</v>
      </c>
      <c r="EH58" s="5">
        <f t="shared" ca="1" si="246"/>
        <v>0</v>
      </c>
      <c r="EI58" s="5">
        <f t="shared" ca="1" si="246"/>
        <v>0</v>
      </c>
      <c r="EJ58" s="5">
        <f t="shared" ca="1" si="247"/>
        <v>0.01</v>
      </c>
      <c r="EK58" s="5">
        <f t="shared" ca="1" si="247"/>
        <v>0</v>
      </c>
      <c r="EL58" s="5">
        <f t="shared" ca="1" si="247"/>
        <v>0</v>
      </c>
      <c r="EM58" s="5">
        <f t="shared" ca="1" si="247"/>
        <v>0.05</v>
      </c>
      <c r="EN58" s="5">
        <f t="shared" ca="1" si="247"/>
        <v>0.05</v>
      </c>
      <c r="EO58" s="19">
        <f t="shared" ca="1" si="257"/>
        <v>0</v>
      </c>
      <c r="EP58" s="19">
        <f t="shared" ca="1" si="257"/>
        <v>0</v>
      </c>
      <c r="EQ58" s="19">
        <f t="shared" ca="1" si="257"/>
        <v>0</v>
      </c>
      <c r="ER58" s="9"/>
      <c r="ES58" s="5" t="str">
        <f t="shared" ca="1" si="169"/>
        <v>-</v>
      </c>
      <c r="ET58" s="5" t="b">
        <f t="shared" ca="1" si="248"/>
        <v>1</v>
      </c>
      <c r="EU58" s="5" t="b">
        <f t="shared" ca="1" si="248"/>
        <v>0</v>
      </c>
      <c r="EV58" s="5" t="b">
        <f t="shared" ca="1" si="248"/>
        <v>0</v>
      </c>
      <c r="EW58" s="19">
        <f t="shared" ca="1" si="226"/>
        <v>2</v>
      </c>
      <c r="EX58" s="19">
        <f t="shared" ca="1" si="226"/>
        <v>2</v>
      </c>
      <c r="EY58" s="19" t="str">
        <f t="shared" ca="1" si="188"/>
        <v>-</v>
      </c>
      <c r="EZ58" s="19" t="str">
        <f t="shared" ca="1" si="188"/>
        <v>-</v>
      </c>
      <c r="FA58" s="19" t="str">
        <f t="shared" ca="1" si="188"/>
        <v>-</v>
      </c>
      <c r="FB58" s="19" t="str">
        <f t="shared" ca="1" si="188"/>
        <v>-</v>
      </c>
      <c r="FC58" s="19">
        <f t="shared" ca="1" si="188"/>
        <v>1</v>
      </c>
      <c r="FD58" s="19">
        <f t="shared" ca="1" si="188"/>
        <v>0.66</v>
      </c>
      <c r="FE58" s="19" t="str">
        <f t="shared" ca="1" si="188"/>
        <v>-</v>
      </c>
      <c r="FF58" s="5" t="b">
        <f t="array" aca="1" ref="FF58" ca="1">IF(OR(FG58:FG58&lt;&gt;"-"),TRUE,"-")</f>
        <v>1</v>
      </c>
      <c r="FG58" s="240">
        <f t="shared" ca="1" si="252"/>
        <v>2</v>
      </c>
      <c r="FH58" s="240">
        <f t="shared" ca="1" si="252"/>
        <v>2</v>
      </c>
      <c r="FI58" s="240">
        <f t="shared" ca="1" si="252"/>
        <v>2</v>
      </c>
      <c r="FJ58" s="240">
        <f t="shared" ca="1" si="252"/>
        <v>2</v>
      </c>
      <c r="FK58" s="240">
        <f t="shared" ca="1" si="252"/>
        <v>2</v>
      </c>
      <c r="FL58" s="240">
        <f t="shared" ca="1" si="252"/>
        <v>2</v>
      </c>
      <c r="FM58" s="240">
        <f t="shared" ca="1" si="252"/>
        <v>2</v>
      </c>
      <c r="FN58" s="240">
        <f t="shared" ca="1" si="252"/>
        <v>2</v>
      </c>
      <c r="FO58" s="5" t="str">
        <f t="array" aca="1" ref="FO58" ca="1">IF(OR(FP58:FV58&lt;&gt;"-"),TRUE,"-")</f>
        <v>-</v>
      </c>
      <c r="FP58" s="19" t="str">
        <f t="shared" ca="1" si="253"/>
        <v>-</v>
      </c>
      <c r="FQ58" s="19" t="str">
        <f t="shared" ca="1" si="253"/>
        <v>-</v>
      </c>
      <c r="FR58" s="19" t="str">
        <f t="shared" ca="1" si="253"/>
        <v>-</v>
      </c>
      <c r="FS58" s="19" t="str">
        <f t="shared" ca="1" si="253"/>
        <v>-</v>
      </c>
      <c r="FT58" s="19" t="str">
        <f t="shared" ca="1" si="253"/>
        <v>-</v>
      </c>
      <c r="FU58" s="19" t="str">
        <f t="shared" ca="1" si="253"/>
        <v>-</v>
      </c>
      <c r="FV58" s="19" t="str">
        <f t="shared" ca="1" si="253"/>
        <v>-</v>
      </c>
      <c r="FW58" s="19" t="b">
        <f t="shared" ca="1" si="213"/>
        <v>1</v>
      </c>
      <c r="FX58" s="145">
        <f t="shared" ca="1" si="171"/>
        <v>2</v>
      </c>
      <c r="FY58" s="19">
        <f t="shared" ca="1" si="213"/>
        <v>2</v>
      </c>
      <c r="FZ58" s="19" t="b">
        <f t="shared" ca="1" si="213"/>
        <v>0</v>
      </c>
      <c r="GA58" s="19" t="str">
        <f t="shared" ca="1" si="191"/>
        <v>-</v>
      </c>
      <c r="GB58" s="5" t="str">
        <f t="shared" ca="1" si="249"/>
        <v>-</v>
      </c>
      <c r="GC58" s="5" t="str">
        <f t="shared" ca="1" si="249"/>
        <v>-</v>
      </c>
      <c r="GD58" s="5" t="str">
        <f t="shared" ca="1" si="249"/>
        <v>-</v>
      </c>
      <c r="GE58" s="5" t="str">
        <f t="shared" ca="1" si="249"/>
        <v>-</v>
      </c>
      <c r="GF58" s="19" t="b">
        <f t="shared" ca="1" si="135"/>
        <v>0</v>
      </c>
      <c r="GG58" s="19" t="str">
        <f t="shared" ca="1" si="256"/>
        <v>-</v>
      </c>
      <c r="GH58" s="19" t="str">
        <f t="shared" ca="1" si="256"/>
        <v>-</v>
      </c>
      <c r="GI58" s="19" t="b">
        <f t="shared" ca="1" si="227"/>
        <v>1</v>
      </c>
      <c r="GJ58" s="19">
        <f t="shared" ca="1" si="227"/>
        <v>0.75</v>
      </c>
      <c r="GK58" s="19">
        <f t="shared" ca="1" si="227"/>
        <v>0.75</v>
      </c>
      <c r="GL58" s="19">
        <f t="shared" ca="1" si="227"/>
        <v>0.99</v>
      </c>
      <c r="GM58" s="19">
        <f t="shared" ca="1" si="227"/>
        <v>0.5</v>
      </c>
      <c r="GN58" s="19">
        <f t="shared" ca="1" si="227"/>
        <v>0</v>
      </c>
      <c r="GO58" s="19">
        <f t="shared" ca="1" si="227"/>
        <v>0</v>
      </c>
      <c r="GP58" s="19" t="str">
        <f t="shared" ca="1" si="227"/>
        <v>-</v>
      </c>
      <c r="GQ58" s="19" t="str">
        <f t="shared" ca="1" si="236"/>
        <v>-</v>
      </c>
      <c r="GR58" s="19" t="str">
        <f t="shared" ca="1" si="236"/>
        <v>-</v>
      </c>
      <c r="GS58" s="5">
        <f t="shared" ca="1" si="174"/>
        <v>1</v>
      </c>
      <c r="GT58" s="9"/>
      <c r="GU58" s="19">
        <f t="shared" ca="1" si="227"/>
        <v>70</v>
      </c>
      <c r="GV58" s="19">
        <f t="shared" ca="1" si="228"/>
        <v>50</v>
      </c>
      <c r="GW58" s="19">
        <f t="shared" ca="1" si="228"/>
        <v>85</v>
      </c>
      <c r="GX58" s="19">
        <f t="shared" ca="1" si="228"/>
        <v>50</v>
      </c>
      <c r="GY58" s="19">
        <f t="shared" ca="1" si="214"/>
        <v>1</v>
      </c>
      <c r="GZ58" s="5">
        <f t="shared" ca="1" si="175"/>
        <v>1</v>
      </c>
      <c r="HA58" s="19">
        <f t="shared" ca="1" si="176"/>
        <v>1</v>
      </c>
      <c r="HB58" s="9"/>
      <c r="HC58" s="19" t="b">
        <f t="shared" ca="1" si="250"/>
        <v>0</v>
      </c>
      <c r="HD58" s="19" t="b">
        <f t="shared" ca="1" si="250"/>
        <v>0</v>
      </c>
      <c r="HE58" s="19">
        <f t="shared" ca="1" si="228"/>
        <v>1</v>
      </c>
      <c r="HF58" s="19">
        <f t="shared" ca="1" si="228"/>
        <v>0.75</v>
      </c>
      <c r="HG58" s="19">
        <f t="shared" ca="1" si="228"/>
        <v>0.75</v>
      </c>
      <c r="HH58" s="19">
        <f t="shared" ca="1" si="228"/>
        <v>0.8</v>
      </c>
      <c r="HI58" s="19">
        <f t="shared" ca="1" si="228"/>
        <v>0.82499999999999996</v>
      </c>
      <c r="HJ58" s="19">
        <f t="shared" ca="1" si="228"/>
        <v>0.875</v>
      </c>
      <c r="HK58" s="19">
        <f t="shared" ca="1" si="228"/>
        <v>0.9</v>
      </c>
      <c r="HL58" s="19">
        <f t="shared" ca="1" si="228"/>
        <v>1</v>
      </c>
      <c r="HM58" s="19">
        <f t="shared" ca="1" si="228"/>
        <v>0.875</v>
      </c>
      <c r="HN58" s="19">
        <f t="shared" ca="1" si="229"/>
        <v>0</v>
      </c>
      <c r="HO58" s="24">
        <v>0</v>
      </c>
    </row>
    <row r="59" spans="1:223" outlineLevel="2">
      <c r="A59" s="21">
        <f t="shared" si="251"/>
        <v>54</v>
      </c>
      <c r="B59" s="224">
        <f t="shared" ca="1" si="194"/>
        <v>24</v>
      </c>
      <c r="C59">
        <f>203</f>
        <v>203</v>
      </c>
      <c r="D59" s="145" t="str">
        <f t="shared" ca="1" si="146"/>
        <v>SWV</v>
      </c>
      <c r="E59" t="b">
        <f t="shared" ca="1" si="147"/>
        <v>1</v>
      </c>
      <c r="F59" t="b">
        <v>0</v>
      </c>
      <c r="G59" t="b">
        <f t="shared" ca="1" si="221"/>
        <v>1</v>
      </c>
      <c r="H59" s="240">
        <f t="shared" ca="1" si="237"/>
        <v>0</v>
      </c>
      <c r="I59" s="240">
        <f t="shared" ca="1" si="237"/>
        <v>1</v>
      </c>
      <c r="J59" s="240">
        <f t="shared" ca="1" si="237"/>
        <v>0</v>
      </c>
      <c r="K59" s="240">
        <f t="shared" ca="1" si="237"/>
        <v>1</v>
      </c>
      <c r="L59" s="240"/>
      <c r="M59" s="240">
        <f t="shared" ca="1" si="180"/>
        <v>1</v>
      </c>
      <c r="N59" s="240">
        <f t="shared" ca="1" si="255"/>
        <v>1</v>
      </c>
      <c r="O59" s="240">
        <f t="shared" ca="1" si="182"/>
        <v>2</v>
      </c>
      <c r="P59" s="240">
        <f t="shared" ca="1" si="255"/>
        <v>1</v>
      </c>
      <c r="Q59" s="240">
        <f t="shared" ca="1" si="255"/>
        <v>2</v>
      </c>
      <c r="R59" s="240">
        <f t="shared" ca="1" si="255"/>
        <v>1</v>
      </c>
      <c r="S59" s="240">
        <f t="shared" ca="1" si="255"/>
        <v>1</v>
      </c>
      <c r="T59" s="240">
        <f t="shared" ca="1" si="255"/>
        <v>1</v>
      </c>
      <c r="U59" s="278"/>
      <c r="V59" s="278"/>
      <c r="W59" s="280">
        <f t="shared" ref="W59:X78" ca="1" si="262">IF(OFFSET(X59,-1,0)=X$28,W$27,IF(OFFSET(W59,-1,0)=0,0,MOD(OFFSET(W59,-1,0)+1,W$28+1)))</f>
        <v>0</v>
      </c>
      <c r="X59" s="280">
        <f t="shared" ca="1" si="262"/>
        <v>0</v>
      </c>
      <c r="Y59" s="280">
        <f t="shared" ca="1" si="216"/>
        <v>102</v>
      </c>
      <c r="Z59" s="145">
        <f ca="1">INDEX(CHOOSE($N59,DataAutumn!i.AdultDrys,DataWinter!i.AdultDrys,DataSpring!i.AdultDrys),1,$M59)</f>
        <v>4</v>
      </c>
      <c r="AA59" s="5">
        <f t="shared" ca="1" si="239"/>
        <v>2</v>
      </c>
      <c r="AB59" s="5">
        <f t="shared" ca="1" si="239"/>
        <v>0</v>
      </c>
      <c r="AC59" s="5">
        <f t="shared" ca="1" si="149"/>
        <v>5</v>
      </c>
      <c r="AD59">
        <f t="shared" ca="1" si="150"/>
        <v>9</v>
      </c>
      <c r="AE59" s="240">
        <f t="shared" ca="1" si="222"/>
        <v>22</v>
      </c>
      <c r="AF59" s="233" t="str">
        <f t="shared" ca="1" si="205"/>
        <v>00030 FeedSupplyTemplate SWV Day135 FWM     RR000p WP100p MP100p GP100p T_TRUE  LTW_000_102 (F33N11)</v>
      </c>
      <c r="AG59" s="9" t="str">
        <f ca="1">IF(COUNTIF(AF$5:AF59,AF59)=1,"-","Dup")</f>
        <v>-</v>
      </c>
      <c r="AH59" s="9"/>
      <c r="AI59" s="240" t="str">
        <f t="shared" ca="1" si="195"/>
        <v>-</v>
      </c>
      <c r="AJ59" s="240" t="str">
        <f t="shared" ca="1" si="195"/>
        <v>-</v>
      </c>
      <c r="AK59" s="240" t="str">
        <f t="shared" ca="1" si="195"/>
        <v>-</v>
      </c>
      <c r="AL59" s="240" t="str">
        <f t="shared" ca="1" si="195"/>
        <v>-</v>
      </c>
      <c r="AM59" s="240" t="str">
        <f t="shared" ca="1" si="195"/>
        <v>-</v>
      </c>
      <c r="AN59" s="240" t="str">
        <f t="shared" ca="1" si="195"/>
        <v>-</v>
      </c>
      <c r="AO59" s="9"/>
      <c r="AP59" s="19" t="b">
        <f t="shared" ca="1" si="232"/>
        <v>1</v>
      </c>
      <c r="AQ59" s="19" t="str">
        <f t="shared" ca="1" si="232"/>
        <v>-</v>
      </c>
      <c r="AR59" s="19" t="str">
        <f t="shared" ca="1" si="232"/>
        <v>-</v>
      </c>
      <c r="AS59" s="19" t="str">
        <f t="shared" ca="1" si="232"/>
        <v>-</v>
      </c>
      <c r="AT59" s="19" t="b">
        <f t="shared" ca="1" si="232"/>
        <v>0</v>
      </c>
      <c r="AU59" s="19">
        <f t="shared" ca="1" si="240"/>
        <v>0.25</v>
      </c>
      <c r="AV59" s="19" t="b">
        <f t="shared" ca="1" si="240"/>
        <v>1</v>
      </c>
      <c r="AW59" s="9"/>
      <c r="AX59" s="5" t="str">
        <f t="shared" ca="1" si="153"/>
        <v>-</v>
      </c>
      <c r="AY59" s="19" t="str">
        <f t="shared" ca="1" si="241"/>
        <v>-</v>
      </c>
      <c r="AZ59" s="19" t="str">
        <f t="shared" ca="1" si="241"/>
        <v>-</v>
      </c>
      <c r="BA59" s="19" t="str">
        <f t="shared" ca="1" si="241"/>
        <v>-</v>
      </c>
      <c r="BB59" s="5" t="str">
        <f t="shared" ca="1" si="155"/>
        <v>-</v>
      </c>
      <c r="BC59" s="19" t="str">
        <f t="shared" ca="1" si="156"/>
        <v>-</v>
      </c>
      <c r="BD59" s="5" t="str">
        <f t="shared" ca="1" si="157"/>
        <v>-</v>
      </c>
      <c r="BE59" s="19" t="str">
        <f t="shared" ca="1" si="242"/>
        <v>-</v>
      </c>
      <c r="BF59" s="19" t="str">
        <f t="shared" ca="1" si="242"/>
        <v>-</v>
      </c>
      <c r="BG59" s="19" t="str">
        <f t="shared" ca="1" si="242"/>
        <v>-</v>
      </c>
      <c r="BH59" s="5" t="str">
        <f t="shared" ca="1" si="159"/>
        <v>-</v>
      </c>
      <c r="BI59" s="9"/>
      <c r="BJ59" s="19" t="str">
        <f t="shared" ca="1" si="234"/>
        <v>-</v>
      </c>
      <c r="BK59" s="19" t="str">
        <f t="shared" ca="1" si="234"/>
        <v>-</v>
      </c>
      <c r="BL59" s="19" t="str">
        <f t="shared" ca="1" si="234"/>
        <v>-</v>
      </c>
      <c r="BM59" s="19" t="str">
        <f t="shared" ca="1" si="234"/>
        <v>-</v>
      </c>
      <c r="BN59" s="19" t="str">
        <f t="shared" ca="1" si="234"/>
        <v>-</v>
      </c>
      <c r="BO59" s="19" t="str">
        <f t="shared" ca="1" si="234"/>
        <v>-</v>
      </c>
      <c r="BP59" s="19" t="str">
        <f t="shared" ca="1" si="234"/>
        <v>-</v>
      </c>
      <c r="BQ59" s="19" t="str">
        <f t="shared" ca="1" si="234"/>
        <v>-</v>
      </c>
      <c r="BR59" s="19" t="str">
        <f t="shared" ca="1" si="234"/>
        <v>-</v>
      </c>
      <c r="BS59" s="19" t="str">
        <f t="shared" ca="1" si="234"/>
        <v>-</v>
      </c>
      <c r="BT59" s="9"/>
      <c r="BU59" s="240" t="b">
        <f t="shared" ca="1" si="201"/>
        <v>1</v>
      </c>
      <c r="BV59" s="12" t="b">
        <v>1</v>
      </c>
      <c r="BW59" s="240" t="b">
        <f t="shared" ca="1" si="207"/>
        <v>1</v>
      </c>
      <c r="BX59" s="255">
        <f t="shared" ca="1" si="208"/>
        <v>111109</v>
      </c>
      <c r="BY59" s="240" t="b">
        <f t="shared" ca="1" si="218"/>
        <v>1</v>
      </c>
      <c r="BZ59" s="240">
        <f t="shared" ca="1" si="223"/>
        <v>0</v>
      </c>
      <c r="CA59" s="240" t="b">
        <f t="shared" ca="1" si="223"/>
        <v>0</v>
      </c>
      <c r="CB59" s="240">
        <f t="shared" ca="1" si="197"/>
        <v>111131</v>
      </c>
      <c r="CC59" s="19" t="str">
        <f t="shared" ca="1" si="233"/>
        <v>-</v>
      </c>
      <c r="CD59" s="12">
        <v>1</v>
      </c>
      <c r="CE59" s="12">
        <v>1</v>
      </c>
      <c r="CF59" s="9"/>
      <c r="CG59" s="448">
        <f t="shared" ca="1" si="243"/>
        <v>683</v>
      </c>
      <c r="CH59" s="448">
        <f t="shared" ca="1" si="243"/>
        <v>717</v>
      </c>
      <c r="CI59" s="448">
        <f t="shared" ca="1" si="243"/>
        <v>752</v>
      </c>
      <c r="CJ59" s="153">
        <f t="shared" ca="1" si="244"/>
        <v>441</v>
      </c>
      <c r="CK59" s="153">
        <f t="shared" ca="1" si="244"/>
        <v>476</v>
      </c>
      <c r="CL59" s="153">
        <f t="shared" ca="1" si="244"/>
        <v>511</v>
      </c>
      <c r="CM59" s="19" t="str">
        <f t="shared" ca="1" si="163"/>
        <v>-</v>
      </c>
      <c r="CN59" s="19" t="str">
        <f t="shared" ca="1" si="259"/>
        <v>-</v>
      </c>
      <c r="CO59" s="19" t="str">
        <f t="shared" ca="1" si="259"/>
        <v>-</v>
      </c>
      <c r="CP59" s="19" t="str">
        <f t="shared" ca="1" si="258"/>
        <v>-</v>
      </c>
      <c r="CQ59" s="19" t="str">
        <f t="shared" ca="1" si="258"/>
        <v>-</v>
      </c>
      <c r="CR59" s="19"/>
      <c r="CS59" s="19"/>
      <c r="CT59" s="19"/>
      <c r="CU59" s="19"/>
      <c r="CV59" s="19"/>
      <c r="CW59" s="19"/>
      <c r="CX59" s="19"/>
      <c r="CY59" s="19"/>
      <c r="CZ59" s="19"/>
      <c r="DA59" s="19"/>
      <c r="DB59" s="19"/>
      <c r="DC59" s="19"/>
      <c r="DD59" s="12">
        <v>1</v>
      </c>
      <c r="DE59" s="12">
        <v>1</v>
      </c>
      <c r="DF59" s="19">
        <f t="shared" ca="1" si="260"/>
        <v>0</v>
      </c>
      <c r="DG59" s="19" t="str">
        <f t="shared" ca="1" si="260"/>
        <v>-</v>
      </c>
      <c r="DH59" s="19" t="str">
        <f t="shared" ca="1" si="260"/>
        <v>-</v>
      </c>
      <c r="DI59" s="19" t="str">
        <f t="shared" ca="1" si="260"/>
        <v>-</v>
      </c>
      <c r="DJ59" s="19" t="str">
        <f t="shared" ca="1" si="260"/>
        <v>-</v>
      </c>
      <c r="DK59" s="19" t="str">
        <f t="shared" ca="1" si="260"/>
        <v>-</v>
      </c>
      <c r="DL59" s="19">
        <f t="shared" ca="1" si="260"/>
        <v>0</v>
      </c>
      <c r="DM59" s="19" t="str">
        <f t="shared" ca="1" si="260"/>
        <v>-</v>
      </c>
      <c r="DN59" s="19" t="str">
        <f t="shared" ca="1" si="260"/>
        <v>-</v>
      </c>
      <c r="DO59" s="19">
        <f t="shared" ca="1" si="260"/>
        <v>0</v>
      </c>
      <c r="DP59" s="154">
        <f t="shared" ca="1" si="261"/>
        <v>0</v>
      </c>
      <c r="DQ59" s="154">
        <f t="shared" ca="1" si="261"/>
        <v>0</v>
      </c>
      <c r="DR59" s="5">
        <f t="shared" ca="1" si="165"/>
        <v>19</v>
      </c>
      <c r="DS59" s="9"/>
      <c r="DT59" s="5">
        <f t="shared" ca="1" si="245"/>
        <v>0</v>
      </c>
      <c r="DU59" s="5" t="b">
        <f t="shared" ca="1" si="245"/>
        <v>0</v>
      </c>
      <c r="DV59" s="19">
        <f t="shared" ca="1" si="225"/>
        <v>0</v>
      </c>
      <c r="DW59" s="5">
        <f t="shared" ca="1" si="245"/>
        <v>50</v>
      </c>
      <c r="DX59" s="19">
        <f t="shared" ca="1" si="225"/>
        <v>0</v>
      </c>
      <c r="DY59" s="19">
        <f t="shared" ca="1" si="225"/>
        <v>0</v>
      </c>
      <c r="DZ59" s="19">
        <f t="shared" ca="1" si="225"/>
        <v>0</v>
      </c>
      <c r="EA59" s="19">
        <f t="shared" ca="1" si="225"/>
        <v>0</v>
      </c>
      <c r="EB59" s="19">
        <f t="shared" ca="1" si="225"/>
        <v>0</v>
      </c>
      <c r="EC59" s="19">
        <f t="shared" ca="1" si="225"/>
        <v>0</v>
      </c>
      <c r="ED59" s="19">
        <f t="shared" ca="1" si="225"/>
        <v>0</v>
      </c>
      <c r="EE59" s="19">
        <f t="shared" ca="1" si="225"/>
        <v>0</v>
      </c>
      <c r="EF59" s="19">
        <f t="shared" ca="1" si="225"/>
        <v>0</v>
      </c>
      <c r="EG59" s="5">
        <f t="shared" ca="1" si="246"/>
        <v>0</v>
      </c>
      <c r="EH59" s="5">
        <f t="shared" ca="1" si="246"/>
        <v>0</v>
      </c>
      <c r="EI59" s="5">
        <f t="shared" ca="1" si="246"/>
        <v>0</v>
      </c>
      <c r="EJ59" s="5">
        <f t="shared" ref="EJ59:EN68" ca="1" si="263">INDEX(i_dryman,($Z59-1)*4+INDEX(i.StdELMan,($K59-1)*12+($M59-1)*3+$N59,EJ$8),EJ$7)</f>
        <v>0.01</v>
      </c>
      <c r="EK59" s="5">
        <f t="shared" ca="1" si="263"/>
        <v>0</v>
      </c>
      <c r="EL59" s="5">
        <f t="shared" ca="1" si="263"/>
        <v>0</v>
      </c>
      <c r="EM59" s="5">
        <f t="shared" ca="1" si="263"/>
        <v>0.05</v>
      </c>
      <c r="EN59" s="5">
        <f t="shared" ca="1" si="263"/>
        <v>0.05</v>
      </c>
      <c r="EO59" s="19">
        <f t="shared" ca="1" si="257"/>
        <v>0</v>
      </c>
      <c r="EP59" s="19">
        <f t="shared" ca="1" si="257"/>
        <v>0</v>
      </c>
      <c r="EQ59" s="19">
        <f t="shared" ca="1" si="257"/>
        <v>0</v>
      </c>
      <c r="ER59" s="9"/>
      <c r="ES59" s="5" t="str">
        <f t="shared" ca="1" si="169"/>
        <v>-</v>
      </c>
      <c r="ET59" s="5" t="b">
        <f t="shared" ca="1" si="248"/>
        <v>1</v>
      </c>
      <c r="EU59" s="5" t="b">
        <f t="shared" ca="1" si="248"/>
        <v>0</v>
      </c>
      <c r="EV59" s="5" t="b">
        <f t="shared" ca="1" si="248"/>
        <v>0</v>
      </c>
      <c r="EW59" s="19">
        <f t="shared" ca="1" si="226"/>
        <v>2</v>
      </c>
      <c r="EX59" s="19">
        <f t="shared" ca="1" si="226"/>
        <v>2</v>
      </c>
      <c r="EY59" s="19" t="str">
        <f t="shared" ca="1" si="188"/>
        <v>-</v>
      </c>
      <c r="EZ59" s="19" t="str">
        <f t="shared" ca="1" si="188"/>
        <v>-</v>
      </c>
      <c r="FA59" s="19" t="str">
        <f t="shared" ca="1" si="188"/>
        <v>-</v>
      </c>
      <c r="FB59" s="19" t="str">
        <f t="shared" ca="1" si="188"/>
        <v>-</v>
      </c>
      <c r="FC59" s="19">
        <f t="shared" ca="1" si="188"/>
        <v>1</v>
      </c>
      <c r="FD59" s="19">
        <f t="shared" ca="1" si="188"/>
        <v>0.66</v>
      </c>
      <c r="FE59" s="19" t="str">
        <f t="shared" ca="1" si="188"/>
        <v>-</v>
      </c>
      <c r="FF59" s="5" t="b">
        <f t="array" aca="1" ref="FF59" ca="1">IF(OR(FG59:FG59&lt;&gt;"-"),TRUE,"-")</f>
        <v>1</v>
      </c>
      <c r="FG59" s="240">
        <f t="shared" ca="1" si="252"/>
        <v>2</v>
      </c>
      <c r="FH59" s="240">
        <f t="shared" ca="1" si="252"/>
        <v>2</v>
      </c>
      <c r="FI59" s="240">
        <f t="shared" ca="1" si="252"/>
        <v>2</v>
      </c>
      <c r="FJ59" s="240">
        <f t="shared" ca="1" si="252"/>
        <v>2</v>
      </c>
      <c r="FK59" s="240">
        <f t="shared" ca="1" si="252"/>
        <v>2</v>
      </c>
      <c r="FL59" s="240">
        <f t="shared" ca="1" si="252"/>
        <v>2</v>
      </c>
      <c r="FM59" s="240">
        <f t="shared" ca="1" si="252"/>
        <v>2</v>
      </c>
      <c r="FN59" s="240">
        <f t="shared" ca="1" si="252"/>
        <v>2</v>
      </c>
      <c r="FO59" s="5" t="str">
        <f t="array" aca="1" ref="FO59" ca="1">IF(OR(FP59:FV59&lt;&gt;"-"),TRUE,"-")</f>
        <v>-</v>
      </c>
      <c r="FP59" s="19" t="str">
        <f t="shared" ca="1" si="253"/>
        <v>-</v>
      </c>
      <c r="FQ59" s="19" t="str">
        <f t="shared" ca="1" si="253"/>
        <v>-</v>
      </c>
      <c r="FR59" s="19" t="str">
        <f t="shared" ca="1" si="253"/>
        <v>-</v>
      </c>
      <c r="FS59" s="19" t="str">
        <f t="shared" ca="1" si="253"/>
        <v>-</v>
      </c>
      <c r="FT59" s="19" t="str">
        <f t="shared" ca="1" si="253"/>
        <v>-</v>
      </c>
      <c r="FU59" s="19" t="str">
        <f t="shared" ca="1" si="253"/>
        <v>-</v>
      </c>
      <c r="FV59" s="19" t="str">
        <f t="shared" ca="1" si="253"/>
        <v>-</v>
      </c>
      <c r="FW59" s="19" t="b">
        <f t="shared" ca="1" si="213"/>
        <v>1</v>
      </c>
      <c r="FX59" s="145">
        <f t="shared" ca="1" si="171"/>
        <v>2</v>
      </c>
      <c r="FY59" s="19">
        <f t="shared" ca="1" si="213"/>
        <v>2</v>
      </c>
      <c r="FZ59" s="19" t="b">
        <f t="shared" ca="1" si="213"/>
        <v>0</v>
      </c>
      <c r="GA59" s="19" t="str">
        <f t="shared" ca="1" si="191"/>
        <v>-</v>
      </c>
      <c r="GB59" s="5" t="str">
        <f t="shared" ca="1" si="249"/>
        <v>-</v>
      </c>
      <c r="GC59" s="5" t="str">
        <f t="shared" ca="1" si="249"/>
        <v>-</v>
      </c>
      <c r="GD59" s="5" t="str">
        <f t="shared" ca="1" si="249"/>
        <v>-</v>
      </c>
      <c r="GE59" s="5" t="str">
        <f t="shared" ca="1" si="249"/>
        <v>-</v>
      </c>
      <c r="GF59" s="19" t="b">
        <f t="shared" ca="1" si="135"/>
        <v>0</v>
      </c>
      <c r="GG59" s="19" t="str">
        <f t="shared" ca="1" si="256"/>
        <v>-</v>
      </c>
      <c r="GH59" s="19" t="str">
        <f t="shared" ca="1" si="256"/>
        <v>-</v>
      </c>
      <c r="GI59" s="19" t="b">
        <f t="shared" ca="1" si="227"/>
        <v>1</v>
      </c>
      <c r="GJ59" s="19">
        <f t="shared" ca="1" si="227"/>
        <v>0.75</v>
      </c>
      <c r="GK59" s="19">
        <f t="shared" ca="1" si="227"/>
        <v>0.75</v>
      </c>
      <c r="GL59" s="19">
        <f t="shared" ca="1" si="227"/>
        <v>0.99</v>
      </c>
      <c r="GM59" s="19">
        <f t="shared" ca="1" si="227"/>
        <v>0.5</v>
      </c>
      <c r="GN59" s="19">
        <f t="shared" ca="1" si="227"/>
        <v>0</v>
      </c>
      <c r="GO59" s="19">
        <f t="shared" ca="1" si="227"/>
        <v>0</v>
      </c>
      <c r="GP59" s="19" t="str">
        <f t="shared" ca="1" si="227"/>
        <v>-</v>
      </c>
      <c r="GQ59" s="19" t="str">
        <f t="shared" ca="1" si="236"/>
        <v>-</v>
      </c>
      <c r="GR59" s="19" t="str">
        <f t="shared" ca="1" si="236"/>
        <v>-</v>
      </c>
      <c r="GS59" s="5">
        <f t="shared" ca="1" si="174"/>
        <v>1</v>
      </c>
      <c r="GT59" s="9"/>
      <c r="GU59" s="19">
        <f t="shared" ca="1" si="227"/>
        <v>70</v>
      </c>
      <c r="GV59" s="19">
        <f t="shared" ca="1" si="228"/>
        <v>50</v>
      </c>
      <c r="GW59" s="19">
        <f t="shared" ca="1" si="228"/>
        <v>85</v>
      </c>
      <c r="GX59" s="19">
        <f t="shared" ca="1" si="228"/>
        <v>50</v>
      </c>
      <c r="GY59" s="19">
        <f t="shared" ca="1" si="214"/>
        <v>1</v>
      </c>
      <c r="GZ59" s="5">
        <f t="shared" ca="1" si="175"/>
        <v>1</v>
      </c>
      <c r="HA59" s="19">
        <f t="shared" ca="1" si="176"/>
        <v>1</v>
      </c>
      <c r="HB59" s="9"/>
      <c r="HC59" s="19" t="b">
        <f t="shared" ca="1" si="250"/>
        <v>0</v>
      </c>
      <c r="HD59" s="19" t="b">
        <f t="shared" ca="1" si="250"/>
        <v>0</v>
      </c>
      <c r="HE59" s="19">
        <f t="shared" ca="1" si="228"/>
        <v>1</v>
      </c>
      <c r="HF59" s="19">
        <f t="shared" ca="1" si="228"/>
        <v>0.75</v>
      </c>
      <c r="HG59" s="19">
        <f t="shared" ca="1" si="228"/>
        <v>0.75</v>
      </c>
      <c r="HH59" s="19">
        <f t="shared" ca="1" si="228"/>
        <v>0.8</v>
      </c>
      <c r="HI59" s="19">
        <f t="shared" ca="1" si="228"/>
        <v>0.82499999999999996</v>
      </c>
      <c r="HJ59" s="19">
        <f t="shared" ca="1" si="228"/>
        <v>0.875</v>
      </c>
      <c r="HK59" s="19">
        <f t="shared" ca="1" si="228"/>
        <v>0.9</v>
      </c>
      <c r="HL59" s="19">
        <f t="shared" ca="1" si="228"/>
        <v>1</v>
      </c>
      <c r="HM59" s="19">
        <f t="shared" ca="1" si="228"/>
        <v>0.875</v>
      </c>
      <c r="HN59" s="19">
        <f t="shared" ca="1" si="229"/>
        <v>0</v>
      </c>
      <c r="HO59" s="24">
        <v>0</v>
      </c>
    </row>
    <row r="60" spans="1:223" outlineLevel="2">
      <c r="A60" s="21">
        <f t="shared" si="251"/>
        <v>55</v>
      </c>
      <c r="B60" s="224">
        <f t="shared" ca="1" si="194"/>
        <v>24</v>
      </c>
      <c r="C60">
        <f>203</f>
        <v>203</v>
      </c>
      <c r="D60" s="145" t="str">
        <f t="shared" ca="1" si="146"/>
        <v>SWV</v>
      </c>
      <c r="E60" t="b">
        <f t="shared" ca="1" si="147"/>
        <v>1</v>
      </c>
      <c r="F60" t="b">
        <v>0</v>
      </c>
      <c r="G60" t="b">
        <f t="shared" ca="1" si="221"/>
        <v>1</v>
      </c>
      <c r="H60" s="240">
        <f t="shared" ca="1" si="237"/>
        <v>0</v>
      </c>
      <c r="I60" s="240">
        <f t="shared" ca="1" si="237"/>
        <v>1</v>
      </c>
      <c r="J60" s="240">
        <f t="shared" ca="1" si="237"/>
        <v>0</v>
      </c>
      <c r="K60" s="240">
        <f t="shared" ca="1" si="237"/>
        <v>1</v>
      </c>
      <c r="L60" s="240"/>
      <c r="M60" s="240">
        <f t="shared" ca="1" si="180"/>
        <v>1</v>
      </c>
      <c r="N60" s="240">
        <f t="shared" ca="1" si="255"/>
        <v>1</v>
      </c>
      <c r="O60" s="240">
        <f t="shared" ca="1" si="182"/>
        <v>2</v>
      </c>
      <c r="P60" s="240">
        <f t="shared" ca="1" si="255"/>
        <v>1</v>
      </c>
      <c r="Q60" s="240">
        <f t="shared" ca="1" si="255"/>
        <v>2</v>
      </c>
      <c r="R60" s="240">
        <f t="shared" ca="1" si="255"/>
        <v>1</v>
      </c>
      <c r="S60" s="240">
        <f t="shared" ca="1" si="255"/>
        <v>1</v>
      </c>
      <c r="T60" s="240">
        <f t="shared" ca="1" si="255"/>
        <v>1</v>
      </c>
      <c r="U60" s="278"/>
      <c r="V60" s="278"/>
      <c r="W60" s="280">
        <f t="shared" ca="1" si="262"/>
        <v>0</v>
      </c>
      <c r="X60" s="280">
        <f t="shared" ca="1" si="262"/>
        <v>0</v>
      </c>
      <c r="Y60" s="280">
        <f t="shared" ca="1" si="216"/>
        <v>103</v>
      </c>
      <c r="Z60" s="145">
        <f ca="1">INDEX(CHOOSE($N60,DataAutumn!i.AdultDrys,DataWinter!i.AdultDrys,DataSpring!i.AdultDrys),1,$M60)</f>
        <v>4</v>
      </c>
      <c r="AA60" s="5">
        <f t="shared" ca="1" si="239"/>
        <v>2</v>
      </c>
      <c r="AB60" s="5">
        <f t="shared" ca="1" si="239"/>
        <v>0</v>
      </c>
      <c r="AC60" s="5">
        <f t="shared" ca="1" si="149"/>
        <v>5</v>
      </c>
      <c r="AD60">
        <f t="shared" ca="1" si="150"/>
        <v>9</v>
      </c>
      <c r="AE60" s="240">
        <f t="shared" ca="1" si="222"/>
        <v>23</v>
      </c>
      <c r="AF60" s="233" t="str">
        <f t="shared" ca="1" si="205"/>
        <v>00031 FeedSupplyTemplate SWV Day135 FWM     RR000p WP100p MP100p GP100p T_TRUE  LTW_000_103 (F33N11)</v>
      </c>
      <c r="AG60" s="9" t="str">
        <f ca="1">IF(COUNTIF(AF$5:AF60,AF60)=1,"-","Dup")</f>
        <v>-</v>
      </c>
      <c r="AH60" s="9"/>
      <c r="AI60" s="240" t="str">
        <f t="shared" ca="1" si="195"/>
        <v>-</v>
      </c>
      <c r="AJ60" s="240" t="str">
        <f t="shared" ca="1" si="195"/>
        <v>-</v>
      </c>
      <c r="AK60" s="240" t="str">
        <f t="shared" ca="1" si="195"/>
        <v>-</v>
      </c>
      <c r="AL60" s="240" t="str">
        <f t="shared" ca="1" si="195"/>
        <v>-</v>
      </c>
      <c r="AM60" s="240" t="str">
        <f t="shared" ca="1" si="195"/>
        <v>-</v>
      </c>
      <c r="AN60" s="240" t="str">
        <f t="shared" ca="1" si="195"/>
        <v>-</v>
      </c>
      <c r="AO60" s="9"/>
      <c r="AP60" s="19" t="b">
        <f t="shared" ca="1" si="232"/>
        <v>1</v>
      </c>
      <c r="AQ60" s="19" t="str">
        <f t="shared" ca="1" si="232"/>
        <v>-</v>
      </c>
      <c r="AR60" s="19" t="str">
        <f t="shared" ca="1" si="232"/>
        <v>-</v>
      </c>
      <c r="AS60" s="19" t="str">
        <f t="shared" ca="1" si="232"/>
        <v>-</v>
      </c>
      <c r="AT60" s="19" t="b">
        <f t="shared" ca="1" si="232"/>
        <v>0</v>
      </c>
      <c r="AU60" s="19">
        <f t="shared" ca="1" si="240"/>
        <v>0.25</v>
      </c>
      <c r="AV60" s="19" t="b">
        <f t="shared" ca="1" si="240"/>
        <v>1</v>
      </c>
      <c r="AW60" s="9"/>
      <c r="AX60" s="5" t="str">
        <f t="shared" ca="1" si="153"/>
        <v>-</v>
      </c>
      <c r="AY60" s="19" t="str">
        <f t="shared" ca="1" si="241"/>
        <v>-</v>
      </c>
      <c r="AZ60" s="19" t="str">
        <f t="shared" ca="1" si="241"/>
        <v>-</v>
      </c>
      <c r="BA60" s="19" t="str">
        <f t="shared" ca="1" si="241"/>
        <v>-</v>
      </c>
      <c r="BB60" s="5" t="str">
        <f t="shared" ca="1" si="155"/>
        <v>-</v>
      </c>
      <c r="BC60" s="19" t="str">
        <f t="shared" ca="1" si="156"/>
        <v>-</v>
      </c>
      <c r="BD60" s="5" t="str">
        <f t="shared" ca="1" si="157"/>
        <v>-</v>
      </c>
      <c r="BE60" s="19" t="str">
        <f t="shared" ca="1" si="242"/>
        <v>-</v>
      </c>
      <c r="BF60" s="19" t="str">
        <f t="shared" ca="1" si="242"/>
        <v>-</v>
      </c>
      <c r="BG60" s="19" t="str">
        <f t="shared" ca="1" si="242"/>
        <v>-</v>
      </c>
      <c r="BH60" s="5" t="str">
        <f t="shared" ca="1" si="159"/>
        <v>-</v>
      </c>
      <c r="BI60" s="9"/>
      <c r="BJ60" s="19" t="str">
        <f t="shared" ca="1" si="234"/>
        <v>-</v>
      </c>
      <c r="BK60" s="19" t="str">
        <f t="shared" ca="1" si="234"/>
        <v>-</v>
      </c>
      <c r="BL60" s="19" t="str">
        <f t="shared" ca="1" si="234"/>
        <v>-</v>
      </c>
      <c r="BM60" s="19" t="str">
        <f t="shared" ca="1" si="234"/>
        <v>-</v>
      </c>
      <c r="BN60" s="19" t="str">
        <f t="shared" ca="1" si="234"/>
        <v>-</v>
      </c>
      <c r="BO60" s="19" t="str">
        <f t="shared" ca="1" si="234"/>
        <v>-</v>
      </c>
      <c r="BP60" s="19" t="str">
        <f t="shared" ca="1" si="234"/>
        <v>-</v>
      </c>
      <c r="BQ60" s="19" t="str">
        <f t="shared" ca="1" si="234"/>
        <v>-</v>
      </c>
      <c r="BR60" s="19" t="str">
        <f t="shared" ca="1" si="234"/>
        <v>-</v>
      </c>
      <c r="BS60" s="19" t="str">
        <f t="shared" ca="1" si="234"/>
        <v>-</v>
      </c>
      <c r="BT60" s="9"/>
      <c r="BU60" s="240" t="b">
        <f t="shared" ca="1" si="201"/>
        <v>1</v>
      </c>
      <c r="BV60" s="12" t="b">
        <v>1</v>
      </c>
      <c r="BW60" s="240" t="b">
        <f t="shared" ca="1" si="207"/>
        <v>1</v>
      </c>
      <c r="BX60" s="255">
        <f t="shared" ca="1" si="208"/>
        <v>111109</v>
      </c>
      <c r="BY60" s="240" t="b">
        <f t="shared" ca="1" si="218"/>
        <v>1</v>
      </c>
      <c r="BZ60" s="240">
        <f t="shared" ca="1" si="223"/>
        <v>0</v>
      </c>
      <c r="CA60" s="240" t="b">
        <f t="shared" ca="1" si="223"/>
        <v>0</v>
      </c>
      <c r="CB60" s="240">
        <f t="shared" ca="1" si="197"/>
        <v>111132</v>
      </c>
      <c r="CC60" s="19" t="str">
        <f t="shared" ca="1" si="233"/>
        <v>-</v>
      </c>
      <c r="CD60" s="12">
        <v>1</v>
      </c>
      <c r="CE60" s="12">
        <v>1</v>
      </c>
      <c r="CF60" s="9"/>
      <c r="CG60" s="448">
        <f t="shared" ca="1" si="243"/>
        <v>683</v>
      </c>
      <c r="CH60" s="448">
        <f t="shared" ca="1" si="243"/>
        <v>717</v>
      </c>
      <c r="CI60" s="448">
        <f t="shared" ca="1" si="243"/>
        <v>752</v>
      </c>
      <c r="CJ60" s="153">
        <f t="shared" ca="1" si="244"/>
        <v>441</v>
      </c>
      <c r="CK60" s="153">
        <f t="shared" ca="1" si="244"/>
        <v>476</v>
      </c>
      <c r="CL60" s="153">
        <f t="shared" ca="1" si="244"/>
        <v>511</v>
      </c>
      <c r="CM60" s="19" t="str">
        <f t="shared" ca="1" si="163"/>
        <v>-</v>
      </c>
      <c r="CN60" s="19" t="str">
        <f t="shared" ca="1" si="259"/>
        <v>-</v>
      </c>
      <c r="CO60" s="19" t="str">
        <f t="shared" ca="1" si="259"/>
        <v>-</v>
      </c>
      <c r="CP60" s="19" t="str">
        <f t="shared" ca="1" si="258"/>
        <v>-</v>
      </c>
      <c r="CQ60" s="19" t="str">
        <f t="shared" ca="1" si="258"/>
        <v>-</v>
      </c>
      <c r="CR60" s="19"/>
      <c r="CS60" s="19"/>
      <c r="CT60" s="19"/>
      <c r="CU60" s="19"/>
      <c r="CV60" s="19"/>
      <c r="CW60" s="19"/>
      <c r="CX60" s="19"/>
      <c r="CY60" s="19"/>
      <c r="CZ60" s="19"/>
      <c r="DA60" s="19"/>
      <c r="DB60" s="19"/>
      <c r="DC60" s="19"/>
      <c r="DD60" s="12">
        <v>1</v>
      </c>
      <c r="DE60" s="12">
        <v>1</v>
      </c>
      <c r="DF60" s="19">
        <f t="shared" ca="1" si="260"/>
        <v>0</v>
      </c>
      <c r="DG60" s="19" t="str">
        <f t="shared" ca="1" si="260"/>
        <v>-</v>
      </c>
      <c r="DH60" s="19" t="str">
        <f t="shared" ca="1" si="260"/>
        <v>-</v>
      </c>
      <c r="DI60" s="19" t="str">
        <f t="shared" ca="1" si="260"/>
        <v>-</v>
      </c>
      <c r="DJ60" s="19" t="str">
        <f t="shared" ca="1" si="260"/>
        <v>-</v>
      </c>
      <c r="DK60" s="19" t="str">
        <f t="shared" ca="1" si="260"/>
        <v>-</v>
      </c>
      <c r="DL60" s="19">
        <f t="shared" ca="1" si="260"/>
        <v>0</v>
      </c>
      <c r="DM60" s="19" t="str">
        <f t="shared" ca="1" si="260"/>
        <v>-</v>
      </c>
      <c r="DN60" s="19" t="str">
        <f t="shared" ca="1" si="260"/>
        <v>-</v>
      </c>
      <c r="DO60" s="19">
        <f t="shared" ca="1" si="260"/>
        <v>0</v>
      </c>
      <c r="DP60" s="154">
        <f t="shared" ca="1" si="261"/>
        <v>0</v>
      </c>
      <c r="DQ60" s="154">
        <f t="shared" ca="1" si="261"/>
        <v>0</v>
      </c>
      <c r="DR60" s="5">
        <f t="shared" ca="1" si="165"/>
        <v>19</v>
      </c>
      <c r="DS60" s="9"/>
      <c r="DT60" s="5">
        <f t="shared" ca="1" si="245"/>
        <v>0</v>
      </c>
      <c r="DU60" s="5" t="b">
        <f t="shared" ca="1" si="245"/>
        <v>0</v>
      </c>
      <c r="DV60" s="19">
        <f t="shared" ca="1" si="225"/>
        <v>0</v>
      </c>
      <c r="DW60" s="5">
        <f t="shared" ca="1" si="245"/>
        <v>50</v>
      </c>
      <c r="DX60" s="19">
        <f t="shared" ca="1" si="225"/>
        <v>0</v>
      </c>
      <c r="DY60" s="19">
        <f t="shared" ca="1" si="225"/>
        <v>0</v>
      </c>
      <c r="DZ60" s="19">
        <f t="shared" ca="1" si="225"/>
        <v>0</v>
      </c>
      <c r="EA60" s="19">
        <f t="shared" ca="1" si="225"/>
        <v>0</v>
      </c>
      <c r="EB60" s="19">
        <f t="shared" ca="1" si="225"/>
        <v>0</v>
      </c>
      <c r="EC60" s="19">
        <f t="shared" ca="1" si="225"/>
        <v>0</v>
      </c>
      <c r="ED60" s="19">
        <f t="shared" ca="1" si="225"/>
        <v>0</v>
      </c>
      <c r="EE60" s="19">
        <f t="shared" ca="1" si="225"/>
        <v>0</v>
      </c>
      <c r="EF60" s="19">
        <f t="shared" ca="1" si="225"/>
        <v>0</v>
      </c>
      <c r="EG60" s="5">
        <f t="shared" ca="1" si="246"/>
        <v>0</v>
      </c>
      <c r="EH60" s="5">
        <f t="shared" ca="1" si="246"/>
        <v>0</v>
      </c>
      <c r="EI60" s="5">
        <f t="shared" ca="1" si="246"/>
        <v>0</v>
      </c>
      <c r="EJ60" s="5">
        <f t="shared" ca="1" si="263"/>
        <v>0.01</v>
      </c>
      <c r="EK60" s="5">
        <f t="shared" ca="1" si="263"/>
        <v>0</v>
      </c>
      <c r="EL60" s="5">
        <f t="shared" ca="1" si="263"/>
        <v>0</v>
      </c>
      <c r="EM60" s="5">
        <f t="shared" ca="1" si="263"/>
        <v>0.05</v>
      </c>
      <c r="EN60" s="5">
        <f t="shared" ca="1" si="263"/>
        <v>0.05</v>
      </c>
      <c r="EO60" s="19">
        <f t="shared" ca="1" si="257"/>
        <v>0</v>
      </c>
      <c r="EP60" s="19">
        <f t="shared" ca="1" si="257"/>
        <v>0</v>
      </c>
      <c r="EQ60" s="19">
        <f t="shared" ca="1" si="257"/>
        <v>0</v>
      </c>
      <c r="ER60" s="9"/>
      <c r="ES60" s="5" t="str">
        <f t="shared" ca="1" si="169"/>
        <v>-</v>
      </c>
      <c r="ET60" s="5" t="b">
        <f t="shared" ca="1" si="248"/>
        <v>1</v>
      </c>
      <c r="EU60" s="5" t="b">
        <f t="shared" ca="1" si="248"/>
        <v>0</v>
      </c>
      <c r="EV60" s="5" t="b">
        <f t="shared" ca="1" si="248"/>
        <v>0</v>
      </c>
      <c r="EW60" s="19">
        <f t="shared" ca="1" si="226"/>
        <v>2</v>
      </c>
      <c r="EX60" s="19">
        <f t="shared" ca="1" si="226"/>
        <v>2</v>
      </c>
      <c r="EY60" s="19" t="str">
        <f t="shared" ca="1" si="188"/>
        <v>-</v>
      </c>
      <c r="EZ60" s="19" t="str">
        <f t="shared" ca="1" si="188"/>
        <v>-</v>
      </c>
      <c r="FA60" s="19" t="str">
        <f t="shared" ca="1" si="188"/>
        <v>-</v>
      </c>
      <c r="FB60" s="19" t="str">
        <f t="shared" ca="1" si="188"/>
        <v>-</v>
      </c>
      <c r="FC60" s="19">
        <f t="shared" ca="1" si="188"/>
        <v>1</v>
      </c>
      <c r="FD60" s="19">
        <f t="shared" ca="1" si="188"/>
        <v>0.66</v>
      </c>
      <c r="FE60" s="19" t="str">
        <f t="shared" ca="1" si="188"/>
        <v>-</v>
      </c>
      <c r="FF60" s="5" t="b">
        <f t="array" aca="1" ref="FF60" ca="1">IF(OR(FG60:FG60&lt;&gt;"-"),TRUE,"-")</f>
        <v>1</v>
      </c>
      <c r="FG60" s="240">
        <f t="shared" ca="1" si="252"/>
        <v>2</v>
      </c>
      <c r="FH60" s="240">
        <f t="shared" ca="1" si="252"/>
        <v>2</v>
      </c>
      <c r="FI60" s="240">
        <f t="shared" ca="1" si="252"/>
        <v>2</v>
      </c>
      <c r="FJ60" s="240">
        <f t="shared" ca="1" si="252"/>
        <v>2</v>
      </c>
      <c r="FK60" s="240">
        <f t="shared" ca="1" si="252"/>
        <v>2</v>
      </c>
      <c r="FL60" s="240">
        <f t="shared" ca="1" si="252"/>
        <v>2</v>
      </c>
      <c r="FM60" s="240">
        <f t="shared" ca="1" si="252"/>
        <v>2</v>
      </c>
      <c r="FN60" s="240">
        <f t="shared" ca="1" si="252"/>
        <v>2</v>
      </c>
      <c r="FO60" s="5" t="str">
        <f t="array" aca="1" ref="FO60" ca="1">IF(OR(FP60:FV60&lt;&gt;"-"),TRUE,"-")</f>
        <v>-</v>
      </c>
      <c r="FP60" s="19" t="str">
        <f t="shared" ca="1" si="253"/>
        <v>-</v>
      </c>
      <c r="FQ60" s="19" t="str">
        <f t="shared" ca="1" si="253"/>
        <v>-</v>
      </c>
      <c r="FR60" s="19" t="str">
        <f t="shared" ca="1" si="253"/>
        <v>-</v>
      </c>
      <c r="FS60" s="19" t="str">
        <f t="shared" ca="1" si="253"/>
        <v>-</v>
      </c>
      <c r="FT60" s="19" t="str">
        <f t="shared" ca="1" si="253"/>
        <v>-</v>
      </c>
      <c r="FU60" s="19" t="str">
        <f t="shared" ca="1" si="253"/>
        <v>-</v>
      </c>
      <c r="FV60" s="19" t="str">
        <f t="shared" ca="1" si="253"/>
        <v>-</v>
      </c>
      <c r="FW60" s="19" t="b">
        <f t="shared" ca="1" si="213"/>
        <v>1</v>
      </c>
      <c r="FX60" s="145">
        <f t="shared" ca="1" si="171"/>
        <v>2</v>
      </c>
      <c r="FY60" s="19">
        <f t="shared" ca="1" si="213"/>
        <v>2</v>
      </c>
      <c r="FZ60" s="19" t="b">
        <f t="shared" ca="1" si="213"/>
        <v>0</v>
      </c>
      <c r="GA60" s="19" t="str">
        <f t="shared" ca="1" si="191"/>
        <v>-</v>
      </c>
      <c r="GB60" s="5" t="str">
        <f t="shared" ca="1" si="249"/>
        <v>-</v>
      </c>
      <c r="GC60" s="5" t="str">
        <f t="shared" ca="1" si="249"/>
        <v>-</v>
      </c>
      <c r="GD60" s="5" t="str">
        <f t="shared" ca="1" si="249"/>
        <v>-</v>
      </c>
      <c r="GE60" s="5" t="str">
        <f t="shared" ca="1" si="249"/>
        <v>-</v>
      </c>
      <c r="GF60" s="19" t="b">
        <f t="shared" ca="1" si="135"/>
        <v>0</v>
      </c>
      <c r="GG60" s="19" t="str">
        <f t="shared" ca="1" si="256"/>
        <v>-</v>
      </c>
      <c r="GH60" s="19" t="str">
        <f t="shared" ca="1" si="256"/>
        <v>-</v>
      </c>
      <c r="GI60" s="19" t="b">
        <f t="shared" ca="1" si="227"/>
        <v>1</v>
      </c>
      <c r="GJ60" s="19">
        <f t="shared" ca="1" si="227"/>
        <v>0.75</v>
      </c>
      <c r="GK60" s="19">
        <f t="shared" ca="1" si="227"/>
        <v>0.75</v>
      </c>
      <c r="GL60" s="19">
        <f t="shared" ca="1" si="227"/>
        <v>0.99</v>
      </c>
      <c r="GM60" s="19">
        <f t="shared" ca="1" si="227"/>
        <v>0.5</v>
      </c>
      <c r="GN60" s="19">
        <f t="shared" ca="1" si="227"/>
        <v>0</v>
      </c>
      <c r="GO60" s="19">
        <f t="shared" ca="1" si="227"/>
        <v>0</v>
      </c>
      <c r="GP60" s="19" t="str">
        <f t="shared" ca="1" si="227"/>
        <v>-</v>
      </c>
      <c r="GQ60" s="19" t="str">
        <f t="shared" ca="1" si="236"/>
        <v>-</v>
      </c>
      <c r="GR60" s="19" t="str">
        <f t="shared" ca="1" si="236"/>
        <v>-</v>
      </c>
      <c r="GS60" s="5">
        <f t="shared" ca="1" si="174"/>
        <v>1</v>
      </c>
      <c r="GT60" s="9"/>
      <c r="GU60" s="19">
        <f t="shared" ca="1" si="227"/>
        <v>70</v>
      </c>
      <c r="GV60" s="19">
        <f t="shared" ca="1" si="228"/>
        <v>50</v>
      </c>
      <c r="GW60" s="19">
        <f t="shared" ca="1" si="228"/>
        <v>85</v>
      </c>
      <c r="GX60" s="19">
        <f t="shared" ca="1" si="228"/>
        <v>50</v>
      </c>
      <c r="GY60" s="19">
        <f t="shared" ca="1" si="214"/>
        <v>1</v>
      </c>
      <c r="GZ60" s="5">
        <f t="shared" ca="1" si="175"/>
        <v>1</v>
      </c>
      <c r="HA60" s="19">
        <f t="shared" ca="1" si="176"/>
        <v>1</v>
      </c>
      <c r="HB60" s="9"/>
      <c r="HC60" s="19" t="b">
        <f t="shared" ca="1" si="250"/>
        <v>0</v>
      </c>
      <c r="HD60" s="19" t="b">
        <f t="shared" ca="1" si="250"/>
        <v>0</v>
      </c>
      <c r="HE60" s="19">
        <f t="shared" ca="1" si="228"/>
        <v>1</v>
      </c>
      <c r="HF60" s="19">
        <f t="shared" ca="1" si="228"/>
        <v>0.75</v>
      </c>
      <c r="HG60" s="19">
        <f t="shared" ca="1" si="228"/>
        <v>0.75</v>
      </c>
      <c r="HH60" s="19">
        <f t="shared" ref="HF60:HL61" ca="1" si="264">OFFSET(HH$5,$B60,0)</f>
        <v>0.8</v>
      </c>
      <c r="HI60" s="19">
        <f t="shared" ca="1" si="264"/>
        <v>0.82499999999999996</v>
      </c>
      <c r="HJ60" s="19">
        <f t="shared" ca="1" si="264"/>
        <v>0.875</v>
      </c>
      <c r="HK60" s="19">
        <f t="shared" ca="1" si="264"/>
        <v>0.9</v>
      </c>
      <c r="HL60" s="19">
        <f t="shared" ca="1" si="264"/>
        <v>1</v>
      </c>
      <c r="HM60" s="19">
        <f t="shared" ca="1" si="228"/>
        <v>0.875</v>
      </c>
      <c r="HN60" s="19">
        <f t="shared" ca="1" si="229"/>
        <v>0</v>
      </c>
      <c r="HO60" s="24">
        <v>0</v>
      </c>
    </row>
    <row r="61" spans="1:223" outlineLevel="2">
      <c r="A61" s="21">
        <f t="shared" si="251"/>
        <v>56</v>
      </c>
      <c r="B61" s="224">
        <f t="shared" ca="1" si="194"/>
        <v>24</v>
      </c>
      <c r="C61">
        <f>203</f>
        <v>203</v>
      </c>
      <c r="D61" s="145" t="str">
        <f t="shared" ref="D61:D92" ca="1" si="265">INDEX(i.Region_Desc,$K61,1)</f>
        <v>SWV</v>
      </c>
      <c r="E61" t="b">
        <f t="shared" ca="1" si="147"/>
        <v>1</v>
      </c>
      <c r="F61" t="b">
        <v>0</v>
      </c>
      <c r="G61" t="b">
        <f t="shared" ca="1" si="221"/>
        <v>1</v>
      </c>
      <c r="H61" s="240">
        <f t="shared" ca="1" si="237"/>
        <v>0</v>
      </c>
      <c r="I61" s="240">
        <f t="shared" ca="1" si="237"/>
        <v>1</v>
      </c>
      <c r="J61" s="240">
        <f t="shared" ca="1" si="237"/>
        <v>0</v>
      </c>
      <c r="K61" s="240">
        <f t="shared" ca="1" si="237"/>
        <v>1</v>
      </c>
      <c r="L61" s="240"/>
      <c r="M61" s="240">
        <f t="shared" ca="1" si="180"/>
        <v>1</v>
      </c>
      <c r="N61" s="240">
        <f t="shared" ca="1" si="255"/>
        <v>1</v>
      </c>
      <c r="O61" s="240">
        <f t="shared" ca="1" si="182"/>
        <v>2</v>
      </c>
      <c r="P61" s="240">
        <f t="shared" ca="1" si="255"/>
        <v>1</v>
      </c>
      <c r="Q61" s="240">
        <f t="shared" ca="1" si="255"/>
        <v>2</v>
      </c>
      <c r="R61" s="240">
        <f t="shared" ca="1" si="255"/>
        <v>1</v>
      </c>
      <c r="S61" s="240">
        <f t="shared" ca="1" si="255"/>
        <v>1</v>
      </c>
      <c r="T61" s="240">
        <f t="shared" ca="1" si="255"/>
        <v>1</v>
      </c>
      <c r="U61" s="278"/>
      <c r="V61" s="278"/>
      <c r="W61" s="280">
        <f t="shared" ca="1" si="262"/>
        <v>0</v>
      </c>
      <c r="X61" s="280">
        <f t="shared" ca="1" si="262"/>
        <v>0</v>
      </c>
      <c r="Y61" s="280">
        <f t="shared" ca="1" si="216"/>
        <v>104</v>
      </c>
      <c r="Z61" s="145">
        <f ca="1">INDEX(CHOOSE($N61,DataAutumn!i.AdultDrys,DataWinter!i.AdultDrys,DataSpring!i.AdultDrys),1,$M61)</f>
        <v>4</v>
      </c>
      <c r="AA61" s="5">
        <f t="shared" ca="1" si="239"/>
        <v>2</v>
      </c>
      <c r="AB61" s="5">
        <f t="shared" ca="1" si="239"/>
        <v>0</v>
      </c>
      <c r="AC61" s="5">
        <f t="shared" ref="AC61:AC92" ca="1" si="266">INDEX(i.StdELMan,($K61-1)*12+($M61-1)*3+$N61,AC$7)</f>
        <v>5</v>
      </c>
      <c r="AD61">
        <f t="shared" ca="1" si="150"/>
        <v>9</v>
      </c>
      <c r="AE61" s="240">
        <f t="shared" ca="1" si="222"/>
        <v>24</v>
      </c>
      <c r="AF61" s="233" t="str">
        <f t="shared" ca="1" si="205"/>
        <v>00032 FeedSupplyTemplate SWV Day135 FWM     RR000p WP100p MP100p GP100p T_TRUE  LTW_000_104 (F33N11)</v>
      </c>
      <c r="AG61" s="9" t="str">
        <f ca="1">IF(COUNTIF(AF$5:AF61,AF61)=1,"-","Dup")</f>
        <v>-</v>
      </c>
      <c r="AH61" s="9"/>
      <c r="AI61" s="240" t="str">
        <f t="shared" ca="1" si="195"/>
        <v>-</v>
      </c>
      <c r="AJ61" s="240" t="str">
        <f t="shared" ca="1" si="195"/>
        <v>-</v>
      </c>
      <c r="AK61" s="240" t="str">
        <f t="shared" ca="1" si="195"/>
        <v>-</v>
      </c>
      <c r="AL61" s="240" t="str">
        <f t="shared" ca="1" si="195"/>
        <v>-</v>
      </c>
      <c r="AM61" s="240" t="str">
        <f t="shared" ca="1" si="195"/>
        <v>-</v>
      </c>
      <c r="AN61" s="240" t="str">
        <f t="shared" ca="1" si="195"/>
        <v>-</v>
      </c>
      <c r="AO61" s="9"/>
      <c r="AP61" s="19" t="b">
        <f t="shared" ca="1" si="232"/>
        <v>1</v>
      </c>
      <c r="AQ61" s="19" t="str">
        <f t="shared" ca="1" si="232"/>
        <v>-</v>
      </c>
      <c r="AR61" s="19" t="str">
        <f t="shared" ca="1" si="232"/>
        <v>-</v>
      </c>
      <c r="AS61" s="19" t="str">
        <f t="shared" ca="1" si="232"/>
        <v>-</v>
      </c>
      <c r="AT61" s="19" t="b">
        <f t="shared" ca="1" si="232"/>
        <v>0</v>
      </c>
      <c r="AU61" s="19">
        <f t="shared" ca="1" si="240"/>
        <v>0.25</v>
      </c>
      <c r="AV61" s="19" t="b">
        <f t="shared" ca="1" si="240"/>
        <v>1</v>
      </c>
      <c r="AW61" s="9"/>
      <c r="AX61" s="5" t="str">
        <f t="shared" ref="AX61:AX92" ca="1" si="267">IF($M61&lt;&gt;4,OFFSET(AX$5,$B61,0),1)</f>
        <v>-</v>
      </c>
      <c r="AY61" s="19" t="str">
        <f t="shared" ca="1" si="241"/>
        <v>-</v>
      </c>
      <c r="AZ61" s="19" t="str">
        <f t="shared" ca="1" si="241"/>
        <v>-</v>
      </c>
      <c r="BA61" s="19" t="str">
        <f t="shared" ca="1" si="241"/>
        <v>-</v>
      </c>
      <c r="BB61" s="5" t="str">
        <f t="shared" ref="BB61:BB92" ca="1" si="268">IF($M61&lt;&gt;4,OFFSET(BB$5,$B61,0),1)</f>
        <v>-</v>
      </c>
      <c r="BC61" s="19" t="str">
        <f t="shared" ref="BC61:BC91" ca="1" si="269">OFFSET(BC$5,$B61,0)</f>
        <v>-</v>
      </c>
      <c r="BD61" s="5" t="str">
        <f t="shared" ref="BD61:BD92" ca="1" si="270">IF($M61&lt;&gt;4,OFFSET(BD$5,$B61,0),1)</f>
        <v>-</v>
      </c>
      <c r="BE61" s="19" t="str">
        <f t="shared" ca="1" si="242"/>
        <v>-</v>
      </c>
      <c r="BF61" s="19" t="str">
        <f t="shared" ca="1" si="242"/>
        <v>-</v>
      </c>
      <c r="BG61" s="19" t="str">
        <f t="shared" ca="1" si="242"/>
        <v>-</v>
      </c>
      <c r="BH61" s="5" t="str">
        <f t="shared" ref="BH61:BH92" ca="1" si="271">IF($M61&lt;&gt;4,OFFSET(BH$5,$B61,0),1)</f>
        <v>-</v>
      </c>
      <c r="BI61" s="9"/>
      <c r="BJ61" s="19" t="str">
        <f t="shared" ref="BJ61:BS76" ca="1" si="272">OFFSET(BJ$5,$B61,0)</f>
        <v>-</v>
      </c>
      <c r="BK61" s="19" t="str">
        <f t="shared" ca="1" si="272"/>
        <v>-</v>
      </c>
      <c r="BL61" s="19" t="str">
        <f t="shared" ca="1" si="272"/>
        <v>-</v>
      </c>
      <c r="BM61" s="19" t="str">
        <f t="shared" ca="1" si="272"/>
        <v>-</v>
      </c>
      <c r="BN61" s="19" t="str">
        <f t="shared" ca="1" si="272"/>
        <v>-</v>
      </c>
      <c r="BO61" s="19" t="str">
        <f t="shared" ca="1" si="272"/>
        <v>-</v>
      </c>
      <c r="BP61" s="19" t="str">
        <f t="shared" ca="1" si="272"/>
        <v>-</v>
      </c>
      <c r="BQ61" s="19" t="str">
        <f t="shared" ca="1" si="272"/>
        <v>-</v>
      </c>
      <c r="BR61" s="19" t="str">
        <f t="shared" ca="1" si="272"/>
        <v>-</v>
      </c>
      <c r="BS61" s="19" t="str">
        <f t="shared" ca="1" si="272"/>
        <v>-</v>
      </c>
      <c r="BT61" s="9"/>
      <c r="BU61" s="240" t="b">
        <f t="shared" ca="1" si="201"/>
        <v>1</v>
      </c>
      <c r="BV61" s="12" t="b">
        <v>1</v>
      </c>
      <c r="BW61" s="240" t="b">
        <f t="shared" ca="1" si="207"/>
        <v>1</v>
      </c>
      <c r="BX61" s="255">
        <f t="shared" ca="1" si="208"/>
        <v>111109</v>
      </c>
      <c r="BY61" s="240" t="b">
        <f t="shared" ca="1" si="218"/>
        <v>1</v>
      </c>
      <c r="BZ61" s="240">
        <f t="shared" ca="1" si="223"/>
        <v>0</v>
      </c>
      <c r="CA61" s="240" t="b">
        <f t="shared" ca="1" si="223"/>
        <v>0</v>
      </c>
      <c r="CB61" s="240">
        <f t="shared" ca="1" si="197"/>
        <v>111133</v>
      </c>
      <c r="CC61" s="19" t="str">
        <f t="shared" ca="1" si="233"/>
        <v>-</v>
      </c>
      <c r="CD61" s="12">
        <v>1</v>
      </c>
      <c r="CE61" s="12">
        <v>1</v>
      </c>
      <c r="CF61" s="9"/>
      <c r="CG61" s="448">
        <f t="shared" ca="1" si="243"/>
        <v>683</v>
      </c>
      <c r="CH61" s="448">
        <f t="shared" ca="1" si="243"/>
        <v>717</v>
      </c>
      <c r="CI61" s="448">
        <f t="shared" ca="1" si="243"/>
        <v>752</v>
      </c>
      <c r="CJ61" s="153">
        <f t="shared" ca="1" si="244"/>
        <v>441</v>
      </c>
      <c r="CK61" s="153">
        <f t="shared" ca="1" si="244"/>
        <v>476</v>
      </c>
      <c r="CL61" s="153">
        <f t="shared" ca="1" si="244"/>
        <v>511</v>
      </c>
      <c r="CM61" s="19" t="str">
        <f t="shared" ca="1" si="163"/>
        <v>-</v>
      </c>
      <c r="CN61" s="19" t="str">
        <f t="shared" ca="1" si="259"/>
        <v>-</v>
      </c>
      <c r="CO61" s="19" t="str">
        <f t="shared" ca="1" si="259"/>
        <v>-</v>
      </c>
      <c r="CP61" s="19" t="str">
        <f t="shared" ca="1" si="258"/>
        <v>-</v>
      </c>
      <c r="CQ61" s="19" t="str">
        <f t="shared" ca="1" si="258"/>
        <v>-</v>
      </c>
      <c r="CR61" s="19"/>
      <c r="CS61" s="19"/>
      <c r="CT61" s="19"/>
      <c r="CU61" s="19"/>
      <c r="CV61" s="19"/>
      <c r="CW61" s="19"/>
      <c r="CX61" s="19"/>
      <c r="CY61" s="19"/>
      <c r="CZ61" s="19"/>
      <c r="DA61" s="19"/>
      <c r="DB61" s="19"/>
      <c r="DC61" s="19"/>
      <c r="DD61" s="12">
        <v>1</v>
      </c>
      <c r="DE61" s="12">
        <v>1</v>
      </c>
      <c r="DF61" s="19">
        <f t="shared" ca="1" si="260"/>
        <v>0</v>
      </c>
      <c r="DG61" s="19" t="str">
        <f t="shared" ca="1" si="260"/>
        <v>-</v>
      </c>
      <c r="DH61" s="19" t="str">
        <f t="shared" ca="1" si="260"/>
        <v>-</v>
      </c>
      <c r="DI61" s="19" t="str">
        <f t="shared" ca="1" si="260"/>
        <v>-</v>
      </c>
      <c r="DJ61" s="19" t="str">
        <f t="shared" ca="1" si="260"/>
        <v>-</v>
      </c>
      <c r="DK61" s="19" t="str">
        <f t="shared" ca="1" si="260"/>
        <v>-</v>
      </c>
      <c r="DL61" s="19">
        <f t="shared" ca="1" si="260"/>
        <v>0</v>
      </c>
      <c r="DM61" s="19" t="str">
        <f t="shared" ca="1" si="260"/>
        <v>-</v>
      </c>
      <c r="DN61" s="19" t="str">
        <f t="shared" ca="1" si="260"/>
        <v>-</v>
      </c>
      <c r="DO61" s="19">
        <f t="shared" ca="1" si="260"/>
        <v>0</v>
      </c>
      <c r="DP61" s="154">
        <f t="shared" ca="1" si="261"/>
        <v>0</v>
      </c>
      <c r="DQ61" s="154">
        <f t="shared" ca="1" si="261"/>
        <v>0</v>
      </c>
      <c r="DR61" s="5">
        <f t="shared" ref="DR61:DR92" ca="1" si="273">INDEX(i.TOL,$N61,DR$7)</f>
        <v>19</v>
      </c>
      <c r="DS61" s="9"/>
      <c r="DT61" s="5">
        <f t="shared" ca="1" si="245"/>
        <v>0</v>
      </c>
      <c r="DU61" s="5" t="b">
        <f t="shared" ca="1" si="245"/>
        <v>0</v>
      </c>
      <c r="DV61" s="19">
        <f t="shared" ca="1" si="225"/>
        <v>0</v>
      </c>
      <c r="DW61" s="5">
        <f t="shared" ca="1" si="245"/>
        <v>50</v>
      </c>
      <c r="DX61" s="19">
        <f t="shared" ca="1" si="225"/>
        <v>0</v>
      </c>
      <c r="DY61" s="19">
        <f t="shared" ca="1" si="225"/>
        <v>0</v>
      </c>
      <c r="DZ61" s="19">
        <f t="shared" ca="1" si="225"/>
        <v>0</v>
      </c>
      <c r="EA61" s="19">
        <f t="shared" ca="1" si="225"/>
        <v>0</v>
      </c>
      <c r="EB61" s="19">
        <f t="shared" ca="1" si="225"/>
        <v>0</v>
      </c>
      <c r="EC61" s="19">
        <f t="shared" ca="1" si="225"/>
        <v>0</v>
      </c>
      <c r="ED61" s="19">
        <f t="shared" ca="1" si="225"/>
        <v>0</v>
      </c>
      <c r="EE61" s="19">
        <f t="shared" ca="1" si="225"/>
        <v>0</v>
      </c>
      <c r="EF61" s="19">
        <f t="shared" ca="1" si="225"/>
        <v>0</v>
      </c>
      <c r="EG61" s="5">
        <f t="shared" ca="1" si="246"/>
        <v>0</v>
      </c>
      <c r="EH61" s="5">
        <f t="shared" ca="1" si="246"/>
        <v>0</v>
      </c>
      <c r="EI61" s="5">
        <f t="shared" ca="1" si="246"/>
        <v>0</v>
      </c>
      <c r="EJ61" s="5">
        <f t="shared" ca="1" si="263"/>
        <v>0.01</v>
      </c>
      <c r="EK61" s="5">
        <f t="shared" ca="1" si="263"/>
        <v>0</v>
      </c>
      <c r="EL61" s="5">
        <f t="shared" ca="1" si="263"/>
        <v>0</v>
      </c>
      <c r="EM61" s="5">
        <f t="shared" ca="1" si="263"/>
        <v>0.05</v>
      </c>
      <c r="EN61" s="5">
        <f t="shared" ca="1" si="263"/>
        <v>0.05</v>
      </c>
      <c r="EO61" s="19">
        <f t="shared" ca="1" si="257"/>
        <v>0</v>
      </c>
      <c r="EP61" s="19">
        <f t="shared" ca="1" si="257"/>
        <v>0</v>
      </c>
      <c r="EQ61" s="19">
        <f t="shared" ca="1" si="257"/>
        <v>0</v>
      </c>
      <c r="ER61" s="9"/>
      <c r="ES61" s="5" t="str">
        <f t="shared" ref="ES61:ES92" ca="1" si="274">IF($L61&lt;&gt;0,INDEX(i.cropgraze_inc,$L61,ES$7),OFFSET(ES$5,$B61,0))</f>
        <v>-</v>
      </c>
      <c r="ET61" s="5" t="b">
        <f t="shared" ca="1" si="248"/>
        <v>1</v>
      </c>
      <c r="EU61" s="5" t="b">
        <f t="shared" ca="1" si="248"/>
        <v>0</v>
      </c>
      <c r="EV61" s="5" t="b">
        <f t="shared" ca="1" si="248"/>
        <v>0</v>
      </c>
      <c r="EW61" s="19">
        <f t="shared" ca="1" si="226"/>
        <v>2</v>
      </c>
      <c r="EX61" s="19">
        <f t="shared" ca="1" si="226"/>
        <v>2</v>
      </c>
      <c r="EY61" s="19" t="str">
        <f t="shared" ca="1" si="188"/>
        <v>-</v>
      </c>
      <c r="EZ61" s="19" t="str">
        <f t="shared" ca="1" si="188"/>
        <v>-</v>
      </c>
      <c r="FA61" s="19" t="str">
        <f t="shared" ca="1" si="188"/>
        <v>-</v>
      </c>
      <c r="FB61" s="19" t="str">
        <f t="shared" ca="1" si="188"/>
        <v>-</v>
      </c>
      <c r="FC61" s="19">
        <f t="shared" ca="1" si="188"/>
        <v>1</v>
      </c>
      <c r="FD61" s="19">
        <f t="shared" ca="1" si="188"/>
        <v>0.66</v>
      </c>
      <c r="FE61" s="19" t="str">
        <f t="shared" ca="1" si="188"/>
        <v>-</v>
      </c>
      <c r="FF61" s="5" t="b">
        <f t="array" aca="1" ref="FF61" ca="1">IF(OR(FG61:FG61&lt;&gt;"-"),TRUE,"-")</f>
        <v>1</v>
      </c>
      <c r="FG61" s="240">
        <f t="shared" ca="1" si="252"/>
        <v>2</v>
      </c>
      <c r="FH61" s="240">
        <f t="shared" ca="1" si="252"/>
        <v>2</v>
      </c>
      <c r="FI61" s="240">
        <f t="shared" ca="1" si="252"/>
        <v>2</v>
      </c>
      <c r="FJ61" s="240">
        <f t="shared" ca="1" si="252"/>
        <v>2</v>
      </c>
      <c r="FK61" s="240">
        <f t="shared" ca="1" si="252"/>
        <v>2</v>
      </c>
      <c r="FL61" s="240">
        <f t="shared" ca="1" si="252"/>
        <v>2</v>
      </c>
      <c r="FM61" s="240">
        <f t="shared" ca="1" si="252"/>
        <v>2</v>
      </c>
      <c r="FN61" s="240">
        <f t="shared" ca="1" si="252"/>
        <v>2</v>
      </c>
      <c r="FO61" s="5" t="str">
        <f t="array" aca="1" ref="FO61" ca="1">IF(OR(FP61:FV61&lt;&gt;"-"),TRUE,"-")</f>
        <v>-</v>
      </c>
      <c r="FP61" s="19" t="str">
        <f t="shared" ca="1" si="253"/>
        <v>-</v>
      </c>
      <c r="FQ61" s="19" t="str">
        <f t="shared" ca="1" si="253"/>
        <v>-</v>
      </c>
      <c r="FR61" s="19" t="str">
        <f t="shared" ca="1" si="253"/>
        <v>-</v>
      </c>
      <c r="FS61" s="19" t="str">
        <f t="shared" ca="1" si="253"/>
        <v>-</v>
      </c>
      <c r="FT61" s="19" t="str">
        <f t="shared" ca="1" si="253"/>
        <v>-</v>
      </c>
      <c r="FU61" s="19" t="str">
        <f t="shared" ca="1" si="253"/>
        <v>-</v>
      </c>
      <c r="FV61" s="19" t="str">
        <f t="shared" ca="1" si="253"/>
        <v>-</v>
      </c>
      <c r="FW61" s="19" t="b">
        <f t="shared" ca="1" si="213"/>
        <v>1</v>
      </c>
      <c r="FX61" s="145">
        <f t="shared" ref="FX61:FX92" ca="1" si="275">IF($AC61=6,0,$FY61)</f>
        <v>2</v>
      </c>
      <c r="FY61" s="19">
        <f t="shared" ca="1" si="213"/>
        <v>2</v>
      </c>
      <c r="FZ61" s="19" t="b">
        <f t="shared" ca="1" si="213"/>
        <v>0</v>
      </c>
      <c r="GA61" s="19" t="str">
        <f t="shared" ca="1" si="191"/>
        <v>-</v>
      </c>
      <c r="GB61" s="5" t="str">
        <f t="shared" ca="1" si="249"/>
        <v>-</v>
      </c>
      <c r="GC61" s="5" t="str">
        <f t="shared" ca="1" si="249"/>
        <v>-</v>
      </c>
      <c r="GD61" s="5" t="str">
        <f t="shared" ca="1" si="249"/>
        <v>-</v>
      </c>
      <c r="GE61" s="5" t="str">
        <f t="shared" ca="1" si="249"/>
        <v>-</v>
      </c>
      <c r="GF61" s="19" t="b">
        <f t="shared" ca="1" si="135"/>
        <v>0</v>
      </c>
      <c r="GG61" s="19" t="str">
        <f t="shared" ca="1" si="256"/>
        <v>-</v>
      </c>
      <c r="GH61" s="19" t="str">
        <f t="shared" ca="1" si="256"/>
        <v>-</v>
      </c>
      <c r="GI61" s="19" t="b">
        <f t="shared" ca="1" si="227"/>
        <v>1</v>
      </c>
      <c r="GJ61" s="19">
        <f t="shared" ca="1" si="227"/>
        <v>0.75</v>
      </c>
      <c r="GK61" s="19">
        <f t="shared" ca="1" si="227"/>
        <v>0.75</v>
      </c>
      <c r="GL61" s="19">
        <f t="shared" ca="1" si="227"/>
        <v>0.99</v>
      </c>
      <c r="GM61" s="19">
        <f t="shared" ca="1" si="227"/>
        <v>0.5</v>
      </c>
      <c r="GN61" s="19">
        <f t="shared" ca="1" si="227"/>
        <v>0</v>
      </c>
      <c r="GO61" s="19">
        <f t="shared" ca="1" si="227"/>
        <v>0</v>
      </c>
      <c r="GP61" s="19" t="str">
        <f t="shared" ca="1" si="227"/>
        <v>-</v>
      </c>
      <c r="GQ61" s="19" t="str">
        <f t="shared" ca="1" si="236"/>
        <v>-</v>
      </c>
      <c r="GR61" s="19" t="str">
        <f t="shared" ca="1" si="236"/>
        <v>-</v>
      </c>
      <c r="GS61" s="5">
        <f t="shared" ref="GS61:GS92" ca="1" si="276">INDEX(i.conservation,$Q61,$N61)</f>
        <v>1</v>
      </c>
      <c r="GT61" s="9"/>
      <c r="GU61" s="19">
        <f t="shared" ca="1" si="227"/>
        <v>70</v>
      </c>
      <c r="GV61" s="19">
        <f t="shared" ca="1" si="228"/>
        <v>50</v>
      </c>
      <c r="GW61" s="19">
        <f t="shared" ca="1" si="228"/>
        <v>85</v>
      </c>
      <c r="GX61" s="19">
        <f t="shared" ca="1" si="228"/>
        <v>50</v>
      </c>
      <c r="GY61" s="19">
        <f t="shared" ca="1" si="214"/>
        <v>1</v>
      </c>
      <c r="GZ61" s="5">
        <f t="shared" ref="GZ61:GZ92" ca="1" si="277">INDEX(i.MeatPrices,$S61,GZ$7)</f>
        <v>1</v>
      </c>
      <c r="HA61" s="19">
        <f t="shared" ca="1" si="176"/>
        <v>1</v>
      </c>
      <c r="HB61" s="9"/>
      <c r="HC61" s="19" t="b">
        <f t="shared" ca="1" si="250"/>
        <v>0</v>
      </c>
      <c r="HD61" s="19" t="b">
        <f t="shared" ca="1" si="250"/>
        <v>0</v>
      </c>
      <c r="HE61" s="19">
        <f t="shared" ca="1" si="228"/>
        <v>1</v>
      </c>
      <c r="HF61" s="19">
        <f t="shared" ca="1" si="264"/>
        <v>0.75</v>
      </c>
      <c r="HG61" s="19">
        <f t="shared" ca="1" si="264"/>
        <v>0.75</v>
      </c>
      <c r="HH61" s="19">
        <f t="shared" ca="1" si="264"/>
        <v>0.8</v>
      </c>
      <c r="HI61" s="19">
        <f t="shared" ca="1" si="264"/>
        <v>0.82499999999999996</v>
      </c>
      <c r="HJ61" s="19">
        <f t="shared" ca="1" si="264"/>
        <v>0.875</v>
      </c>
      <c r="HK61" s="19">
        <f t="shared" ca="1" si="264"/>
        <v>0.9</v>
      </c>
      <c r="HL61" s="19">
        <f t="shared" ca="1" si="264"/>
        <v>1</v>
      </c>
      <c r="HM61" s="19">
        <f t="shared" ca="1" si="228"/>
        <v>0.875</v>
      </c>
      <c r="HN61" s="19">
        <f t="shared" ca="1" si="229"/>
        <v>0</v>
      </c>
      <c r="HO61" s="24">
        <v>0</v>
      </c>
    </row>
    <row r="62" spans="1:223" outlineLevel="2">
      <c r="A62" s="21">
        <f t="shared" si="251"/>
        <v>57</v>
      </c>
      <c r="B62" s="224">
        <f t="shared" ca="1" si="194"/>
        <v>24</v>
      </c>
      <c r="C62">
        <f>203</f>
        <v>203</v>
      </c>
      <c r="D62" s="145" t="str">
        <f t="shared" ca="1" si="265"/>
        <v>SWV</v>
      </c>
      <c r="E62" t="b">
        <f t="shared" ca="1" si="147"/>
        <v>1</v>
      </c>
      <c r="F62" t="b">
        <v>0</v>
      </c>
      <c r="G62" t="b">
        <f t="shared" ca="1" si="221"/>
        <v>1</v>
      </c>
      <c r="H62" s="240">
        <f t="shared" ca="1" si="237"/>
        <v>0</v>
      </c>
      <c r="I62" s="240">
        <f t="shared" ca="1" si="237"/>
        <v>1</v>
      </c>
      <c r="J62" s="240">
        <f t="shared" ca="1" si="237"/>
        <v>0</v>
      </c>
      <c r="K62" s="240">
        <f t="shared" ca="1" si="237"/>
        <v>1</v>
      </c>
      <c r="L62" s="240"/>
      <c r="M62" s="240">
        <f t="shared" ref="M62:M92" ca="1" si="278">OFFSET(M62,-1,0)</f>
        <v>1</v>
      </c>
      <c r="N62" s="240">
        <f t="shared" ca="1" si="255"/>
        <v>1</v>
      </c>
      <c r="O62" s="240">
        <f t="shared" ca="1" si="255"/>
        <v>2</v>
      </c>
      <c r="P62" s="240">
        <f t="shared" ca="1" si="255"/>
        <v>1</v>
      </c>
      <c r="Q62" s="240">
        <f t="shared" ca="1" si="255"/>
        <v>2</v>
      </c>
      <c r="R62" s="240">
        <f t="shared" ca="1" si="255"/>
        <v>1</v>
      </c>
      <c r="S62" s="240">
        <f t="shared" ca="1" si="255"/>
        <v>1</v>
      </c>
      <c r="T62" s="240">
        <f t="shared" ca="1" si="255"/>
        <v>1</v>
      </c>
      <c r="U62" s="278"/>
      <c r="V62" s="278"/>
      <c r="W62" s="280">
        <f t="shared" ca="1" si="262"/>
        <v>0</v>
      </c>
      <c r="X62" s="280">
        <f t="shared" ca="1" si="262"/>
        <v>0</v>
      </c>
      <c r="Y62" s="280">
        <f t="shared" ca="1" si="216"/>
        <v>105</v>
      </c>
      <c r="Z62" s="145">
        <f ca="1">INDEX(CHOOSE($N62,DataAutumn!i.AdultDrys,DataWinter!i.AdultDrys,DataSpring!i.AdultDrys),1,$M62)</f>
        <v>4</v>
      </c>
      <c r="AA62" s="5">
        <f t="shared" ca="1" si="239"/>
        <v>2</v>
      </c>
      <c r="AB62" s="5">
        <f t="shared" ca="1" si="239"/>
        <v>0</v>
      </c>
      <c r="AC62" s="5">
        <f t="shared" ca="1" si="266"/>
        <v>5</v>
      </c>
      <c r="AD62">
        <f t="shared" ca="1" si="150"/>
        <v>9</v>
      </c>
      <c r="AE62" s="240">
        <f t="shared" ca="1" si="222"/>
        <v>25</v>
      </c>
      <c r="AF62" s="233" t="str">
        <f t="shared" ca="1" si="205"/>
        <v>00033 FeedSupplyTemplate SWV Day135 FWM     RR000p WP100p MP100p GP100p T_TRUE  LTW_000_105 (F33N11)</v>
      </c>
      <c r="AG62" s="9" t="str">
        <f ca="1">IF(COUNTIF(AF$5:AF62,AF62)=1,"-","Dup")</f>
        <v>-</v>
      </c>
      <c r="AH62" s="9"/>
      <c r="AI62" s="240" t="str">
        <f t="shared" ca="1" si="195"/>
        <v>-</v>
      </c>
      <c r="AJ62" s="240" t="str">
        <f t="shared" ca="1" si="195"/>
        <v>-</v>
      </c>
      <c r="AK62" s="240" t="str">
        <f t="shared" ca="1" si="195"/>
        <v>-</v>
      </c>
      <c r="AL62" s="240" t="str">
        <f t="shared" ca="1" si="195"/>
        <v>-</v>
      </c>
      <c r="AM62" s="240" t="str">
        <f t="shared" ca="1" si="195"/>
        <v>-</v>
      </c>
      <c r="AN62" s="240" t="str">
        <f t="shared" ca="1" si="195"/>
        <v>-</v>
      </c>
      <c r="AO62" s="9"/>
      <c r="AP62" s="19" t="b">
        <f t="shared" ca="1" si="232"/>
        <v>1</v>
      </c>
      <c r="AQ62" s="19" t="str">
        <f t="shared" ca="1" si="232"/>
        <v>-</v>
      </c>
      <c r="AR62" s="19" t="str">
        <f t="shared" ca="1" si="232"/>
        <v>-</v>
      </c>
      <c r="AS62" s="19" t="str">
        <f t="shared" ca="1" si="232"/>
        <v>-</v>
      </c>
      <c r="AT62" s="19" t="b">
        <f t="shared" ca="1" si="232"/>
        <v>0</v>
      </c>
      <c r="AU62" s="19">
        <f t="shared" ca="1" si="240"/>
        <v>0.25</v>
      </c>
      <c r="AV62" s="19" t="b">
        <f t="shared" ca="1" si="240"/>
        <v>1</v>
      </c>
      <c r="AW62" s="9"/>
      <c r="AX62" s="5" t="str">
        <f t="shared" ca="1" si="267"/>
        <v>-</v>
      </c>
      <c r="AY62" s="19" t="str">
        <f t="shared" ca="1" si="241"/>
        <v>-</v>
      </c>
      <c r="AZ62" s="19" t="str">
        <f t="shared" ca="1" si="241"/>
        <v>-</v>
      </c>
      <c r="BA62" s="19" t="str">
        <f t="shared" ca="1" si="241"/>
        <v>-</v>
      </c>
      <c r="BB62" s="5" t="str">
        <f t="shared" ca="1" si="268"/>
        <v>-</v>
      </c>
      <c r="BC62" s="19" t="str">
        <f t="shared" ca="1" si="269"/>
        <v>-</v>
      </c>
      <c r="BD62" s="5" t="str">
        <f t="shared" ca="1" si="270"/>
        <v>-</v>
      </c>
      <c r="BE62" s="19" t="str">
        <f t="shared" ca="1" si="242"/>
        <v>-</v>
      </c>
      <c r="BF62" s="19" t="str">
        <f t="shared" ca="1" si="242"/>
        <v>-</v>
      </c>
      <c r="BG62" s="19" t="str">
        <f t="shared" ca="1" si="242"/>
        <v>-</v>
      </c>
      <c r="BH62" s="5" t="str">
        <f t="shared" ca="1" si="271"/>
        <v>-</v>
      </c>
      <c r="BI62" s="9"/>
      <c r="BJ62" s="19" t="str">
        <f t="shared" ca="1" si="272"/>
        <v>-</v>
      </c>
      <c r="BK62" s="19" t="str">
        <f t="shared" ca="1" si="272"/>
        <v>-</v>
      </c>
      <c r="BL62" s="19" t="str">
        <f t="shared" ca="1" si="272"/>
        <v>-</v>
      </c>
      <c r="BM62" s="19" t="str">
        <f t="shared" ca="1" si="272"/>
        <v>-</v>
      </c>
      <c r="BN62" s="19" t="str">
        <f t="shared" ca="1" si="272"/>
        <v>-</v>
      </c>
      <c r="BO62" s="19" t="str">
        <f t="shared" ca="1" si="272"/>
        <v>-</v>
      </c>
      <c r="BP62" s="19" t="str">
        <f t="shared" ca="1" si="272"/>
        <v>-</v>
      </c>
      <c r="BQ62" s="19" t="str">
        <f t="shared" ca="1" si="272"/>
        <v>-</v>
      </c>
      <c r="BR62" s="19" t="str">
        <f t="shared" ca="1" si="272"/>
        <v>-</v>
      </c>
      <c r="BS62" s="19" t="str">
        <f t="shared" ca="1" si="272"/>
        <v>-</v>
      </c>
      <c r="BT62" s="9"/>
      <c r="BU62" s="240" t="b">
        <f t="shared" ca="1" si="201"/>
        <v>1</v>
      </c>
      <c r="BV62" s="12" t="b">
        <v>1</v>
      </c>
      <c r="BW62" s="240" t="b">
        <f t="shared" ca="1" si="207"/>
        <v>1</v>
      </c>
      <c r="BX62" s="255">
        <f t="shared" ca="1" si="208"/>
        <v>111109</v>
      </c>
      <c r="BY62" s="240" t="b">
        <f t="shared" ca="1" si="218"/>
        <v>1</v>
      </c>
      <c r="BZ62" s="240">
        <f t="shared" ca="1" si="223"/>
        <v>0</v>
      </c>
      <c r="CA62" s="240" t="b">
        <f t="shared" ca="1" si="223"/>
        <v>0</v>
      </c>
      <c r="CB62" s="240">
        <f t="shared" ca="1" si="197"/>
        <v>111134</v>
      </c>
      <c r="CC62" s="19" t="str">
        <f t="shared" ca="1" si="233"/>
        <v>-</v>
      </c>
      <c r="CD62" s="12">
        <v>1</v>
      </c>
      <c r="CE62" s="12">
        <v>1</v>
      </c>
      <c r="CF62" s="9"/>
      <c r="CG62" s="448">
        <f t="shared" ca="1" si="243"/>
        <v>683</v>
      </c>
      <c r="CH62" s="448">
        <f t="shared" ca="1" si="243"/>
        <v>717</v>
      </c>
      <c r="CI62" s="448">
        <f t="shared" ca="1" si="243"/>
        <v>752</v>
      </c>
      <c r="CJ62" s="153">
        <f t="shared" ca="1" si="244"/>
        <v>441</v>
      </c>
      <c r="CK62" s="153">
        <f t="shared" ca="1" si="244"/>
        <v>476</v>
      </c>
      <c r="CL62" s="153">
        <f t="shared" ca="1" si="244"/>
        <v>511</v>
      </c>
      <c r="CM62" s="19" t="str">
        <f t="shared" ref="CM62:CM91" ca="1" si="279">OFFSET(CM$5,$B62,0)</f>
        <v>-</v>
      </c>
      <c r="CN62" s="19" t="str">
        <f t="shared" ca="1" si="259"/>
        <v>-</v>
      </c>
      <c r="CO62" s="19" t="str">
        <f t="shared" ca="1" si="259"/>
        <v>-</v>
      </c>
      <c r="CP62" s="19" t="str">
        <f t="shared" ca="1" si="258"/>
        <v>-</v>
      </c>
      <c r="CQ62" s="19" t="str">
        <f t="shared" ca="1" si="258"/>
        <v>-</v>
      </c>
      <c r="CR62" s="19"/>
      <c r="CS62" s="19"/>
      <c r="CT62" s="19"/>
      <c r="CU62" s="19"/>
      <c r="CV62" s="19"/>
      <c r="CW62" s="19"/>
      <c r="CX62" s="19"/>
      <c r="CY62" s="19"/>
      <c r="CZ62" s="19"/>
      <c r="DA62" s="19"/>
      <c r="DB62" s="19"/>
      <c r="DC62" s="19"/>
      <c r="DD62" s="12">
        <v>1</v>
      </c>
      <c r="DE62" s="12">
        <v>1</v>
      </c>
      <c r="DF62" s="19">
        <f t="shared" ca="1" si="260"/>
        <v>0</v>
      </c>
      <c r="DG62" s="19" t="str">
        <f t="shared" ca="1" si="260"/>
        <v>-</v>
      </c>
      <c r="DH62" s="19" t="str">
        <f t="shared" ca="1" si="260"/>
        <v>-</v>
      </c>
      <c r="DI62" s="19" t="str">
        <f t="shared" ca="1" si="260"/>
        <v>-</v>
      </c>
      <c r="DJ62" s="19" t="str">
        <f t="shared" ca="1" si="260"/>
        <v>-</v>
      </c>
      <c r="DK62" s="19" t="str">
        <f t="shared" ca="1" si="260"/>
        <v>-</v>
      </c>
      <c r="DL62" s="19">
        <f t="shared" ca="1" si="260"/>
        <v>0</v>
      </c>
      <c r="DM62" s="19" t="str">
        <f t="shared" ca="1" si="260"/>
        <v>-</v>
      </c>
      <c r="DN62" s="19" t="str">
        <f t="shared" ca="1" si="260"/>
        <v>-</v>
      </c>
      <c r="DO62" s="19">
        <f t="shared" ca="1" si="260"/>
        <v>0</v>
      </c>
      <c r="DP62" s="154">
        <f t="shared" ca="1" si="261"/>
        <v>0</v>
      </c>
      <c r="DQ62" s="154">
        <f t="shared" ca="1" si="261"/>
        <v>0</v>
      </c>
      <c r="DR62" s="5">
        <f t="shared" ca="1" si="273"/>
        <v>19</v>
      </c>
      <c r="DS62" s="9"/>
      <c r="DT62" s="5">
        <f t="shared" ca="1" si="245"/>
        <v>0</v>
      </c>
      <c r="DU62" s="5" t="b">
        <f t="shared" ca="1" si="245"/>
        <v>0</v>
      </c>
      <c r="DV62" s="19">
        <f t="shared" ca="1" si="225"/>
        <v>0</v>
      </c>
      <c r="DW62" s="5">
        <f t="shared" ca="1" si="245"/>
        <v>50</v>
      </c>
      <c r="DX62" s="19">
        <f t="shared" ca="1" si="225"/>
        <v>0</v>
      </c>
      <c r="DY62" s="19">
        <f t="shared" ca="1" si="225"/>
        <v>0</v>
      </c>
      <c r="DZ62" s="19">
        <f t="shared" ca="1" si="225"/>
        <v>0</v>
      </c>
      <c r="EA62" s="19">
        <f t="shared" ca="1" si="225"/>
        <v>0</v>
      </c>
      <c r="EB62" s="19">
        <f t="shared" ca="1" si="225"/>
        <v>0</v>
      </c>
      <c r="EC62" s="19">
        <f t="shared" ca="1" si="225"/>
        <v>0</v>
      </c>
      <c r="ED62" s="19">
        <f t="shared" ca="1" si="225"/>
        <v>0</v>
      </c>
      <c r="EE62" s="19">
        <f t="shared" ca="1" si="225"/>
        <v>0</v>
      </c>
      <c r="EF62" s="19">
        <f t="shared" ca="1" si="225"/>
        <v>0</v>
      </c>
      <c r="EG62" s="5">
        <f t="shared" ca="1" si="246"/>
        <v>0</v>
      </c>
      <c r="EH62" s="5">
        <f t="shared" ca="1" si="246"/>
        <v>0</v>
      </c>
      <c r="EI62" s="5">
        <f t="shared" ca="1" si="246"/>
        <v>0</v>
      </c>
      <c r="EJ62" s="5">
        <f t="shared" ca="1" si="263"/>
        <v>0.01</v>
      </c>
      <c r="EK62" s="5">
        <f t="shared" ca="1" si="263"/>
        <v>0</v>
      </c>
      <c r="EL62" s="5">
        <f t="shared" ca="1" si="263"/>
        <v>0</v>
      </c>
      <c r="EM62" s="5">
        <f t="shared" ca="1" si="263"/>
        <v>0.05</v>
      </c>
      <c r="EN62" s="5">
        <f t="shared" ca="1" si="263"/>
        <v>0.05</v>
      </c>
      <c r="EO62" s="19">
        <f t="shared" ca="1" si="257"/>
        <v>0</v>
      </c>
      <c r="EP62" s="19">
        <f t="shared" ca="1" si="257"/>
        <v>0</v>
      </c>
      <c r="EQ62" s="19">
        <f t="shared" ca="1" si="257"/>
        <v>0</v>
      </c>
      <c r="ER62" s="9"/>
      <c r="ES62" s="5" t="str">
        <f t="shared" ca="1" si="274"/>
        <v>-</v>
      </c>
      <c r="ET62" s="5" t="b">
        <f t="shared" ca="1" si="248"/>
        <v>1</v>
      </c>
      <c r="EU62" s="5" t="b">
        <f t="shared" ca="1" si="248"/>
        <v>0</v>
      </c>
      <c r="EV62" s="5" t="b">
        <f t="shared" ca="1" si="248"/>
        <v>0</v>
      </c>
      <c r="EW62" s="19">
        <f t="shared" ca="1" si="226"/>
        <v>2</v>
      </c>
      <c r="EX62" s="19">
        <f t="shared" ca="1" si="226"/>
        <v>2</v>
      </c>
      <c r="EY62" s="19" t="str">
        <f t="shared" ca="1" si="188"/>
        <v>-</v>
      </c>
      <c r="EZ62" s="19" t="str">
        <f t="shared" ca="1" si="188"/>
        <v>-</v>
      </c>
      <c r="FA62" s="19" t="str">
        <f t="shared" ca="1" si="188"/>
        <v>-</v>
      </c>
      <c r="FB62" s="19" t="str">
        <f t="shared" ca="1" si="188"/>
        <v>-</v>
      </c>
      <c r="FC62" s="19">
        <f t="shared" ca="1" si="188"/>
        <v>1</v>
      </c>
      <c r="FD62" s="19">
        <f t="shared" ca="1" si="188"/>
        <v>0.66</v>
      </c>
      <c r="FE62" s="19" t="str">
        <f t="shared" ca="1" si="188"/>
        <v>-</v>
      </c>
      <c r="FF62" s="5" t="b">
        <f t="array" aca="1" ref="FF62" ca="1">IF(OR(FG62:FG62&lt;&gt;"-"),TRUE,"-")</f>
        <v>1</v>
      </c>
      <c r="FG62" s="240">
        <f t="shared" ca="1" si="252"/>
        <v>2</v>
      </c>
      <c r="FH62" s="240">
        <f t="shared" ca="1" si="252"/>
        <v>2</v>
      </c>
      <c r="FI62" s="240">
        <f t="shared" ca="1" si="252"/>
        <v>2</v>
      </c>
      <c r="FJ62" s="240">
        <f t="shared" ca="1" si="252"/>
        <v>2</v>
      </c>
      <c r="FK62" s="240">
        <f t="shared" ca="1" si="252"/>
        <v>2</v>
      </c>
      <c r="FL62" s="240">
        <f t="shared" ca="1" si="252"/>
        <v>2</v>
      </c>
      <c r="FM62" s="240">
        <f t="shared" ca="1" si="252"/>
        <v>2</v>
      </c>
      <c r="FN62" s="240">
        <f t="shared" ca="1" si="252"/>
        <v>2</v>
      </c>
      <c r="FO62" s="5" t="str">
        <f t="array" aca="1" ref="FO62" ca="1">IF(OR(FP62:FV62&lt;&gt;"-"),TRUE,"-")</f>
        <v>-</v>
      </c>
      <c r="FP62" s="19" t="str">
        <f t="shared" ca="1" si="253"/>
        <v>-</v>
      </c>
      <c r="FQ62" s="19" t="str">
        <f t="shared" ca="1" si="253"/>
        <v>-</v>
      </c>
      <c r="FR62" s="19" t="str">
        <f t="shared" ca="1" si="253"/>
        <v>-</v>
      </c>
      <c r="FS62" s="19" t="str">
        <f t="shared" ca="1" si="253"/>
        <v>-</v>
      </c>
      <c r="FT62" s="19" t="str">
        <f t="shared" ca="1" si="253"/>
        <v>-</v>
      </c>
      <c r="FU62" s="19" t="str">
        <f t="shared" ca="1" si="253"/>
        <v>-</v>
      </c>
      <c r="FV62" s="19" t="str">
        <f t="shared" ca="1" si="253"/>
        <v>-</v>
      </c>
      <c r="FW62" s="19" t="b">
        <f t="shared" ca="1" si="213"/>
        <v>1</v>
      </c>
      <c r="FX62" s="145">
        <f t="shared" ca="1" si="275"/>
        <v>2</v>
      </c>
      <c r="FY62" s="19">
        <f t="shared" ca="1" si="213"/>
        <v>2</v>
      </c>
      <c r="FZ62" s="19" t="b">
        <f t="shared" ca="1" si="213"/>
        <v>0</v>
      </c>
      <c r="GA62" s="19" t="str">
        <f t="shared" ca="1" si="191"/>
        <v>-</v>
      </c>
      <c r="GB62" s="5" t="str">
        <f t="shared" ca="1" si="249"/>
        <v>-</v>
      </c>
      <c r="GC62" s="5" t="str">
        <f t="shared" ca="1" si="249"/>
        <v>-</v>
      </c>
      <c r="GD62" s="5" t="str">
        <f t="shared" ca="1" si="249"/>
        <v>-</v>
      </c>
      <c r="GE62" s="5" t="str">
        <f t="shared" ca="1" si="249"/>
        <v>-</v>
      </c>
      <c r="GF62" s="19" t="b">
        <f t="shared" ca="1" si="135"/>
        <v>0</v>
      </c>
      <c r="GG62" s="19" t="str">
        <f t="shared" ca="1" si="256"/>
        <v>-</v>
      </c>
      <c r="GH62" s="19" t="str">
        <f t="shared" ca="1" si="256"/>
        <v>-</v>
      </c>
      <c r="GI62" s="19" t="b">
        <f t="shared" ca="1" si="227"/>
        <v>1</v>
      </c>
      <c r="GJ62" s="19">
        <f t="shared" ca="1" si="227"/>
        <v>0.75</v>
      </c>
      <c r="GK62" s="19">
        <f t="shared" ca="1" si="227"/>
        <v>0.75</v>
      </c>
      <c r="GL62" s="19">
        <f t="shared" ca="1" si="227"/>
        <v>0.99</v>
      </c>
      <c r="GM62" s="19">
        <f t="shared" ca="1" si="227"/>
        <v>0.5</v>
      </c>
      <c r="GN62" s="19">
        <f t="shared" ca="1" si="227"/>
        <v>0</v>
      </c>
      <c r="GO62" s="19">
        <f t="shared" ca="1" si="227"/>
        <v>0</v>
      </c>
      <c r="GP62" s="19" t="str">
        <f t="shared" ca="1" si="227"/>
        <v>-</v>
      </c>
      <c r="GQ62" s="19" t="str">
        <f t="shared" ca="1" si="236"/>
        <v>-</v>
      </c>
      <c r="GR62" s="19" t="str">
        <f t="shared" ca="1" si="236"/>
        <v>-</v>
      </c>
      <c r="GS62" s="5">
        <f t="shared" ca="1" si="276"/>
        <v>1</v>
      </c>
      <c r="GT62" s="9"/>
      <c r="GU62" s="19">
        <f t="shared" ref="GU62:HM92" ca="1" si="280">OFFSET(GU$5,$B62,0)</f>
        <v>70</v>
      </c>
      <c r="GV62" s="19">
        <f t="shared" ca="1" si="280"/>
        <v>50</v>
      </c>
      <c r="GW62" s="19">
        <f t="shared" ca="1" si="280"/>
        <v>85</v>
      </c>
      <c r="GX62" s="19">
        <f t="shared" ca="1" si="280"/>
        <v>50</v>
      </c>
      <c r="GY62" s="19">
        <f t="shared" ca="1" si="214"/>
        <v>1</v>
      </c>
      <c r="GZ62" s="5">
        <f t="shared" ca="1" si="277"/>
        <v>1</v>
      </c>
      <c r="HA62" s="19">
        <f t="shared" ca="1" si="176"/>
        <v>1</v>
      </c>
      <c r="HB62" s="9"/>
      <c r="HC62" s="19" t="b">
        <f t="shared" ca="1" si="280"/>
        <v>0</v>
      </c>
      <c r="HD62" s="19" t="b">
        <f t="shared" ca="1" si="280"/>
        <v>0</v>
      </c>
      <c r="HE62" s="19">
        <f t="shared" ca="1" si="280"/>
        <v>1</v>
      </c>
      <c r="HF62" s="19">
        <f t="shared" ca="1" si="280"/>
        <v>0.75</v>
      </c>
      <c r="HG62" s="19">
        <f t="shared" ca="1" si="280"/>
        <v>0.75</v>
      </c>
      <c r="HH62" s="19">
        <f t="shared" ca="1" si="280"/>
        <v>0.8</v>
      </c>
      <c r="HI62" s="19">
        <f t="shared" ca="1" si="280"/>
        <v>0.82499999999999996</v>
      </c>
      <c r="HJ62" s="19">
        <f t="shared" ca="1" si="280"/>
        <v>0.875</v>
      </c>
      <c r="HK62" s="19">
        <f t="shared" ca="1" si="280"/>
        <v>0.9</v>
      </c>
      <c r="HL62" s="19">
        <f t="shared" ca="1" si="280"/>
        <v>1</v>
      </c>
      <c r="HM62" s="19">
        <f t="shared" ca="1" si="228"/>
        <v>0.875</v>
      </c>
      <c r="HN62" s="19">
        <f t="shared" ca="1" si="229"/>
        <v>0</v>
      </c>
      <c r="HO62" s="24">
        <v>0</v>
      </c>
    </row>
    <row r="63" spans="1:223" outlineLevel="2">
      <c r="A63" s="21">
        <f t="shared" si="251"/>
        <v>58</v>
      </c>
      <c r="B63" s="224">
        <f t="shared" ca="1" si="194"/>
        <v>24</v>
      </c>
      <c r="C63">
        <f>203</f>
        <v>203</v>
      </c>
      <c r="D63" s="145" t="str">
        <f t="shared" ca="1" si="265"/>
        <v>SWV</v>
      </c>
      <c r="E63" t="b">
        <f t="shared" ca="1" si="147"/>
        <v>1</v>
      </c>
      <c r="F63" t="b">
        <v>0</v>
      </c>
      <c r="G63" t="b">
        <f t="shared" ca="1" si="221"/>
        <v>1</v>
      </c>
      <c r="H63" s="240">
        <f t="shared" ref="H63:K78" ca="1" si="281">OFFSET(H63,-1,0)</f>
        <v>0</v>
      </c>
      <c r="I63" s="240">
        <f t="shared" ca="1" si="281"/>
        <v>1</v>
      </c>
      <c r="J63" s="240">
        <f t="shared" ca="1" si="281"/>
        <v>0</v>
      </c>
      <c r="K63" s="240">
        <f t="shared" ca="1" si="281"/>
        <v>1</v>
      </c>
      <c r="L63" s="240"/>
      <c r="M63" s="240">
        <f t="shared" ca="1" si="278"/>
        <v>1</v>
      </c>
      <c r="N63" s="240">
        <f t="shared" ca="1" si="255"/>
        <v>1</v>
      </c>
      <c r="O63" s="240">
        <f t="shared" ca="1" si="255"/>
        <v>2</v>
      </c>
      <c r="P63" s="240">
        <f t="shared" ca="1" si="255"/>
        <v>1</v>
      </c>
      <c r="Q63" s="240">
        <f t="shared" ca="1" si="255"/>
        <v>2</v>
      </c>
      <c r="R63" s="240">
        <f t="shared" ca="1" si="255"/>
        <v>1</v>
      </c>
      <c r="S63" s="240">
        <f t="shared" ca="1" si="255"/>
        <v>1</v>
      </c>
      <c r="T63" s="240">
        <f t="shared" ca="1" si="255"/>
        <v>1</v>
      </c>
      <c r="U63" s="278"/>
      <c r="V63" s="278"/>
      <c r="W63" s="280">
        <f t="shared" ca="1" si="262"/>
        <v>0</v>
      </c>
      <c r="X63" s="280">
        <f t="shared" ca="1" si="262"/>
        <v>0</v>
      </c>
      <c r="Y63" s="280">
        <f t="shared" ca="1" si="216"/>
        <v>106</v>
      </c>
      <c r="Z63" s="145">
        <f ca="1">INDEX(CHOOSE($N63,DataAutumn!i.AdultDrys,DataWinter!i.AdultDrys,DataSpring!i.AdultDrys),1,$M63)</f>
        <v>4</v>
      </c>
      <c r="AA63" s="5">
        <f t="shared" ca="1" si="239"/>
        <v>2</v>
      </c>
      <c r="AB63" s="5">
        <f t="shared" ca="1" si="239"/>
        <v>0</v>
      </c>
      <c r="AC63" s="5">
        <f t="shared" ca="1" si="266"/>
        <v>5</v>
      </c>
      <c r="AD63">
        <f t="shared" ca="1" si="150"/>
        <v>9</v>
      </c>
      <c r="AE63" s="240">
        <f t="shared" ca="1" si="222"/>
        <v>26</v>
      </c>
      <c r="AF63" s="233" t="str">
        <f t="shared" ca="1" si="205"/>
        <v>00034 FeedSupplyTemplate SWV Day135 FWM     RR000p WP100p MP100p GP100p T_TRUE  LTW_000_106 (F33N11)</v>
      </c>
      <c r="AG63" s="9" t="str">
        <f ca="1">IF(COUNTIF(AF$5:AF63,AF63)=1,"-","Dup")</f>
        <v>-</v>
      </c>
      <c r="AH63" s="9"/>
      <c r="AI63" s="240" t="str">
        <f t="shared" ca="1" si="195"/>
        <v>-</v>
      </c>
      <c r="AJ63" s="240" t="str">
        <f t="shared" ca="1" si="195"/>
        <v>-</v>
      </c>
      <c r="AK63" s="240" t="str">
        <f t="shared" ca="1" si="195"/>
        <v>-</v>
      </c>
      <c r="AL63" s="240" t="str">
        <f t="shared" ca="1" si="195"/>
        <v>-</v>
      </c>
      <c r="AM63" s="240" t="str">
        <f t="shared" ca="1" si="195"/>
        <v>-</v>
      </c>
      <c r="AN63" s="240" t="str">
        <f t="shared" ca="1" si="195"/>
        <v>-</v>
      </c>
      <c r="AO63" s="9"/>
      <c r="AP63" s="19" t="b">
        <f t="shared" ca="1" si="232"/>
        <v>1</v>
      </c>
      <c r="AQ63" s="19" t="str">
        <f t="shared" ca="1" si="232"/>
        <v>-</v>
      </c>
      <c r="AR63" s="19" t="str">
        <f t="shared" ca="1" si="232"/>
        <v>-</v>
      </c>
      <c r="AS63" s="19" t="str">
        <f t="shared" ca="1" si="232"/>
        <v>-</v>
      </c>
      <c r="AT63" s="19" t="b">
        <f t="shared" ca="1" si="232"/>
        <v>0</v>
      </c>
      <c r="AU63" s="19">
        <f t="shared" ca="1" si="240"/>
        <v>0.25</v>
      </c>
      <c r="AV63" s="19" t="b">
        <f t="shared" ca="1" si="240"/>
        <v>1</v>
      </c>
      <c r="AW63" s="9"/>
      <c r="AX63" s="5" t="str">
        <f t="shared" ca="1" si="267"/>
        <v>-</v>
      </c>
      <c r="AY63" s="19" t="str">
        <f t="shared" ca="1" si="241"/>
        <v>-</v>
      </c>
      <c r="AZ63" s="19" t="str">
        <f t="shared" ca="1" si="241"/>
        <v>-</v>
      </c>
      <c r="BA63" s="19" t="str">
        <f t="shared" ca="1" si="241"/>
        <v>-</v>
      </c>
      <c r="BB63" s="5" t="str">
        <f t="shared" ca="1" si="268"/>
        <v>-</v>
      </c>
      <c r="BC63" s="19" t="str">
        <f t="shared" ca="1" si="269"/>
        <v>-</v>
      </c>
      <c r="BD63" s="5" t="str">
        <f t="shared" ca="1" si="270"/>
        <v>-</v>
      </c>
      <c r="BE63" s="19" t="str">
        <f t="shared" ca="1" si="242"/>
        <v>-</v>
      </c>
      <c r="BF63" s="19" t="str">
        <f t="shared" ca="1" si="242"/>
        <v>-</v>
      </c>
      <c r="BG63" s="19" t="str">
        <f t="shared" ca="1" si="242"/>
        <v>-</v>
      </c>
      <c r="BH63" s="5" t="str">
        <f t="shared" ca="1" si="271"/>
        <v>-</v>
      </c>
      <c r="BI63" s="9"/>
      <c r="BJ63" s="19" t="str">
        <f t="shared" ca="1" si="272"/>
        <v>-</v>
      </c>
      <c r="BK63" s="19" t="str">
        <f t="shared" ca="1" si="272"/>
        <v>-</v>
      </c>
      <c r="BL63" s="19" t="str">
        <f t="shared" ca="1" si="272"/>
        <v>-</v>
      </c>
      <c r="BM63" s="19" t="str">
        <f t="shared" ca="1" si="272"/>
        <v>-</v>
      </c>
      <c r="BN63" s="19" t="str">
        <f t="shared" ca="1" si="272"/>
        <v>-</v>
      </c>
      <c r="BO63" s="19" t="str">
        <f t="shared" ca="1" si="272"/>
        <v>-</v>
      </c>
      <c r="BP63" s="19" t="str">
        <f t="shared" ca="1" si="272"/>
        <v>-</v>
      </c>
      <c r="BQ63" s="19" t="str">
        <f t="shared" ca="1" si="272"/>
        <v>-</v>
      </c>
      <c r="BR63" s="19" t="str">
        <f t="shared" ca="1" si="272"/>
        <v>-</v>
      </c>
      <c r="BS63" s="19" t="str">
        <f t="shared" ca="1" si="272"/>
        <v>-</v>
      </c>
      <c r="BT63" s="9"/>
      <c r="BU63" s="240" t="b">
        <f t="shared" ca="1" si="201"/>
        <v>1</v>
      </c>
      <c r="BV63" s="12" t="b">
        <v>1</v>
      </c>
      <c r="BW63" s="240" t="b">
        <f t="shared" ca="1" si="207"/>
        <v>1</v>
      </c>
      <c r="BX63" s="255">
        <f t="shared" ca="1" si="208"/>
        <v>111109</v>
      </c>
      <c r="BY63" s="240" t="b">
        <f t="shared" ca="1" si="218"/>
        <v>1</v>
      </c>
      <c r="BZ63" s="240">
        <f t="shared" ca="1" si="223"/>
        <v>0</v>
      </c>
      <c r="CA63" s="240" t="b">
        <f t="shared" ca="1" si="223"/>
        <v>0</v>
      </c>
      <c r="CB63" s="240">
        <f t="shared" ca="1" si="197"/>
        <v>111135</v>
      </c>
      <c r="CC63" s="19" t="str">
        <f t="shared" ca="1" si="233"/>
        <v>-</v>
      </c>
      <c r="CD63" s="12">
        <v>1</v>
      </c>
      <c r="CE63" s="12">
        <v>1</v>
      </c>
      <c r="CF63" s="9"/>
      <c r="CG63" s="448">
        <f t="shared" ca="1" si="243"/>
        <v>683</v>
      </c>
      <c r="CH63" s="448">
        <f t="shared" ca="1" si="243"/>
        <v>717</v>
      </c>
      <c r="CI63" s="448">
        <f t="shared" ca="1" si="243"/>
        <v>752</v>
      </c>
      <c r="CJ63" s="153">
        <f t="shared" ca="1" si="244"/>
        <v>441</v>
      </c>
      <c r="CK63" s="153">
        <f t="shared" ca="1" si="244"/>
        <v>476</v>
      </c>
      <c r="CL63" s="153">
        <f t="shared" ca="1" si="244"/>
        <v>511</v>
      </c>
      <c r="CM63" s="19" t="str">
        <f t="shared" ca="1" si="279"/>
        <v>-</v>
      </c>
      <c r="CN63" s="19" t="str">
        <f t="shared" ca="1" si="259"/>
        <v>-</v>
      </c>
      <c r="CO63" s="19" t="str">
        <f t="shared" ca="1" si="259"/>
        <v>-</v>
      </c>
      <c r="CP63" s="19" t="str">
        <f t="shared" ca="1" si="258"/>
        <v>-</v>
      </c>
      <c r="CQ63" s="19" t="str">
        <f t="shared" ca="1" si="258"/>
        <v>-</v>
      </c>
      <c r="CR63" s="19"/>
      <c r="CS63" s="19"/>
      <c r="CT63" s="19"/>
      <c r="CU63" s="19"/>
      <c r="CV63" s="19"/>
      <c r="CW63" s="19"/>
      <c r="CX63" s="19"/>
      <c r="CY63" s="19"/>
      <c r="CZ63" s="19"/>
      <c r="DA63" s="19"/>
      <c r="DB63" s="19"/>
      <c r="DC63" s="19"/>
      <c r="DD63" s="12">
        <v>1</v>
      </c>
      <c r="DE63" s="12">
        <v>1</v>
      </c>
      <c r="DF63" s="19">
        <f t="shared" ca="1" si="260"/>
        <v>0</v>
      </c>
      <c r="DG63" s="19" t="str">
        <f t="shared" ca="1" si="260"/>
        <v>-</v>
      </c>
      <c r="DH63" s="19" t="str">
        <f t="shared" ca="1" si="260"/>
        <v>-</v>
      </c>
      <c r="DI63" s="19" t="str">
        <f t="shared" ca="1" si="260"/>
        <v>-</v>
      </c>
      <c r="DJ63" s="19" t="str">
        <f t="shared" ca="1" si="260"/>
        <v>-</v>
      </c>
      <c r="DK63" s="19" t="str">
        <f t="shared" ca="1" si="260"/>
        <v>-</v>
      </c>
      <c r="DL63" s="19">
        <f t="shared" ca="1" si="260"/>
        <v>0</v>
      </c>
      <c r="DM63" s="19" t="str">
        <f t="shared" ca="1" si="260"/>
        <v>-</v>
      </c>
      <c r="DN63" s="19" t="str">
        <f t="shared" ca="1" si="260"/>
        <v>-</v>
      </c>
      <c r="DO63" s="19">
        <f t="shared" ca="1" si="260"/>
        <v>0</v>
      </c>
      <c r="DP63" s="154">
        <f t="shared" ca="1" si="261"/>
        <v>0</v>
      </c>
      <c r="DQ63" s="154">
        <f t="shared" ca="1" si="261"/>
        <v>0</v>
      </c>
      <c r="DR63" s="5">
        <f t="shared" ca="1" si="273"/>
        <v>19</v>
      </c>
      <c r="DS63" s="9"/>
      <c r="DT63" s="5">
        <f t="shared" ca="1" si="245"/>
        <v>0</v>
      </c>
      <c r="DU63" s="5" t="b">
        <f t="shared" ca="1" si="245"/>
        <v>0</v>
      </c>
      <c r="DV63" s="19">
        <f t="shared" ref="DV63:EF63" ca="1" si="282">OFFSET(DV$5,$B63,0)</f>
        <v>0</v>
      </c>
      <c r="DW63" s="5">
        <f t="shared" ca="1" si="245"/>
        <v>50</v>
      </c>
      <c r="DX63" s="19">
        <f t="shared" ca="1" si="282"/>
        <v>0</v>
      </c>
      <c r="DY63" s="19">
        <f t="shared" ca="1" si="282"/>
        <v>0</v>
      </c>
      <c r="DZ63" s="19">
        <f t="shared" ca="1" si="282"/>
        <v>0</v>
      </c>
      <c r="EA63" s="19">
        <f t="shared" ca="1" si="282"/>
        <v>0</v>
      </c>
      <c r="EB63" s="19">
        <f t="shared" ca="1" si="282"/>
        <v>0</v>
      </c>
      <c r="EC63" s="19">
        <f t="shared" ca="1" si="282"/>
        <v>0</v>
      </c>
      <c r="ED63" s="19">
        <f t="shared" ca="1" si="282"/>
        <v>0</v>
      </c>
      <c r="EE63" s="19">
        <f t="shared" ca="1" si="282"/>
        <v>0</v>
      </c>
      <c r="EF63" s="19">
        <f t="shared" ca="1" si="282"/>
        <v>0</v>
      </c>
      <c r="EG63" s="5">
        <f t="shared" ca="1" si="246"/>
        <v>0</v>
      </c>
      <c r="EH63" s="5">
        <f t="shared" ca="1" si="246"/>
        <v>0</v>
      </c>
      <c r="EI63" s="5">
        <f t="shared" ca="1" si="246"/>
        <v>0</v>
      </c>
      <c r="EJ63" s="5">
        <f t="shared" ca="1" si="263"/>
        <v>0.01</v>
      </c>
      <c r="EK63" s="5">
        <f t="shared" ca="1" si="263"/>
        <v>0</v>
      </c>
      <c r="EL63" s="5">
        <f t="shared" ca="1" si="263"/>
        <v>0</v>
      </c>
      <c r="EM63" s="5">
        <f t="shared" ca="1" si="263"/>
        <v>0.05</v>
      </c>
      <c r="EN63" s="5">
        <f t="shared" ca="1" si="263"/>
        <v>0.05</v>
      </c>
      <c r="EO63" s="19">
        <f t="shared" ca="1" si="257"/>
        <v>0</v>
      </c>
      <c r="EP63" s="19">
        <f t="shared" ca="1" si="257"/>
        <v>0</v>
      </c>
      <c r="EQ63" s="19">
        <f t="shared" ca="1" si="257"/>
        <v>0</v>
      </c>
      <c r="ER63" s="9"/>
      <c r="ES63" s="5" t="str">
        <f t="shared" ca="1" si="274"/>
        <v>-</v>
      </c>
      <c r="ET63" s="5" t="b">
        <f t="shared" ca="1" si="248"/>
        <v>1</v>
      </c>
      <c r="EU63" s="5" t="b">
        <f t="shared" ca="1" si="248"/>
        <v>0</v>
      </c>
      <c r="EV63" s="5" t="b">
        <f t="shared" ca="1" si="248"/>
        <v>0</v>
      </c>
      <c r="EW63" s="19">
        <f t="shared" ca="1" si="226"/>
        <v>2</v>
      </c>
      <c r="EX63" s="19">
        <f t="shared" ca="1" si="226"/>
        <v>2</v>
      </c>
      <c r="EY63" s="19" t="str">
        <f t="shared" ca="1" si="188"/>
        <v>-</v>
      </c>
      <c r="EZ63" s="19" t="str">
        <f t="shared" ca="1" si="188"/>
        <v>-</v>
      </c>
      <c r="FA63" s="19" t="str">
        <f t="shared" ca="1" si="188"/>
        <v>-</v>
      </c>
      <c r="FB63" s="19" t="str">
        <f t="shared" ca="1" si="188"/>
        <v>-</v>
      </c>
      <c r="FC63" s="19">
        <f t="shared" ref="EY63:FE92" ca="1" si="283">OFFSET(FC$5,$B63,0)</f>
        <v>1</v>
      </c>
      <c r="FD63" s="19">
        <f t="shared" ca="1" si="283"/>
        <v>0.66</v>
      </c>
      <c r="FE63" s="19" t="str">
        <f t="shared" ca="1" si="283"/>
        <v>-</v>
      </c>
      <c r="FF63" s="5" t="b">
        <f t="array" aca="1" ref="FF63" ca="1">IF(OR(FG63:FG63&lt;&gt;"-"),TRUE,"-")</f>
        <v>1</v>
      </c>
      <c r="FG63" s="240">
        <f t="shared" ca="1" si="252"/>
        <v>2</v>
      </c>
      <c r="FH63" s="240">
        <f t="shared" ca="1" si="252"/>
        <v>2</v>
      </c>
      <c r="FI63" s="240">
        <f t="shared" ca="1" si="252"/>
        <v>2</v>
      </c>
      <c r="FJ63" s="240">
        <f t="shared" ca="1" si="252"/>
        <v>2</v>
      </c>
      <c r="FK63" s="240">
        <f t="shared" ca="1" si="252"/>
        <v>2</v>
      </c>
      <c r="FL63" s="240">
        <f t="shared" ca="1" si="252"/>
        <v>2</v>
      </c>
      <c r="FM63" s="240">
        <f t="shared" ca="1" si="252"/>
        <v>2</v>
      </c>
      <c r="FN63" s="240">
        <f t="shared" ca="1" si="252"/>
        <v>2</v>
      </c>
      <c r="FO63" s="5" t="str">
        <f t="array" aca="1" ref="FO63" ca="1">IF(OR(FP63:FV63&lt;&gt;"-"),TRUE,"-")</f>
        <v>-</v>
      </c>
      <c r="FP63" s="19" t="str">
        <f t="shared" ca="1" si="253"/>
        <v>-</v>
      </c>
      <c r="FQ63" s="19" t="str">
        <f t="shared" ca="1" si="253"/>
        <v>-</v>
      </c>
      <c r="FR63" s="19" t="str">
        <f t="shared" ca="1" si="253"/>
        <v>-</v>
      </c>
      <c r="FS63" s="19" t="str">
        <f t="shared" ca="1" si="253"/>
        <v>-</v>
      </c>
      <c r="FT63" s="19" t="str">
        <f t="shared" ca="1" si="253"/>
        <v>-</v>
      </c>
      <c r="FU63" s="19" t="str">
        <f t="shared" ca="1" si="253"/>
        <v>-</v>
      </c>
      <c r="FV63" s="19" t="str">
        <f t="shared" ca="1" si="253"/>
        <v>-</v>
      </c>
      <c r="FW63" s="19" t="b">
        <f t="shared" ca="1" si="213"/>
        <v>1</v>
      </c>
      <c r="FX63" s="145">
        <f t="shared" ca="1" si="275"/>
        <v>2</v>
      </c>
      <c r="FY63" s="19">
        <f t="shared" ca="1" si="213"/>
        <v>2</v>
      </c>
      <c r="FZ63" s="19" t="b">
        <f t="shared" ca="1" si="213"/>
        <v>0</v>
      </c>
      <c r="GA63" s="19" t="str">
        <f t="shared" ca="1" si="191"/>
        <v>-</v>
      </c>
      <c r="GB63" s="5" t="str">
        <f t="shared" ca="1" si="249"/>
        <v>-</v>
      </c>
      <c r="GC63" s="5" t="str">
        <f t="shared" ca="1" si="249"/>
        <v>-</v>
      </c>
      <c r="GD63" s="5" t="str">
        <f t="shared" ca="1" si="249"/>
        <v>-</v>
      </c>
      <c r="GE63" s="5" t="str">
        <f t="shared" ca="1" si="249"/>
        <v>-</v>
      </c>
      <c r="GF63" s="19" t="b">
        <f t="shared" ca="1" si="135"/>
        <v>0</v>
      </c>
      <c r="GG63" s="19" t="str">
        <f t="shared" ref="GF63:GU78" ca="1" si="284">OFFSET(GG$5,$B63,0)</f>
        <v>-</v>
      </c>
      <c r="GH63" s="19" t="str">
        <f t="shared" ca="1" si="284"/>
        <v>-</v>
      </c>
      <c r="GI63" s="19" t="b">
        <f t="shared" ca="1" si="284"/>
        <v>1</v>
      </c>
      <c r="GJ63" s="19">
        <f t="shared" ca="1" si="284"/>
        <v>0.75</v>
      </c>
      <c r="GK63" s="19">
        <f t="shared" ca="1" si="284"/>
        <v>0.75</v>
      </c>
      <c r="GL63" s="19">
        <f t="shared" ca="1" si="284"/>
        <v>0.99</v>
      </c>
      <c r="GM63" s="19">
        <f t="shared" ca="1" si="284"/>
        <v>0.5</v>
      </c>
      <c r="GN63" s="19">
        <f t="shared" ca="1" si="284"/>
        <v>0</v>
      </c>
      <c r="GO63" s="19">
        <f t="shared" ca="1" si="284"/>
        <v>0</v>
      </c>
      <c r="GP63" s="19" t="str">
        <f t="shared" ca="1" si="284"/>
        <v>-</v>
      </c>
      <c r="GQ63" s="19" t="str">
        <f t="shared" ca="1" si="236"/>
        <v>-</v>
      </c>
      <c r="GR63" s="19" t="str">
        <f t="shared" ca="1" si="236"/>
        <v>-</v>
      </c>
      <c r="GS63" s="5">
        <f t="shared" ca="1" si="276"/>
        <v>1</v>
      </c>
      <c r="GT63" s="9"/>
      <c r="GU63" s="19">
        <f t="shared" ca="1" si="284"/>
        <v>70</v>
      </c>
      <c r="GV63" s="19">
        <f t="shared" ca="1" si="280"/>
        <v>50</v>
      </c>
      <c r="GW63" s="19">
        <f t="shared" ca="1" si="280"/>
        <v>85</v>
      </c>
      <c r="GX63" s="19">
        <f t="shared" ca="1" si="280"/>
        <v>50</v>
      </c>
      <c r="GY63" s="19">
        <f t="shared" ca="1" si="214"/>
        <v>1</v>
      </c>
      <c r="GZ63" s="5">
        <f t="shared" ca="1" si="277"/>
        <v>1</v>
      </c>
      <c r="HA63" s="19">
        <f t="shared" ca="1" si="176"/>
        <v>1</v>
      </c>
      <c r="HB63" s="9"/>
      <c r="HC63" s="19" t="b">
        <f t="shared" ca="1" si="280"/>
        <v>0</v>
      </c>
      <c r="HD63" s="19" t="b">
        <f t="shared" ca="1" si="280"/>
        <v>0</v>
      </c>
      <c r="HE63" s="19">
        <f t="shared" ca="1" si="280"/>
        <v>1</v>
      </c>
      <c r="HF63" s="19">
        <f t="shared" ca="1" si="280"/>
        <v>0.75</v>
      </c>
      <c r="HG63" s="19">
        <f t="shared" ca="1" si="280"/>
        <v>0.75</v>
      </c>
      <c r="HH63" s="19">
        <f t="shared" ca="1" si="280"/>
        <v>0.8</v>
      </c>
      <c r="HI63" s="19">
        <f t="shared" ca="1" si="280"/>
        <v>0.82499999999999996</v>
      </c>
      <c r="HJ63" s="19">
        <f t="shared" ca="1" si="280"/>
        <v>0.875</v>
      </c>
      <c r="HK63" s="19">
        <f t="shared" ca="1" si="280"/>
        <v>0.9</v>
      </c>
      <c r="HL63" s="19">
        <f t="shared" ca="1" si="280"/>
        <v>1</v>
      </c>
      <c r="HM63" s="19">
        <f t="shared" ca="1" si="228"/>
        <v>0.875</v>
      </c>
      <c r="HN63" s="19">
        <f t="shared" ca="1" si="229"/>
        <v>0</v>
      </c>
      <c r="HO63" s="24">
        <v>0</v>
      </c>
    </row>
    <row r="64" spans="1:223" outlineLevel="2">
      <c r="A64" s="21">
        <f t="shared" si="251"/>
        <v>59</v>
      </c>
      <c r="B64" s="224">
        <f t="shared" ca="1" si="194"/>
        <v>24</v>
      </c>
      <c r="C64">
        <f>203</f>
        <v>203</v>
      </c>
      <c r="D64" s="145" t="str">
        <f t="shared" ca="1" si="265"/>
        <v>SWV</v>
      </c>
      <c r="E64" t="b">
        <f t="shared" ca="1" si="147"/>
        <v>1</v>
      </c>
      <c r="F64" t="b">
        <v>0</v>
      </c>
      <c r="G64" t="b">
        <f t="shared" ca="1" si="221"/>
        <v>1</v>
      </c>
      <c r="H64" s="240">
        <f t="shared" ca="1" si="281"/>
        <v>0</v>
      </c>
      <c r="I64" s="240">
        <f t="shared" ca="1" si="281"/>
        <v>1</v>
      </c>
      <c r="J64" s="240">
        <f t="shared" ca="1" si="281"/>
        <v>0</v>
      </c>
      <c r="K64" s="240">
        <f t="shared" ca="1" si="281"/>
        <v>1</v>
      </c>
      <c r="L64" s="240"/>
      <c r="M64" s="240">
        <f t="shared" ca="1" si="278"/>
        <v>1</v>
      </c>
      <c r="N64" s="240">
        <f t="shared" ca="1" si="255"/>
        <v>1</v>
      </c>
      <c r="O64" s="240">
        <f t="shared" ca="1" si="255"/>
        <v>2</v>
      </c>
      <c r="P64" s="240">
        <f t="shared" ca="1" si="255"/>
        <v>1</v>
      </c>
      <c r="Q64" s="240">
        <f t="shared" ca="1" si="255"/>
        <v>2</v>
      </c>
      <c r="R64" s="240">
        <f t="shared" ca="1" si="255"/>
        <v>1</v>
      </c>
      <c r="S64" s="240">
        <f t="shared" ca="1" si="255"/>
        <v>1</v>
      </c>
      <c r="T64" s="240">
        <f t="shared" ca="1" si="255"/>
        <v>1</v>
      </c>
      <c r="U64" s="278"/>
      <c r="V64" s="278"/>
      <c r="W64" s="280">
        <f t="shared" ca="1" si="262"/>
        <v>0</v>
      </c>
      <c r="X64" s="280">
        <f t="shared" ca="1" si="262"/>
        <v>0</v>
      </c>
      <c r="Y64" s="280">
        <f t="shared" ca="1" si="216"/>
        <v>107</v>
      </c>
      <c r="Z64" s="145">
        <f ca="1">INDEX(CHOOSE($N64,DataAutumn!i.AdultDrys,DataWinter!i.AdultDrys,DataSpring!i.AdultDrys),1,$M64)</f>
        <v>4</v>
      </c>
      <c r="AA64" s="5">
        <f t="shared" ca="1" si="239"/>
        <v>2</v>
      </c>
      <c r="AB64" s="5">
        <f t="shared" ca="1" si="239"/>
        <v>0</v>
      </c>
      <c r="AC64" s="5">
        <f t="shared" ca="1" si="266"/>
        <v>5</v>
      </c>
      <c r="AD64">
        <f t="shared" ca="1" si="150"/>
        <v>9</v>
      </c>
      <c r="AE64" s="240">
        <f t="shared" ca="1" si="222"/>
        <v>27</v>
      </c>
      <c r="AF64" s="233" t="str">
        <f t="shared" ca="1" si="205"/>
        <v>00035 FeedSupplyTemplate SWV Day135 FWM     RR000p WP100p MP100p GP100p T_TRUE  LTW_000_107 (F33N11)</v>
      </c>
      <c r="AG64" s="9" t="str">
        <f ca="1">IF(COUNTIF(AF$5:AF64,AF64)=1,"-","Dup")</f>
        <v>-</v>
      </c>
      <c r="AH64" s="9"/>
      <c r="AI64" s="240" t="str">
        <f t="shared" ca="1" si="195"/>
        <v>-</v>
      </c>
      <c r="AJ64" s="240" t="str">
        <f t="shared" ca="1" si="195"/>
        <v>-</v>
      </c>
      <c r="AK64" s="240" t="str">
        <f t="shared" ca="1" si="195"/>
        <v>-</v>
      </c>
      <c r="AL64" s="240" t="str">
        <f t="shared" ca="1" si="195"/>
        <v>-</v>
      </c>
      <c r="AM64" s="240" t="str">
        <f t="shared" ca="1" si="195"/>
        <v>-</v>
      </c>
      <c r="AN64" s="240" t="str">
        <f t="shared" ca="1" si="195"/>
        <v>-</v>
      </c>
      <c r="AO64" s="9"/>
      <c r="AP64" s="19" t="b">
        <f t="shared" ca="1" si="232"/>
        <v>1</v>
      </c>
      <c r="AQ64" s="19" t="str">
        <f t="shared" ca="1" si="232"/>
        <v>-</v>
      </c>
      <c r="AR64" s="19" t="str">
        <f t="shared" ca="1" si="232"/>
        <v>-</v>
      </c>
      <c r="AS64" s="19" t="str">
        <f t="shared" ca="1" si="232"/>
        <v>-</v>
      </c>
      <c r="AT64" s="19" t="b">
        <f t="shared" ca="1" si="232"/>
        <v>0</v>
      </c>
      <c r="AU64" s="19">
        <f t="shared" ca="1" si="240"/>
        <v>0.25</v>
      </c>
      <c r="AV64" s="19" t="b">
        <f t="shared" ca="1" si="240"/>
        <v>1</v>
      </c>
      <c r="AW64" s="9"/>
      <c r="AX64" s="5" t="str">
        <f t="shared" ca="1" si="267"/>
        <v>-</v>
      </c>
      <c r="AY64" s="19" t="str">
        <f t="shared" ca="1" si="241"/>
        <v>-</v>
      </c>
      <c r="AZ64" s="19" t="str">
        <f t="shared" ca="1" si="241"/>
        <v>-</v>
      </c>
      <c r="BA64" s="19" t="str">
        <f t="shared" ca="1" si="241"/>
        <v>-</v>
      </c>
      <c r="BB64" s="5" t="str">
        <f t="shared" ca="1" si="268"/>
        <v>-</v>
      </c>
      <c r="BC64" s="19" t="str">
        <f t="shared" ca="1" si="269"/>
        <v>-</v>
      </c>
      <c r="BD64" s="5" t="str">
        <f t="shared" ca="1" si="270"/>
        <v>-</v>
      </c>
      <c r="BE64" s="19" t="str">
        <f t="shared" ca="1" si="242"/>
        <v>-</v>
      </c>
      <c r="BF64" s="19" t="str">
        <f t="shared" ca="1" si="242"/>
        <v>-</v>
      </c>
      <c r="BG64" s="19" t="str">
        <f t="shared" ca="1" si="242"/>
        <v>-</v>
      </c>
      <c r="BH64" s="5" t="str">
        <f t="shared" ca="1" si="271"/>
        <v>-</v>
      </c>
      <c r="BI64" s="9"/>
      <c r="BJ64" s="19" t="str">
        <f t="shared" ca="1" si="272"/>
        <v>-</v>
      </c>
      <c r="BK64" s="19" t="str">
        <f t="shared" ca="1" si="272"/>
        <v>-</v>
      </c>
      <c r="BL64" s="19" t="str">
        <f t="shared" ca="1" si="272"/>
        <v>-</v>
      </c>
      <c r="BM64" s="19" t="str">
        <f t="shared" ca="1" si="272"/>
        <v>-</v>
      </c>
      <c r="BN64" s="19" t="str">
        <f t="shared" ca="1" si="272"/>
        <v>-</v>
      </c>
      <c r="BO64" s="19" t="str">
        <f t="shared" ca="1" si="272"/>
        <v>-</v>
      </c>
      <c r="BP64" s="19" t="str">
        <f t="shared" ca="1" si="272"/>
        <v>-</v>
      </c>
      <c r="BQ64" s="19" t="str">
        <f t="shared" ca="1" si="272"/>
        <v>-</v>
      </c>
      <c r="BR64" s="19" t="str">
        <f t="shared" ca="1" si="272"/>
        <v>-</v>
      </c>
      <c r="BS64" s="19" t="str">
        <f t="shared" ca="1" si="272"/>
        <v>-</v>
      </c>
      <c r="BT64" s="9"/>
      <c r="BU64" s="240" t="b">
        <f t="shared" ca="1" si="201"/>
        <v>1</v>
      </c>
      <c r="BV64" s="12" t="b">
        <v>1</v>
      </c>
      <c r="BW64" s="240" t="b">
        <f t="shared" ca="1" si="207"/>
        <v>1</v>
      </c>
      <c r="BX64" s="255">
        <f t="shared" ca="1" si="208"/>
        <v>111109</v>
      </c>
      <c r="BY64" s="240" t="b">
        <f t="shared" ca="1" si="218"/>
        <v>1</v>
      </c>
      <c r="BZ64" s="240">
        <f t="shared" ca="1" si="223"/>
        <v>0</v>
      </c>
      <c r="CA64" s="240" t="b">
        <f t="shared" ca="1" si="223"/>
        <v>0</v>
      </c>
      <c r="CB64" s="240">
        <f t="shared" ca="1" si="197"/>
        <v>111136</v>
      </c>
      <c r="CC64" s="19" t="str">
        <f t="shared" ca="1" si="233"/>
        <v>-</v>
      </c>
      <c r="CD64" s="12">
        <v>1</v>
      </c>
      <c r="CE64" s="12">
        <v>1</v>
      </c>
      <c r="CF64" s="9"/>
      <c r="CG64" s="448">
        <f t="shared" ca="1" si="243"/>
        <v>683</v>
      </c>
      <c r="CH64" s="448">
        <f t="shared" ca="1" si="243"/>
        <v>717</v>
      </c>
      <c r="CI64" s="448">
        <f t="shared" ca="1" si="243"/>
        <v>752</v>
      </c>
      <c r="CJ64" s="153">
        <f t="shared" ca="1" si="244"/>
        <v>441</v>
      </c>
      <c r="CK64" s="153">
        <f t="shared" ca="1" si="244"/>
        <v>476</v>
      </c>
      <c r="CL64" s="153">
        <f t="shared" ca="1" si="244"/>
        <v>511</v>
      </c>
      <c r="CM64" s="19" t="str">
        <f t="shared" ca="1" si="279"/>
        <v>-</v>
      </c>
      <c r="CN64" s="19" t="str">
        <f t="shared" ca="1" si="259"/>
        <v>-</v>
      </c>
      <c r="CO64" s="19" t="str">
        <f t="shared" ca="1" si="259"/>
        <v>-</v>
      </c>
      <c r="CP64" s="19" t="str">
        <f t="shared" ca="1" si="258"/>
        <v>-</v>
      </c>
      <c r="CQ64" s="19" t="str">
        <f t="shared" ca="1" si="258"/>
        <v>-</v>
      </c>
      <c r="CR64" s="19"/>
      <c r="CS64" s="19"/>
      <c r="CT64" s="19"/>
      <c r="CU64" s="19"/>
      <c r="CV64" s="19"/>
      <c r="CW64" s="19"/>
      <c r="CX64" s="19"/>
      <c r="CY64" s="19"/>
      <c r="CZ64" s="19"/>
      <c r="DA64" s="19"/>
      <c r="DB64" s="19"/>
      <c r="DC64" s="19"/>
      <c r="DD64" s="12">
        <v>1</v>
      </c>
      <c r="DE64" s="12">
        <v>1</v>
      </c>
      <c r="DF64" s="19">
        <f t="shared" ca="1" si="260"/>
        <v>0</v>
      </c>
      <c r="DG64" s="19" t="str">
        <f t="shared" ca="1" si="260"/>
        <v>-</v>
      </c>
      <c r="DH64" s="19" t="str">
        <f t="shared" ca="1" si="260"/>
        <v>-</v>
      </c>
      <c r="DI64" s="19" t="str">
        <f t="shared" ca="1" si="260"/>
        <v>-</v>
      </c>
      <c r="DJ64" s="19" t="str">
        <f t="shared" ca="1" si="260"/>
        <v>-</v>
      </c>
      <c r="DK64" s="19" t="str">
        <f t="shared" ca="1" si="260"/>
        <v>-</v>
      </c>
      <c r="DL64" s="19">
        <f t="shared" ca="1" si="260"/>
        <v>0</v>
      </c>
      <c r="DM64" s="19" t="str">
        <f t="shared" ca="1" si="260"/>
        <v>-</v>
      </c>
      <c r="DN64" s="19" t="str">
        <f t="shared" ca="1" si="260"/>
        <v>-</v>
      </c>
      <c r="DO64" s="19">
        <f t="shared" ca="1" si="260"/>
        <v>0</v>
      </c>
      <c r="DP64" s="154">
        <f t="shared" ca="1" si="261"/>
        <v>0</v>
      </c>
      <c r="DQ64" s="154">
        <f t="shared" ca="1" si="261"/>
        <v>0</v>
      </c>
      <c r="DR64" s="5">
        <f t="shared" ca="1" si="273"/>
        <v>19</v>
      </c>
      <c r="DS64" s="9"/>
      <c r="DT64" s="5">
        <f t="shared" ca="1" si="245"/>
        <v>0</v>
      </c>
      <c r="DU64" s="5" t="b">
        <f t="shared" ca="1" si="245"/>
        <v>0</v>
      </c>
      <c r="DV64" s="19">
        <f t="shared" ref="DV64:EX79" ca="1" si="285">OFFSET(DV$5,$B64,0)</f>
        <v>0</v>
      </c>
      <c r="DW64" s="5">
        <f t="shared" ca="1" si="245"/>
        <v>50</v>
      </c>
      <c r="DX64" s="19">
        <f t="shared" ca="1" si="285"/>
        <v>0</v>
      </c>
      <c r="DY64" s="19">
        <f t="shared" ca="1" si="285"/>
        <v>0</v>
      </c>
      <c r="DZ64" s="19">
        <f t="shared" ca="1" si="285"/>
        <v>0</v>
      </c>
      <c r="EA64" s="19">
        <f t="shared" ca="1" si="285"/>
        <v>0</v>
      </c>
      <c r="EB64" s="19">
        <f t="shared" ca="1" si="285"/>
        <v>0</v>
      </c>
      <c r="EC64" s="19">
        <f t="shared" ca="1" si="285"/>
        <v>0</v>
      </c>
      <c r="ED64" s="19">
        <f t="shared" ca="1" si="285"/>
        <v>0</v>
      </c>
      <c r="EE64" s="19">
        <f t="shared" ca="1" si="285"/>
        <v>0</v>
      </c>
      <c r="EF64" s="19">
        <f t="shared" ca="1" si="285"/>
        <v>0</v>
      </c>
      <c r="EG64" s="5">
        <f t="shared" ca="1" si="246"/>
        <v>0</v>
      </c>
      <c r="EH64" s="5">
        <f t="shared" ca="1" si="246"/>
        <v>0</v>
      </c>
      <c r="EI64" s="5">
        <f t="shared" ca="1" si="246"/>
        <v>0</v>
      </c>
      <c r="EJ64" s="5">
        <f t="shared" ca="1" si="263"/>
        <v>0.01</v>
      </c>
      <c r="EK64" s="5">
        <f t="shared" ca="1" si="263"/>
        <v>0</v>
      </c>
      <c r="EL64" s="5">
        <f t="shared" ca="1" si="263"/>
        <v>0</v>
      </c>
      <c r="EM64" s="5">
        <f t="shared" ca="1" si="263"/>
        <v>0.05</v>
      </c>
      <c r="EN64" s="5">
        <f t="shared" ca="1" si="263"/>
        <v>0.05</v>
      </c>
      <c r="EO64" s="19">
        <f t="shared" ca="1" si="285"/>
        <v>0</v>
      </c>
      <c r="EP64" s="19">
        <f t="shared" ca="1" si="285"/>
        <v>0</v>
      </c>
      <c r="EQ64" s="19">
        <f t="shared" ca="1" si="285"/>
        <v>0</v>
      </c>
      <c r="ER64" s="9"/>
      <c r="ES64" s="5" t="str">
        <f t="shared" ca="1" si="274"/>
        <v>-</v>
      </c>
      <c r="ET64" s="5" t="b">
        <f t="shared" ca="1" si="248"/>
        <v>1</v>
      </c>
      <c r="EU64" s="5" t="b">
        <f t="shared" ca="1" si="248"/>
        <v>0</v>
      </c>
      <c r="EV64" s="5" t="b">
        <f t="shared" ca="1" si="248"/>
        <v>0</v>
      </c>
      <c r="EW64" s="19">
        <f t="shared" ca="1" si="285"/>
        <v>2</v>
      </c>
      <c r="EX64" s="19">
        <f t="shared" ca="1" si="285"/>
        <v>2</v>
      </c>
      <c r="EY64" s="19" t="str">
        <f t="shared" ca="1" si="283"/>
        <v>-</v>
      </c>
      <c r="EZ64" s="19" t="str">
        <f t="shared" ca="1" si="283"/>
        <v>-</v>
      </c>
      <c r="FA64" s="19" t="str">
        <f t="shared" ca="1" si="283"/>
        <v>-</v>
      </c>
      <c r="FB64" s="19" t="str">
        <f t="shared" ca="1" si="283"/>
        <v>-</v>
      </c>
      <c r="FC64" s="19">
        <f t="shared" ca="1" si="283"/>
        <v>1</v>
      </c>
      <c r="FD64" s="19">
        <f t="shared" ca="1" si="283"/>
        <v>0.66</v>
      </c>
      <c r="FE64" s="19" t="str">
        <f t="shared" ca="1" si="283"/>
        <v>-</v>
      </c>
      <c r="FF64" s="5" t="b">
        <f t="array" aca="1" ref="FF64" ca="1">IF(OR(FG64:FG64&lt;&gt;"-"),TRUE,"-")</f>
        <v>1</v>
      </c>
      <c r="FG64" s="240">
        <f t="shared" ca="1" si="252"/>
        <v>2</v>
      </c>
      <c r="FH64" s="240">
        <f t="shared" ca="1" si="252"/>
        <v>2</v>
      </c>
      <c r="FI64" s="240">
        <f t="shared" ca="1" si="252"/>
        <v>2</v>
      </c>
      <c r="FJ64" s="240">
        <f t="shared" ca="1" si="252"/>
        <v>2</v>
      </c>
      <c r="FK64" s="240">
        <f t="shared" ca="1" si="252"/>
        <v>2</v>
      </c>
      <c r="FL64" s="240">
        <f t="shared" ca="1" si="252"/>
        <v>2</v>
      </c>
      <c r="FM64" s="240">
        <f t="shared" ca="1" si="252"/>
        <v>2</v>
      </c>
      <c r="FN64" s="240">
        <f t="shared" ca="1" si="252"/>
        <v>2</v>
      </c>
      <c r="FO64" s="5" t="str">
        <f t="array" aca="1" ref="FO64" ca="1">IF(OR(FP64:FV64&lt;&gt;"-"),TRUE,"-")</f>
        <v>-</v>
      </c>
      <c r="FP64" s="19" t="str">
        <f t="shared" ca="1" si="253"/>
        <v>-</v>
      </c>
      <c r="FQ64" s="19" t="str">
        <f t="shared" ca="1" si="253"/>
        <v>-</v>
      </c>
      <c r="FR64" s="19" t="str">
        <f t="shared" ca="1" si="253"/>
        <v>-</v>
      </c>
      <c r="FS64" s="19" t="str">
        <f t="shared" ca="1" si="253"/>
        <v>-</v>
      </c>
      <c r="FT64" s="19" t="str">
        <f t="shared" ca="1" si="253"/>
        <v>-</v>
      </c>
      <c r="FU64" s="19" t="str">
        <f t="shared" ca="1" si="253"/>
        <v>-</v>
      </c>
      <c r="FV64" s="19" t="str">
        <f t="shared" ca="1" si="253"/>
        <v>-</v>
      </c>
      <c r="FW64" s="19" t="b">
        <f t="shared" ca="1" si="213"/>
        <v>1</v>
      </c>
      <c r="FX64" s="145">
        <f t="shared" ca="1" si="275"/>
        <v>2</v>
      </c>
      <c r="FY64" s="19">
        <f t="shared" ca="1" si="213"/>
        <v>2</v>
      </c>
      <c r="FZ64" s="19" t="b">
        <f t="shared" ca="1" si="213"/>
        <v>0</v>
      </c>
      <c r="GA64" s="19" t="str">
        <f t="shared" ca="1" si="191"/>
        <v>-</v>
      </c>
      <c r="GB64" s="5" t="str">
        <f t="shared" ca="1" si="249"/>
        <v>-</v>
      </c>
      <c r="GC64" s="5" t="str">
        <f t="shared" ca="1" si="249"/>
        <v>-</v>
      </c>
      <c r="GD64" s="5" t="str">
        <f t="shared" ca="1" si="249"/>
        <v>-</v>
      </c>
      <c r="GE64" s="5" t="str">
        <f t="shared" ca="1" si="249"/>
        <v>-</v>
      </c>
      <c r="GF64" s="19" t="b">
        <f t="shared" ca="1" si="135"/>
        <v>0</v>
      </c>
      <c r="GG64" s="19" t="str">
        <f t="shared" ca="1" si="284"/>
        <v>-</v>
      </c>
      <c r="GH64" s="19" t="str">
        <f t="shared" ca="1" si="284"/>
        <v>-</v>
      </c>
      <c r="GI64" s="19" t="b">
        <f t="shared" ca="1" si="284"/>
        <v>1</v>
      </c>
      <c r="GJ64" s="19">
        <f t="shared" ca="1" si="284"/>
        <v>0.75</v>
      </c>
      <c r="GK64" s="19">
        <f t="shared" ca="1" si="284"/>
        <v>0.75</v>
      </c>
      <c r="GL64" s="19">
        <f t="shared" ca="1" si="284"/>
        <v>0.99</v>
      </c>
      <c r="GM64" s="19">
        <f t="shared" ca="1" si="284"/>
        <v>0.5</v>
      </c>
      <c r="GN64" s="19">
        <f t="shared" ca="1" si="284"/>
        <v>0</v>
      </c>
      <c r="GO64" s="19">
        <f t="shared" ca="1" si="284"/>
        <v>0</v>
      </c>
      <c r="GP64" s="19" t="str">
        <f t="shared" ca="1" si="284"/>
        <v>-</v>
      </c>
      <c r="GQ64" s="19" t="str">
        <f t="shared" ca="1" si="236"/>
        <v>-</v>
      </c>
      <c r="GR64" s="19" t="str">
        <f t="shared" ca="1" si="236"/>
        <v>-</v>
      </c>
      <c r="GS64" s="5">
        <f t="shared" ca="1" si="276"/>
        <v>1</v>
      </c>
      <c r="GT64" s="9"/>
      <c r="GU64" s="19">
        <f t="shared" ca="1" si="284"/>
        <v>70</v>
      </c>
      <c r="GV64" s="19">
        <f t="shared" ca="1" si="280"/>
        <v>50</v>
      </c>
      <c r="GW64" s="19">
        <f t="shared" ca="1" si="280"/>
        <v>85</v>
      </c>
      <c r="GX64" s="19">
        <f t="shared" ca="1" si="280"/>
        <v>50</v>
      </c>
      <c r="GY64" s="19">
        <f t="shared" ca="1" si="214"/>
        <v>1</v>
      </c>
      <c r="GZ64" s="5">
        <f t="shared" ca="1" si="277"/>
        <v>1</v>
      </c>
      <c r="HA64" s="19">
        <f t="shared" ca="1" si="176"/>
        <v>1</v>
      </c>
      <c r="HB64" s="9"/>
      <c r="HC64" s="19" t="b">
        <f t="shared" ca="1" si="280"/>
        <v>0</v>
      </c>
      <c r="HD64" s="19" t="b">
        <f t="shared" ca="1" si="280"/>
        <v>0</v>
      </c>
      <c r="HE64" s="19">
        <f t="shared" ca="1" si="280"/>
        <v>1</v>
      </c>
      <c r="HF64" s="19">
        <f t="shared" ca="1" si="280"/>
        <v>0.75</v>
      </c>
      <c r="HG64" s="19">
        <f t="shared" ca="1" si="280"/>
        <v>0.75</v>
      </c>
      <c r="HH64" s="19">
        <f t="shared" ca="1" si="280"/>
        <v>0.8</v>
      </c>
      <c r="HI64" s="19">
        <f t="shared" ca="1" si="280"/>
        <v>0.82499999999999996</v>
      </c>
      <c r="HJ64" s="19">
        <f t="shared" ca="1" si="280"/>
        <v>0.875</v>
      </c>
      <c r="HK64" s="19">
        <f t="shared" ca="1" si="280"/>
        <v>0.9</v>
      </c>
      <c r="HL64" s="19">
        <f t="shared" ca="1" si="280"/>
        <v>1</v>
      </c>
      <c r="HM64" s="19">
        <f t="shared" ca="1" si="228"/>
        <v>0.875</v>
      </c>
      <c r="HN64" s="19">
        <f t="shared" ca="1" si="229"/>
        <v>0</v>
      </c>
      <c r="HO64" s="24">
        <v>0</v>
      </c>
    </row>
    <row r="65" spans="1:223" outlineLevel="2">
      <c r="A65" s="21">
        <f t="shared" si="251"/>
        <v>60</v>
      </c>
      <c r="B65" s="224">
        <f t="shared" ca="1" si="194"/>
        <v>24</v>
      </c>
      <c r="C65">
        <f>203</f>
        <v>203</v>
      </c>
      <c r="D65" s="145" t="str">
        <f t="shared" ca="1" si="265"/>
        <v>SWV</v>
      </c>
      <c r="E65" t="b">
        <f t="shared" ca="1" si="147"/>
        <v>1</v>
      </c>
      <c r="F65" t="b">
        <v>0</v>
      </c>
      <c r="G65" t="b">
        <f t="shared" ref="G65:G91" ca="1" si="286">E65</f>
        <v>1</v>
      </c>
      <c r="H65" s="240">
        <f t="shared" ca="1" si="281"/>
        <v>0</v>
      </c>
      <c r="I65" s="240">
        <f t="shared" ca="1" si="281"/>
        <v>1</v>
      </c>
      <c r="J65" s="240">
        <f t="shared" ca="1" si="281"/>
        <v>0</v>
      </c>
      <c r="K65" s="240">
        <f t="shared" ca="1" si="281"/>
        <v>1</v>
      </c>
      <c r="L65" s="240"/>
      <c r="M65" s="240">
        <f t="shared" ca="1" si="278"/>
        <v>1</v>
      </c>
      <c r="N65" s="240">
        <f t="shared" ca="1" si="255"/>
        <v>1</v>
      </c>
      <c r="O65" s="240">
        <f t="shared" ca="1" si="255"/>
        <v>2</v>
      </c>
      <c r="P65" s="240">
        <f t="shared" ca="1" si="255"/>
        <v>1</v>
      </c>
      <c r="Q65" s="240">
        <f t="shared" ca="1" si="255"/>
        <v>2</v>
      </c>
      <c r="R65" s="240">
        <f t="shared" ca="1" si="255"/>
        <v>1</v>
      </c>
      <c r="S65" s="240">
        <f t="shared" ca="1" si="255"/>
        <v>1</v>
      </c>
      <c r="T65" s="240">
        <f t="shared" ca="1" si="255"/>
        <v>1</v>
      </c>
      <c r="U65" s="278"/>
      <c r="V65" s="278"/>
      <c r="W65" s="280">
        <f t="shared" ca="1" si="262"/>
        <v>0</v>
      </c>
      <c r="X65" s="280">
        <f t="shared" ca="1" si="262"/>
        <v>81</v>
      </c>
      <c r="Y65" s="280">
        <f t="shared" ca="1" si="216"/>
        <v>0</v>
      </c>
      <c r="Z65" s="145">
        <f ca="1">INDEX(CHOOSE($N65,DataAutumn!i.AdultDrys,DataWinter!i.AdultDrys,DataSpring!i.AdultDrys),1,$M65)</f>
        <v>4</v>
      </c>
      <c r="AA65" s="5">
        <f t="shared" ca="1" si="239"/>
        <v>2</v>
      </c>
      <c r="AB65" s="5">
        <f t="shared" ca="1" si="239"/>
        <v>0</v>
      </c>
      <c r="AC65" s="5">
        <f t="shared" ca="1" si="266"/>
        <v>5</v>
      </c>
      <c r="AD65">
        <f t="shared" ref="AD65:AD92" ca="1" si="287">IFERROR(MOD($BX65,100),0)</f>
        <v>9</v>
      </c>
      <c r="AE65" s="240">
        <f t="shared" ca="1" si="222"/>
        <v>28</v>
      </c>
      <c r="AF65" s="233" t="str">
        <f t="shared" ca="1" si="205"/>
        <v>00036 FeedSupplyTemplate SWV Day135 FWM     RR000p WP100p MP100p GP100p T_TRUE  LTW_081_000 (F33N11)</v>
      </c>
      <c r="AG65" s="9" t="str">
        <f ca="1">IF(COUNTIF(AF$5:AF65,AF65)=1,"-","Dup")</f>
        <v>-</v>
      </c>
      <c r="AH65" s="9"/>
      <c r="AI65" s="240" t="str">
        <f t="shared" ca="1" si="195"/>
        <v>-</v>
      </c>
      <c r="AJ65" s="240" t="str">
        <f t="shared" ca="1" si="195"/>
        <v>-</v>
      </c>
      <c r="AK65" s="240" t="str">
        <f t="shared" ca="1" si="195"/>
        <v>-</v>
      </c>
      <c r="AL65" s="240" t="str">
        <f t="shared" ca="1" si="195"/>
        <v>-</v>
      </c>
      <c r="AM65" s="240" t="str">
        <f t="shared" ca="1" si="195"/>
        <v>-</v>
      </c>
      <c r="AN65" s="240" t="str">
        <f t="shared" ca="1" si="195"/>
        <v>-</v>
      </c>
      <c r="AO65" s="9"/>
      <c r="AP65" s="19" t="b">
        <f t="shared" ca="1" si="232"/>
        <v>1</v>
      </c>
      <c r="AQ65" s="19" t="str">
        <f t="shared" ca="1" si="232"/>
        <v>-</v>
      </c>
      <c r="AR65" s="19" t="str">
        <f t="shared" ca="1" si="232"/>
        <v>-</v>
      </c>
      <c r="AS65" s="19" t="str">
        <f t="shared" ca="1" si="232"/>
        <v>-</v>
      </c>
      <c r="AT65" s="19" t="b">
        <f t="shared" ca="1" si="232"/>
        <v>0</v>
      </c>
      <c r="AU65" s="19">
        <f t="shared" ca="1" si="240"/>
        <v>0.25</v>
      </c>
      <c r="AV65" s="19" t="b">
        <f t="shared" ca="1" si="240"/>
        <v>1</v>
      </c>
      <c r="AW65" s="9"/>
      <c r="AX65" s="5" t="str">
        <f t="shared" ca="1" si="267"/>
        <v>-</v>
      </c>
      <c r="AY65" s="19" t="str">
        <f t="shared" ca="1" si="241"/>
        <v>-</v>
      </c>
      <c r="AZ65" s="19" t="str">
        <f t="shared" ca="1" si="241"/>
        <v>-</v>
      </c>
      <c r="BA65" s="19" t="str">
        <f t="shared" ca="1" si="241"/>
        <v>-</v>
      </c>
      <c r="BB65" s="5" t="str">
        <f t="shared" ca="1" si="268"/>
        <v>-</v>
      </c>
      <c r="BC65" s="19" t="str">
        <f t="shared" ca="1" si="269"/>
        <v>-</v>
      </c>
      <c r="BD65" s="5" t="str">
        <f t="shared" ca="1" si="270"/>
        <v>-</v>
      </c>
      <c r="BE65" s="19" t="str">
        <f t="shared" ca="1" si="242"/>
        <v>-</v>
      </c>
      <c r="BF65" s="19" t="str">
        <f t="shared" ca="1" si="242"/>
        <v>-</v>
      </c>
      <c r="BG65" s="19" t="str">
        <f t="shared" ca="1" si="242"/>
        <v>-</v>
      </c>
      <c r="BH65" s="5" t="str">
        <f t="shared" ca="1" si="271"/>
        <v>-</v>
      </c>
      <c r="BI65" s="9"/>
      <c r="BJ65" s="19" t="str">
        <f t="shared" ca="1" si="272"/>
        <v>-</v>
      </c>
      <c r="BK65" s="19" t="str">
        <f t="shared" ca="1" si="272"/>
        <v>-</v>
      </c>
      <c r="BL65" s="19" t="str">
        <f t="shared" ca="1" si="272"/>
        <v>-</v>
      </c>
      <c r="BM65" s="19" t="str">
        <f t="shared" ca="1" si="272"/>
        <v>-</v>
      </c>
      <c r="BN65" s="19" t="str">
        <f t="shared" ca="1" si="272"/>
        <v>-</v>
      </c>
      <c r="BO65" s="19" t="str">
        <f t="shared" ca="1" si="272"/>
        <v>-</v>
      </c>
      <c r="BP65" s="19" t="str">
        <f t="shared" ca="1" si="272"/>
        <v>-</v>
      </c>
      <c r="BQ65" s="19" t="str">
        <f t="shared" ca="1" si="272"/>
        <v>-</v>
      </c>
      <c r="BR65" s="19" t="str">
        <f t="shared" ca="1" si="272"/>
        <v>-</v>
      </c>
      <c r="BS65" s="19" t="str">
        <f t="shared" ca="1" si="272"/>
        <v>-</v>
      </c>
      <c r="BT65" s="9"/>
      <c r="BU65" s="240" t="b">
        <f t="shared" ca="1" si="201"/>
        <v>1</v>
      </c>
      <c r="BV65" s="12" t="b">
        <v>1</v>
      </c>
      <c r="BW65" s="240" t="b">
        <f t="shared" ca="1" si="207"/>
        <v>1</v>
      </c>
      <c r="BX65" s="255">
        <f t="shared" ca="1" si="208"/>
        <v>111109</v>
      </c>
      <c r="BY65" s="240" t="b">
        <f t="shared" ca="1" si="218"/>
        <v>1</v>
      </c>
      <c r="BZ65" s="240">
        <f t="shared" ca="1" si="223"/>
        <v>0</v>
      </c>
      <c r="CA65" s="240" t="b">
        <f t="shared" ca="1" si="223"/>
        <v>0</v>
      </c>
      <c r="CB65" s="240">
        <f t="shared" ca="1" si="197"/>
        <v>111137</v>
      </c>
      <c r="CC65" s="19" t="str">
        <f t="shared" ca="1" si="233"/>
        <v>-</v>
      </c>
      <c r="CD65" s="12">
        <v>1</v>
      </c>
      <c r="CE65" s="12">
        <v>1</v>
      </c>
      <c r="CF65" s="9"/>
      <c r="CG65" s="448">
        <f t="shared" ca="1" si="243"/>
        <v>683</v>
      </c>
      <c r="CH65" s="448">
        <f t="shared" ca="1" si="243"/>
        <v>717</v>
      </c>
      <c r="CI65" s="448">
        <f t="shared" ca="1" si="243"/>
        <v>752</v>
      </c>
      <c r="CJ65" s="153">
        <f t="shared" ca="1" si="244"/>
        <v>441</v>
      </c>
      <c r="CK65" s="153">
        <f t="shared" ca="1" si="244"/>
        <v>476</v>
      </c>
      <c r="CL65" s="153">
        <f t="shared" ca="1" si="244"/>
        <v>511</v>
      </c>
      <c r="CM65" s="19" t="str">
        <f t="shared" ca="1" si="279"/>
        <v>-</v>
      </c>
      <c r="CN65" s="19" t="str">
        <f t="shared" ca="1" si="259"/>
        <v>-</v>
      </c>
      <c r="CO65" s="19" t="str">
        <f t="shared" ca="1" si="259"/>
        <v>-</v>
      </c>
      <c r="CP65" s="19" t="str">
        <f t="shared" ca="1" si="258"/>
        <v>-</v>
      </c>
      <c r="CQ65" s="19" t="str">
        <f t="shared" ca="1" si="258"/>
        <v>-</v>
      </c>
      <c r="CR65" s="19"/>
      <c r="CS65" s="19"/>
      <c r="CT65" s="19"/>
      <c r="CU65" s="19"/>
      <c r="CV65" s="19"/>
      <c r="CW65" s="19"/>
      <c r="CX65" s="19"/>
      <c r="CY65" s="19"/>
      <c r="CZ65" s="19"/>
      <c r="DA65" s="19"/>
      <c r="DB65" s="19"/>
      <c r="DC65" s="19"/>
      <c r="DD65" s="12">
        <v>1</v>
      </c>
      <c r="DE65" s="12">
        <v>1</v>
      </c>
      <c r="DF65" s="19">
        <f t="shared" ca="1" si="260"/>
        <v>0</v>
      </c>
      <c r="DG65" s="19" t="str">
        <f t="shared" ca="1" si="260"/>
        <v>-</v>
      </c>
      <c r="DH65" s="19" t="str">
        <f t="shared" ca="1" si="260"/>
        <v>-</v>
      </c>
      <c r="DI65" s="19" t="str">
        <f t="shared" ca="1" si="260"/>
        <v>-</v>
      </c>
      <c r="DJ65" s="19" t="str">
        <f t="shared" ca="1" si="260"/>
        <v>-</v>
      </c>
      <c r="DK65" s="19" t="str">
        <f t="shared" ca="1" si="260"/>
        <v>-</v>
      </c>
      <c r="DL65" s="19">
        <f t="shared" ca="1" si="260"/>
        <v>0</v>
      </c>
      <c r="DM65" s="19" t="str">
        <f t="shared" ca="1" si="260"/>
        <v>-</v>
      </c>
      <c r="DN65" s="19" t="str">
        <f t="shared" ca="1" si="260"/>
        <v>-</v>
      </c>
      <c r="DO65" s="19">
        <f t="shared" ca="1" si="260"/>
        <v>0</v>
      </c>
      <c r="DP65" s="154">
        <f t="shared" ca="1" si="261"/>
        <v>0</v>
      </c>
      <c r="DQ65" s="154">
        <f t="shared" ca="1" si="261"/>
        <v>0</v>
      </c>
      <c r="DR65" s="5">
        <f t="shared" ca="1" si="273"/>
        <v>19</v>
      </c>
      <c r="DS65" s="9"/>
      <c r="DT65" s="5">
        <f t="shared" ca="1" si="245"/>
        <v>0</v>
      </c>
      <c r="DU65" s="5" t="b">
        <f t="shared" ca="1" si="245"/>
        <v>0</v>
      </c>
      <c r="DV65" s="19">
        <f t="shared" ca="1" si="285"/>
        <v>0</v>
      </c>
      <c r="DW65" s="5">
        <f t="shared" ca="1" si="245"/>
        <v>50</v>
      </c>
      <c r="DX65" s="19">
        <f t="shared" ca="1" si="285"/>
        <v>0</v>
      </c>
      <c r="DY65" s="19">
        <f t="shared" ca="1" si="285"/>
        <v>0</v>
      </c>
      <c r="DZ65" s="19">
        <f t="shared" ca="1" si="285"/>
        <v>0</v>
      </c>
      <c r="EA65" s="19">
        <f t="shared" ca="1" si="285"/>
        <v>0</v>
      </c>
      <c r="EB65" s="19">
        <f t="shared" ca="1" si="285"/>
        <v>0</v>
      </c>
      <c r="EC65" s="19">
        <f t="shared" ca="1" si="285"/>
        <v>0</v>
      </c>
      <c r="ED65" s="19">
        <f t="shared" ca="1" si="285"/>
        <v>0</v>
      </c>
      <c r="EE65" s="19">
        <f t="shared" ca="1" si="285"/>
        <v>0</v>
      </c>
      <c r="EF65" s="19">
        <f t="shared" ca="1" si="285"/>
        <v>0</v>
      </c>
      <c r="EG65" s="5">
        <f t="shared" ca="1" si="246"/>
        <v>0</v>
      </c>
      <c r="EH65" s="5">
        <f t="shared" ca="1" si="246"/>
        <v>0</v>
      </c>
      <c r="EI65" s="5">
        <f t="shared" ca="1" si="246"/>
        <v>0</v>
      </c>
      <c r="EJ65" s="5">
        <f t="shared" ca="1" si="263"/>
        <v>0.01</v>
      </c>
      <c r="EK65" s="5">
        <f t="shared" ca="1" si="263"/>
        <v>0</v>
      </c>
      <c r="EL65" s="5">
        <f t="shared" ca="1" si="263"/>
        <v>0</v>
      </c>
      <c r="EM65" s="5">
        <f t="shared" ca="1" si="263"/>
        <v>0.05</v>
      </c>
      <c r="EN65" s="5">
        <f t="shared" ca="1" si="263"/>
        <v>0.05</v>
      </c>
      <c r="EO65" s="19">
        <f t="shared" ca="1" si="285"/>
        <v>0</v>
      </c>
      <c r="EP65" s="19">
        <f t="shared" ca="1" si="285"/>
        <v>0</v>
      </c>
      <c r="EQ65" s="19">
        <f t="shared" ca="1" si="285"/>
        <v>0</v>
      </c>
      <c r="ER65" s="9"/>
      <c r="ES65" s="5" t="str">
        <f t="shared" ca="1" si="274"/>
        <v>-</v>
      </c>
      <c r="ET65" s="5" t="b">
        <f t="shared" ca="1" si="248"/>
        <v>1</v>
      </c>
      <c r="EU65" s="5" t="b">
        <f t="shared" ca="1" si="248"/>
        <v>0</v>
      </c>
      <c r="EV65" s="5" t="b">
        <f t="shared" ca="1" si="248"/>
        <v>0</v>
      </c>
      <c r="EW65" s="19">
        <f t="shared" ca="1" si="285"/>
        <v>2</v>
      </c>
      <c r="EX65" s="19">
        <f t="shared" ca="1" si="285"/>
        <v>2</v>
      </c>
      <c r="EY65" s="19" t="str">
        <f t="shared" ca="1" si="283"/>
        <v>-</v>
      </c>
      <c r="EZ65" s="19" t="str">
        <f t="shared" ca="1" si="283"/>
        <v>-</v>
      </c>
      <c r="FA65" s="19" t="str">
        <f t="shared" ca="1" si="283"/>
        <v>-</v>
      </c>
      <c r="FB65" s="19" t="str">
        <f t="shared" ca="1" si="283"/>
        <v>-</v>
      </c>
      <c r="FC65" s="19">
        <f t="shared" ca="1" si="283"/>
        <v>1</v>
      </c>
      <c r="FD65" s="19">
        <f t="shared" ca="1" si="283"/>
        <v>0.66</v>
      </c>
      <c r="FE65" s="19" t="str">
        <f t="shared" ca="1" si="283"/>
        <v>-</v>
      </c>
      <c r="FF65" s="5" t="b">
        <f t="array" aca="1" ref="FF65" ca="1">IF(OR(FG65:FG65&lt;&gt;"-"),TRUE,"-")</f>
        <v>1</v>
      </c>
      <c r="FG65" s="240">
        <f t="shared" ca="1" si="252"/>
        <v>2</v>
      </c>
      <c r="FH65" s="240">
        <f t="shared" ca="1" si="252"/>
        <v>2</v>
      </c>
      <c r="FI65" s="240">
        <f t="shared" ca="1" si="252"/>
        <v>2</v>
      </c>
      <c r="FJ65" s="240">
        <f t="shared" ca="1" si="252"/>
        <v>2</v>
      </c>
      <c r="FK65" s="240">
        <f t="shared" ca="1" si="252"/>
        <v>2</v>
      </c>
      <c r="FL65" s="240">
        <f t="shared" ca="1" si="252"/>
        <v>2</v>
      </c>
      <c r="FM65" s="240">
        <f t="shared" ca="1" si="252"/>
        <v>2</v>
      </c>
      <c r="FN65" s="240">
        <f t="shared" ca="1" si="252"/>
        <v>2</v>
      </c>
      <c r="FO65" s="5" t="str">
        <f t="array" aca="1" ref="FO65" ca="1">IF(OR(FP65:FV65&lt;&gt;"-"),TRUE,"-")</f>
        <v>-</v>
      </c>
      <c r="FP65" s="19" t="str">
        <f t="shared" ca="1" si="253"/>
        <v>-</v>
      </c>
      <c r="FQ65" s="19" t="str">
        <f t="shared" ca="1" si="253"/>
        <v>-</v>
      </c>
      <c r="FR65" s="19" t="str">
        <f t="shared" ca="1" si="253"/>
        <v>-</v>
      </c>
      <c r="FS65" s="19" t="str">
        <f t="shared" ca="1" si="253"/>
        <v>-</v>
      </c>
      <c r="FT65" s="19" t="str">
        <f t="shared" ca="1" si="253"/>
        <v>-</v>
      </c>
      <c r="FU65" s="19" t="str">
        <f t="shared" ca="1" si="253"/>
        <v>-</v>
      </c>
      <c r="FV65" s="19" t="str">
        <f t="shared" ca="1" si="253"/>
        <v>-</v>
      </c>
      <c r="FW65" s="19" t="b">
        <f t="shared" ca="1" si="213"/>
        <v>1</v>
      </c>
      <c r="FX65" s="145">
        <f t="shared" ca="1" si="275"/>
        <v>2</v>
      </c>
      <c r="FY65" s="19">
        <f t="shared" ca="1" si="213"/>
        <v>2</v>
      </c>
      <c r="FZ65" s="19" t="b">
        <f t="shared" ca="1" si="213"/>
        <v>0</v>
      </c>
      <c r="GA65" s="19" t="str">
        <f t="shared" ca="1" si="191"/>
        <v>-</v>
      </c>
      <c r="GB65" s="5" t="str">
        <f t="shared" ca="1" si="249"/>
        <v>-</v>
      </c>
      <c r="GC65" s="5" t="str">
        <f t="shared" ca="1" si="249"/>
        <v>-</v>
      </c>
      <c r="GD65" s="5" t="str">
        <f t="shared" ca="1" si="249"/>
        <v>-</v>
      </c>
      <c r="GE65" s="5" t="str">
        <f t="shared" ca="1" si="249"/>
        <v>-</v>
      </c>
      <c r="GF65" s="19" t="b">
        <f t="shared" ca="1" si="284"/>
        <v>0</v>
      </c>
      <c r="GG65" s="19" t="str">
        <f t="shared" ca="1" si="284"/>
        <v>-</v>
      </c>
      <c r="GH65" s="19" t="str">
        <f t="shared" ca="1" si="284"/>
        <v>-</v>
      </c>
      <c r="GI65" s="19" t="b">
        <f t="shared" ca="1" si="284"/>
        <v>1</v>
      </c>
      <c r="GJ65" s="19">
        <f t="shared" ca="1" si="284"/>
        <v>0.75</v>
      </c>
      <c r="GK65" s="19">
        <f t="shared" ca="1" si="284"/>
        <v>0.75</v>
      </c>
      <c r="GL65" s="19">
        <f t="shared" ca="1" si="284"/>
        <v>0.99</v>
      </c>
      <c r="GM65" s="19">
        <f t="shared" ca="1" si="284"/>
        <v>0.5</v>
      </c>
      <c r="GN65" s="19">
        <f t="shared" ca="1" si="284"/>
        <v>0</v>
      </c>
      <c r="GO65" s="19">
        <f t="shared" ca="1" si="284"/>
        <v>0</v>
      </c>
      <c r="GP65" s="19" t="str">
        <f t="shared" ca="1" si="284"/>
        <v>-</v>
      </c>
      <c r="GQ65" s="19" t="str">
        <f t="shared" ca="1" si="236"/>
        <v>-</v>
      </c>
      <c r="GR65" s="19" t="str">
        <f t="shared" ca="1" si="236"/>
        <v>-</v>
      </c>
      <c r="GS65" s="5">
        <f t="shared" ca="1" si="276"/>
        <v>1</v>
      </c>
      <c r="GT65" s="9"/>
      <c r="GU65" s="19">
        <f t="shared" ca="1" si="284"/>
        <v>70</v>
      </c>
      <c r="GV65" s="19">
        <f t="shared" ca="1" si="280"/>
        <v>50</v>
      </c>
      <c r="GW65" s="19">
        <f t="shared" ca="1" si="280"/>
        <v>85</v>
      </c>
      <c r="GX65" s="19">
        <f t="shared" ca="1" si="280"/>
        <v>50</v>
      </c>
      <c r="GY65" s="19">
        <f t="shared" ca="1" si="214"/>
        <v>1</v>
      </c>
      <c r="GZ65" s="5">
        <f t="shared" ca="1" si="277"/>
        <v>1</v>
      </c>
      <c r="HA65" s="19">
        <f t="shared" ca="1" si="176"/>
        <v>1</v>
      </c>
      <c r="HB65" s="9"/>
      <c r="HC65" s="19" t="b">
        <f t="shared" ca="1" si="280"/>
        <v>0</v>
      </c>
      <c r="HD65" s="19" t="b">
        <f t="shared" ca="1" si="280"/>
        <v>0</v>
      </c>
      <c r="HE65" s="19">
        <f t="shared" ca="1" si="280"/>
        <v>1</v>
      </c>
      <c r="HF65" s="19">
        <f t="shared" ca="1" si="280"/>
        <v>0.75</v>
      </c>
      <c r="HG65" s="19">
        <f t="shared" ca="1" si="280"/>
        <v>0.75</v>
      </c>
      <c r="HH65" s="19">
        <f t="shared" ca="1" si="280"/>
        <v>0.8</v>
      </c>
      <c r="HI65" s="19">
        <f t="shared" ca="1" si="280"/>
        <v>0.82499999999999996</v>
      </c>
      <c r="HJ65" s="19">
        <f t="shared" ca="1" si="280"/>
        <v>0.875</v>
      </c>
      <c r="HK65" s="19">
        <f t="shared" ca="1" si="280"/>
        <v>0.9</v>
      </c>
      <c r="HL65" s="19">
        <f t="shared" ca="1" si="280"/>
        <v>1</v>
      </c>
      <c r="HM65" s="19">
        <f t="shared" ca="1" si="280"/>
        <v>0.875</v>
      </c>
      <c r="HN65" s="19">
        <f t="shared" ca="1" si="229"/>
        <v>0</v>
      </c>
      <c r="HO65" s="24">
        <v>0</v>
      </c>
    </row>
    <row r="66" spans="1:223" outlineLevel="2">
      <c r="A66" s="21">
        <f t="shared" si="251"/>
        <v>61</v>
      </c>
      <c r="B66" s="224">
        <f t="shared" ca="1" si="194"/>
        <v>24</v>
      </c>
      <c r="C66">
        <f>203</f>
        <v>203</v>
      </c>
      <c r="D66" s="145" t="str">
        <f t="shared" ca="1" si="265"/>
        <v>SWV</v>
      </c>
      <c r="E66" t="b">
        <f t="shared" ca="1" si="147"/>
        <v>1</v>
      </c>
      <c r="F66" t="b">
        <v>0</v>
      </c>
      <c r="G66" t="b">
        <f t="shared" ca="1" si="286"/>
        <v>1</v>
      </c>
      <c r="H66" s="240">
        <f t="shared" ca="1" si="281"/>
        <v>0</v>
      </c>
      <c r="I66" s="240">
        <f t="shared" ca="1" si="281"/>
        <v>1</v>
      </c>
      <c r="J66" s="240">
        <f t="shared" ca="1" si="281"/>
        <v>0</v>
      </c>
      <c r="K66" s="240">
        <f t="shared" ca="1" si="281"/>
        <v>1</v>
      </c>
      <c r="L66" s="240"/>
      <c r="M66" s="240">
        <f t="shared" ca="1" si="278"/>
        <v>1</v>
      </c>
      <c r="N66" s="240">
        <f t="shared" ca="1" si="255"/>
        <v>1</v>
      </c>
      <c r="O66" s="240">
        <f t="shared" ca="1" si="255"/>
        <v>2</v>
      </c>
      <c r="P66" s="240">
        <f t="shared" ca="1" si="255"/>
        <v>1</v>
      </c>
      <c r="Q66" s="240">
        <f t="shared" ca="1" si="255"/>
        <v>2</v>
      </c>
      <c r="R66" s="240">
        <f t="shared" ca="1" si="255"/>
        <v>1</v>
      </c>
      <c r="S66" s="240">
        <f t="shared" ca="1" si="255"/>
        <v>1</v>
      </c>
      <c r="T66" s="240">
        <f t="shared" ca="1" si="255"/>
        <v>1</v>
      </c>
      <c r="U66" s="278"/>
      <c r="V66" s="278"/>
      <c r="W66" s="280">
        <f t="shared" ca="1" si="262"/>
        <v>0</v>
      </c>
      <c r="X66" s="280">
        <f t="shared" ca="1" si="262"/>
        <v>82</v>
      </c>
      <c r="Y66" s="280">
        <f t="shared" ca="1" si="216"/>
        <v>0</v>
      </c>
      <c r="Z66" s="145">
        <f ca="1">INDEX(CHOOSE($N66,DataAutumn!i.AdultDrys,DataWinter!i.AdultDrys,DataSpring!i.AdultDrys),1,$M66)</f>
        <v>4</v>
      </c>
      <c r="AA66" s="5">
        <f t="shared" ca="1" si="239"/>
        <v>2</v>
      </c>
      <c r="AB66" s="5">
        <f t="shared" ca="1" si="239"/>
        <v>0</v>
      </c>
      <c r="AC66" s="5">
        <f t="shared" ca="1" si="266"/>
        <v>5</v>
      </c>
      <c r="AD66">
        <f t="shared" ca="1" si="287"/>
        <v>9</v>
      </c>
      <c r="AE66" s="240">
        <f t="shared" ca="1" si="222"/>
        <v>29</v>
      </c>
      <c r="AF66" s="233" t="str">
        <f t="shared" ca="1" si="205"/>
        <v>00037 FeedSupplyTemplate SWV Day135 FWM     RR000p WP100p MP100p GP100p T_TRUE  LTW_082_000 (F33N11)</v>
      </c>
      <c r="AG66" s="9" t="str">
        <f ca="1">IF(COUNTIF(AF$5:AF66,AF66)=1,"-","Dup")</f>
        <v>-</v>
      </c>
      <c r="AH66" s="9"/>
      <c r="AI66" s="240" t="str">
        <f t="shared" ca="1" si="195"/>
        <v>-</v>
      </c>
      <c r="AJ66" s="240" t="str">
        <f t="shared" ca="1" si="195"/>
        <v>-</v>
      </c>
      <c r="AK66" s="240" t="str">
        <f t="shared" ca="1" si="195"/>
        <v>-</v>
      </c>
      <c r="AL66" s="240" t="str">
        <f t="shared" ref="AL66:AN66" ca="1" si="288">OFFSET(AL66,-1,0)</f>
        <v>-</v>
      </c>
      <c r="AM66" s="240" t="str">
        <f t="shared" ca="1" si="288"/>
        <v>-</v>
      </c>
      <c r="AN66" s="240" t="str">
        <f t="shared" ca="1" si="288"/>
        <v>-</v>
      </c>
      <c r="AO66" s="9"/>
      <c r="AP66" s="19" t="b">
        <f t="shared" ca="1" si="232"/>
        <v>1</v>
      </c>
      <c r="AQ66" s="19" t="str">
        <f t="shared" ca="1" si="232"/>
        <v>-</v>
      </c>
      <c r="AR66" s="19" t="str">
        <f t="shared" ca="1" si="232"/>
        <v>-</v>
      </c>
      <c r="AS66" s="19" t="str">
        <f t="shared" ca="1" si="232"/>
        <v>-</v>
      </c>
      <c r="AT66" s="19" t="b">
        <f t="shared" ca="1" si="232"/>
        <v>0</v>
      </c>
      <c r="AU66" s="19">
        <f t="shared" ca="1" si="240"/>
        <v>0.25</v>
      </c>
      <c r="AV66" s="19" t="b">
        <f t="shared" ca="1" si="240"/>
        <v>1</v>
      </c>
      <c r="AW66" s="9"/>
      <c r="AX66" s="5" t="str">
        <f t="shared" ca="1" si="267"/>
        <v>-</v>
      </c>
      <c r="AY66" s="19" t="str">
        <f t="shared" ca="1" si="241"/>
        <v>-</v>
      </c>
      <c r="AZ66" s="19" t="str">
        <f t="shared" ca="1" si="241"/>
        <v>-</v>
      </c>
      <c r="BA66" s="19" t="str">
        <f t="shared" ca="1" si="241"/>
        <v>-</v>
      </c>
      <c r="BB66" s="5" t="str">
        <f t="shared" ca="1" si="268"/>
        <v>-</v>
      </c>
      <c r="BC66" s="19" t="str">
        <f t="shared" ca="1" si="269"/>
        <v>-</v>
      </c>
      <c r="BD66" s="5" t="str">
        <f t="shared" ca="1" si="270"/>
        <v>-</v>
      </c>
      <c r="BE66" s="19" t="str">
        <f t="shared" ca="1" si="242"/>
        <v>-</v>
      </c>
      <c r="BF66" s="19" t="str">
        <f t="shared" ca="1" si="242"/>
        <v>-</v>
      </c>
      <c r="BG66" s="19" t="str">
        <f t="shared" ca="1" si="242"/>
        <v>-</v>
      </c>
      <c r="BH66" s="5" t="str">
        <f t="shared" ca="1" si="271"/>
        <v>-</v>
      </c>
      <c r="BI66" s="9"/>
      <c r="BJ66" s="19" t="str">
        <f t="shared" ca="1" si="272"/>
        <v>-</v>
      </c>
      <c r="BK66" s="19" t="str">
        <f t="shared" ca="1" si="272"/>
        <v>-</v>
      </c>
      <c r="BL66" s="19" t="str">
        <f t="shared" ca="1" si="272"/>
        <v>-</v>
      </c>
      <c r="BM66" s="19" t="str">
        <f t="shared" ca="1" si="272"/>
        <v>-</v>
      </c>
      <c r="BN66" s="19" t="str">
        <f t="shared" ca="1" si="272"/>
        <v>-</v>
      </c>
      <c r="BO66" s="19" t="str">
        <f t="shared" ca="1" si="272"/>
        <v>-</v>
      </c>
      <c r="BP66" s="19" t="str">
        <f t="shared" ca="1" si="272"/>
        <v>-</v>
      </c>
      <c r="BQ66" s="19" t="str">
        <f t="shared" ca="1" si="272"/>
        <v>-</v>
      </c>
      <c r="BR66" s="19" t="str">
        <f t="shared" ca="1" si="272"/>
        <v>-</v>
      </c>
      <c r="BS66" s="19" t="str">
        <f t="shared" ca="1" si="272"/>
        <v>-</v>
      </c>
      <c r="BT66" s="9"/>
      <c r="BU66" s="240" t="b">
        <f t="shared" ca="1" si="201"/>
        <v>1</v>
      </c>
      <c r="BV66" s="12" t="b">
        <v>1</v>
      </c>
      <c r="BW66" s="240" t="b">
        <f t="shared" ca="1" si="207"/>
        <v>1</v>
      </c>
      <c r="BX66" s="255">
        <f t="shared" ca="1" si="208"/>
        <v>111109</v>
      </c>
      <c r="BY66" s="240" t="b">
        <f t="shared" ca="1" si="218"/>
        <v>1</v>
      </c>
      <c r="BZ66" s="240">
        <f t="shared" ca="1" si="223"/>
        <v>0</v>
      </c>
      <c r="CA66" s="240" t="b">
        <f t="shared" ca="1" si="223"/>
        <v>0</v>
      </c>
      <c r="CB66" s="240">
        <f t="shared" ca="1" si="197"/>
        <v>111138</v>
      </c>
      <c r="CC66" s="19" t="str">
        <f t="shared" ca="1" si="233"/>
        <v>-</v>
      </c>
      <c r="CD66" s="12">
        <v>1</v>
      </c>
      <c r="CE66" s="12">
        <v>1</v>
      </c>
      <c r="CF66" s="9"/>
      <c r="CG66" s="448">
        <f t="shared" ca="1" si="243"/>
        <v>683</v>
      </c>
      <c r="CH66" s="448">
        <f t="shared" ca="1" si="243"/>
        <v>717</v>
      </c>
      <c r="CI66" s="448">
        <f t="shared" ca="1" si="243"/>
        <v>752</v>
      </c>
      <c r="CJ66" s="153">
        <f t="shared" ca="1" si="244"/>
        <v>441</v>
      </c>
      <c r="CK66" s="153">
        <f t="shared" ca="1" si="244"/>
        <v>476</v>
      </c>
      <c r="CL66" s="153">
        <f t="shared" ca="1" si="244"/>
        <v>511</v>
      </c>
      <c r="CM66" s="19" t="str">
        <f t="shared" ca="1" si="279"/>
        <v>-</v>
      </c>
      <c r="CN66" s="19" t="str">
        <f t="shared" ca="1" si="259"/>
        <v>-</v>
      </c>
      <c r="CO66" s="19" t="str">
        <f t="shared" ca="1" si="259"/>
        <v>-</v>
      </c>
      <c r="CP66" s="19" t="str">
        <f t="shared" ca="1" si="258"/>
        <v>-</v>
      </c>
      <c r="CQ66" s="19" t="str">
        <f t="shared" ca="1" si="258"/>
        <v>-</v>
      </c>
      <c r="CR66" s="19"/>
      <c r="CS66" s="19"/>
      <c r="CT66" s="19"/>
      <c r="CU66" s="19"/>
      <c r="CV66" s="19"/>
      <c r="CW66" s="19"/>
      <c r="CX66" s="19"/>
      <c r="CY66" s="19"/>
      <c r="CZ66" s="19"/>
      <c r="DA66" s="19"/>
      <c r="DB66" s="19"/>
      <c r="DC66" s="19"/>
      <c r="DD66" s="12">
        <v>1</v>
      </c>
      <c r="DE66" s="12">
        <v>1</v>
      </c>
      <c r="DF66" s="19">
        <f t="shared" ca="1" si="260"/>
        <v>0</v>
      </c>
      <c r="DG66" s="19" t="str">
        <f t="shared" ca="1" si="260"/>
        <v>-</v>
      </c>
      <c r="DH66" s="19" t="str">
        <f t="shared" ca="1" si="260"/>
        <v>-</v>
      </c>
      <c r="DI66" s="19" t="str">
        <f t="shared" ca="1" si="260"/>
        <v>-</v>
      </c>
      <c r="DJ66" s="19" t="str">
        <f t="shared" ca="1" si="260"/>
        <v>-</v>
      </c>
      <c r="DK66" s="19" t="str">
        <f t="shared" ca="1" si="260"/>
        <v>-</v>
      </c>
      <c r="DL66" s="19">
        <f t="shared" ca="1" si="260"/>
        <v>0</v>
      </c>
      <c r="DM66" s="19" t="str">
        <f t="shared" ca="1" si="260"/>
        <v>-</v>
      </c>
      <c r="DN66" s="19" t="str">
        <f t="shared" ca="1" si="260"/>
        <v>-</v>
      </c>
      <c r="DO66" s="19">
        <f t="shared" ca="1" si="260"/>
        <v>0</v>
      </c>
      <c r="DP66" s="154">
        <f t="shared" ca="1" si="261"/>
        <v>0</v>
      </c>
      <c r="DQ66" s="154">
        <f t="shared" ca="1" si="261"/>
        <v>0</v>
      </c>
      <c r="DR66" s="5">
        <f t="shared" ca="1" si="273"/>
        <v>19</v>
      </c>
      <c r="DS66" s="9"/>
      <c r="DT66" s="5">
        <f t="shared" ca="1" si="245"/>
        <v>0</v>
      </c>
      <c r="DU66" s="5" t="b">
        <f t="shared" ca="1" si="245"/>
        <v>0</v>
      </c>
      <c r="DV66" s="19">
        <f t="shared" ca="1" si="285"/>
        <v>0</v>
      </c>
      <c r="DW66" s="5">
        <f t="shared" ca="1" si="245"/>
        <v>50</v>
      </c>
      <c r="DX66" s="19">
        <f t="shared" ca="1" si="285"/>
        <v>0</v>
      </c>
      <c r="DY66" s="19">
        <f t="shared" ca="1" si="285"/>
        <v>0</v>
      </c>
      <c r="DZ66" s="19">
        <f t="shared" ca="1" si="285"/>
        <v>0</v>
      </c>
      <c r="EA66" s="19">
        <f t="shared" ca="1" si="285"/>
        <v>0</v>
      </c>
      <c r="EB66" s="19">
        <f t="shared" ca="1" si="285"/>
        <v>0</v>
      </c>
      <c r="EC66" s="19">
        <f t="shared" ca="1" si="285"/>
        <v>0</v>
      </c>
      <c r="ED66" s="19">
        <f t="shared" ca="1" si="285"/>
        <v>0</v>
      </c>
      <c r="EE66" s="19">
        <f t="shared" ca="1" si="285"/>
        <v>0</v>
      </c>
      <c r="EF66" s="19">
        <f t="shared" ca="1" si="285"/>
        <v>0</v>
      </c>
      <c r="EG66" s="5">
        <f t="shared" ca="1" si="246"/>
        <v>0</v>
      </c>
      <c r="EH66" s="5">
        <f t="shared" ca="1" si="246"/>
        <v>0</v>
      </c>
      <c r="EI66" s="5">
        <f t="shared" ca="1" si="246"/>
        <v>0</v>
      </c>
      <c r="EJ66" s="5">
        <f t="shared" ca="1" si="263"/>
        <v>0.01</v>
      </c>
      <c r="EK66" s="5">
        <f t="shared" ca="1" si="263"/>
        <v>0</v>
      </c>
      <c r="EL66" s="5">
        <f t="shared" ca="1" si="263"/>
        <v>0</v>
      </c>
      <c r="EM66" s="5">
        <f t="shared" ca="1" si="263"/>
        <v>0.05</v>
      </c>
      <c r="EN66" s="5">
        <f t="shared" ca="1" si="263"/>
        <v>0.05</v>
      </c>
      <c r="EO66" s="19">
        <f t="shared" ca="1" si="285"/>
        <v>0</v>
      </c>
      <c r="EP66" s="19">
        <f t="shared" ca="1" si="285"/>
        <v>0</v>
      </c>
      <c r="EQ66" s="19">
        <f t="shared" ca="1" si="285"/>
        <v>0</v>
      </c>
      <c r="ER66" s="9"/>
      <c r="ES66" s="5" t="str">
        <f t="shared" ca="1" si="274"/>
        <v>-</v>
      </c>
      <c r="ET66" s="5" t="b">
        <f t="shared" ca="1" si="248"/>
        <v>1</v>
      </c>
      <c r="EU66" s="5" t="b">
        <f t="shared" ca="1" si="248"/>
        <v>0</v>
      </c>
      <c r="EV66" s="5" t="b">
        <f t="shared" ca="1" si="248"/>
        <v>0</v>
      </c>
      <c r="EW66" s="19">
        <f t="shared" ca="1" si="285"/>
        <v>2</v>
      </c>
      <c r="EX66" s="19">
        <f t="shared" ca="1" si="285"/>
        <v>2</v>
      </c>
      <c r="EY66" s="19" t="str">
        <f t="shared" ca="1" si="283"/>
        <v>-</v>
      </c>
      <c r="EZ66" s="19" t="str">
        <f t="shared" ca="1" si="283"/>
        <v>-</v>
      </c>
      <c r="FA66" s="19" t="str">
        <f t="shared" ca="1" si="283"/>
        <v>-</v>
      </c>
      <c r="FB66" s="19" t="str">
        <f t="shared" ca="1" si="283"/>
        <v>-</v>
      </c>
      <c r="FC66" s="19">
        <f t="shared" ca="1" si="283"/>
        <v>1</v>
      </c>
      <c r="FD66" s="19">
        <f t="shared" ca="1" si="283"/>
        <v>0.66</v>
      </c>
      <c r="FE66" s="19" t="str">
        <f t="shared" ca="1" si="283"/>
        <v>-</v>
      </c>
      <c r="FF66" s="5" t="b">
        <f t="array" aca="1" ref="FF66" ca="1">IF(OR(FG66:FG66&lt;&gt;"-"),TRUE,"-")</f>
        <v>1</v>
      </c>
      <c r="FG66" s="240">
        <f t="shared" ca="1" si="252"/>
        <v>2</v>
      </c>
      <c r="FH66" s="240">
        <f t="shared" ca="1" si="252"/>
        <v>2</v>
      </c>
      <c r="FI66" s="240">
        <f t="shared" ca="1" si="252"/>
        <v>2</v>
      </c>
      <c r="FJ66" s="240">
        <f t="shared" ca="1" si="252"/>
        <v>2</v>
      </c>
      <c r="FK66" s="240">
        <f t="shared" ca="1" si="252"/>
        <v>2</v>
      </c>
      <c r="FL66" s="240">
        <f t="shared" ca="1" si="252"/>
        <v>2</v>
      </c>
      <c r="FM66" s="240">
        <f t="shared" ca="1" si="252"/>
        <v>2</v>
      </c>
      <c r="FN66" s="240">
        <f t="shared" ca="1" si="252"/>
        <v>2</v>
      </c>
      <c r="FO66" s="5" t="str">
        <f t="array" aca="1" ref="FO66" ca="1">IF(OR(FP66:FV66&lt;&gt;"-"),TRUE,"-")</f>
        <v>-</v>
      </c>
      <c r="FP66" s="19" t="str">
        <f t="shared" ca="1" si="253"/>
        <v>-</v>
      </c>
      <c r="FQ66" s="19" t="str">
        <f t="shared" ca="1" si="253"/>
        <v>-</v>
      </c>
      <c r="FR66" s="19" t="str">
        <f t="shared" ca="1" si="253"/>
        <v>-</v>
      </c>
      <c r="FS66" s="19" t="str">
        <f t="shared" ca="1" si="253"/>
        <v>-</v>
      </c>
      <c r="FT66" s="19" t="str">
        <f t="shared" ca="1" si="253"/>
        <v>-</v>
      </c>
      <c r="FU66" s="19" t="str">
        <f t="shared" ca="1" si="253"/>
        <v>-</v>
      </c>
      <c r="FV66" s="19" t="str">
        <f t="shared" ca="1" si="253"/>
        <v>-</v>
      </c>
      <c r="FW66" s="19" t="b">
        <f t="shared" ca="1" si="213"/>
        <v>1</v>
      </c>
      <c r="FX66" s="145">
        <f t="shared" ca="1" si="275"/>
        <v>2</v>
      </c>
      <c r="FY66" s="19">
        <f t="shared" ca="1" si="213"/>
        <v>2</v>
      </c>
      <c r="FZ66" s="19" t="b">
        <f t="shared" ca="1" si="213"/>
        <v>0</v>
      </c>
      <c r="GA66" s="19" t="str">
        <f t="shared" ca="1" si="191"/>
        <v>-</v>
      </c>
      <c r="GB66" s="5" t="str">
        <f t="shared" ca="1" si="249"/>
        <v>-</v>
      </c>
      <c r="GC66" s="5" t="str">
        <f t="shared" ca="1" si="249"/>
        <v>-</v>
      </c>
      <c r="GD66" s="5" t="str">
        <f t="shared" ca="1" si="249"/>
        <v>-</v>
      </c>
      <c r="GE66" s="5" t="str">
        <f t="shared" ca="1" si="249"/>
        <v>-</v>
      </c>
      <c r="GF66" s="19" t="b">
        <f t="shared" ca="1" si="284"/>
        <v>0</v>
      </c>
      <c r="GG66" s="19" t="str">
        <f t="shared" ca="1" si="284"/>
        <v>-</v>
      </c>
      <c r="GH66" s="19" t="str">
        <f t="shared" ca="1" si="284"/>
        <v>-</v>
      </c>
      <c r="GI66" s="19" t="b">
        <f t="shared" ca="1" si="284"/>
        <v>1</v>
      </c>
      <c r="GJ66" s="19">
        <f t="shared" ca="1" si="284"/>
        <v>0.75</v>
      </c>
      <c r="GK66" s="19">
        <f t="shared" ca="1" si="284"/>
        <v>0.75</v>
      </c>
      <c r="GL66" s="19">
        <f t="shared" ca="1" si="284"/>
        <v>0.99</v>
      </c>
      <c r="GM66" s="19">
        <f t="shared" ca="1" si="284"/>
        <v>0.5</v>
      </c>
      <c r="GN66" s="19">
        <f t="shared" ca="1" si="284"/>
        <v>0</v>
      </c>
      <c r="GO66" s="19">
        <f t="shared" ca="1" si="284"/>
        <v>0</v>
      </c>
      <c r="GP66" s="19" t="str">
        <f t="shared" ca="1" si="284"/>
        <v>-</v>
      </c>
      <c r="GQ66" s="19" t="str">
        <f t="shared" ca="1" si="236"/>
        <v>-</v>
      </c>
      <c r="GR66" s="19" t="str">
        <f t="shared" ca="1" si="236"/>
        <v>-</v>
      </c>
      <c r="GS66" s="5">
        <f t="shared" ca="1" si="276"/>
        <v>1</v>
      </c>
      <c r="GT66" s="9"/>
      <c r="GU66" s="19">
        <f t="shared" ca="1" si="284"/>
        <v>70</v>
      </c>
      <c r="GV66" s="19">
        <f t="shared" ca="1" si="280"/>
        <v>50</v>
      </c>
      <c r="GW66" s="19">
        <f t="shared" ca="1" si="280"/>
        <v>85</v>
      </c>
      <c r="GX66" s="19">
        <f t="shared" ca="1" si="280"/>
        <v>50</v>
      </c>
      <c r="GY66" s="19">
        <f t="shared" ca="1" si="214"/>
        <v>1</v>
      </c>
      <c r="GZ66" s="5">
        <f t="shared" ca="1" si="277"/>
        <v>1</v>
      </c>
      <c r="HA66" s="19">
        <f t="shared" ca="1" si="176"/>
        <v>1</v>
      </c>
      <c r="HB66" s="9"/>
      <c r="HC66" s="19" t="b">
        <f t="shared" ca="1" si="280"/>
        <v>0</v>
      </c>
      <c r="HD66" s="19" t="b">
        <f t="shared" ca="1" si="280"/>
        <v>0</v>
      </c>
      <c r="HE66" s="19">
        <f t="shared" ca="1" si="280"/>
        <v>1</v>
      </c>
      <c r="HF66" s="19">
        <f t="shared" ca="1" si="280"/>
        <v>0.75</v>
      </c>
      <c r="HG66" s="19">
        <f t="shared" ca="1" si="280"/>
        <v>0.75</v>
      </c>
      <c r="HH66" s="19">
        <f t="shared" ca="1" si="280"/>
        <v>0.8</v>
      </c>
      <c r="HI66" s="19">
        <f t="shared" ca="1" si="280"/>
        <v>0.82499999999999996</v>
      </c>
      <c r="HJ66" s="19">
        <f t="shared" ca="1" si="280"/>
        <v>0.875</v>
      </c>
      <c r="HK66" s="19">
        <f t="shared" ca="1" si="280"/>
        <v>0.9</v>
      </c>
      <c r="HL66" s="19">
        <f t="shared" ca="1" si="280"/>
        <v>1</v>
      </c>
      <c r="HM66" s="19">
        <f t="shared" ca="1" si="280"/>
        <v>0.875</v>
      </c>
      <c r="HN66" s="19">
        <f t="shared" ca="1" si="229"/>
        <v>0</v>
      </c>
      <c r="HO66" s="24">
        <v>0</v>
      </c>
    </row>
    <row r="67" spans="1:223" outlineLevel="2">
      <c r="A67" s="21">
        <f t="shared" si="251"/>
        <v>62</v>
      </c>
      <c r="B67" s="224">
        <f t="shared" ca="1" si="194"/>
        <v>24</v>
      </c>
      <c r="C67">
        <f>203</f>
        <v>203</v>
      </c>
      <c r="D67" s="145" t="str">
        <f t="shared" ca="1" si="265"/>
        <v>SWV</v>
      </c>
      <c r="E67" t="b">
        <f t="shared" ca="1" si="147"/>
        <v>1</v>
      </c>
      <c r="F67" t="b">
        <v>0</v>
      </c>
      <c r="G67" t="b">
        <f t="shared" ca="1" si="286"/>
        <v>1</v>
      </c>
      <c r="H67" s="240">
        <f t="shared" ca="1" si="281"/>
        <v>0</v>
      </c>
      <c r="I67" s="240">
        <f t="shared" ca="1" si="281"/>
        <v>1</v>
      </c>
      <c r="J67" s="240">
        <f t="shared" ca="1" si="281"/>
        <v>0</v>
      </c>
      <c r="K67" s="240">
        <f t="shared" ca="1" si="281"/>
        <v>1</v>
      </c>
      <c r="L67" s="240"/>
      <c r="M67" s="240">
        <f t="shared" ca="1" si="278"/>
        <v>1</v>
      </c>
      <c r="N67" s="240">
        <f t="shared" ca="1" si="255"/>
        <v>1</v>
      </c>
      <c r="O67" s="240">
        <f t="shared" ca="1" si="255"/>
        <v>2</v>
      </c>
      <c r="P67" s="240">
        <f t="shared" ca="1" si="255"/>
        <v>1</v>
      </c>
      <c r="Q67" s="240">
        <f t="shared" ca="1" si="255"/>
        <v>2</v>
      </c>
      <c r="R67" s="240">
        <f t="shared" ca="1" si="255"/>
        <v>1</v>
      </c>
      <c r="S67" s="240">
        <f t="shared" ca="1" si="255"/>
        <v>1</v>
      </c>
      <c r="T67" s="240">
        <f t="shared" ca="1" si="255"/>
        <v>1</v>
      </c>
      <c r="U67" s="278"/>
      <c r="V67" s="278"/>
      <c r="W67" s="280">
        <f t="shared" ca="1" si="262"/>
        <v>0</v>
      </c>
      <c r="X67" s="280">
        <f t="shared" ca="1" si="262"/>
        <v>83</v>
      </c>
      <c r="Y67" s="280">
        <f t="shared" ca="1" si="216"/>
        <v>0</v>
      </c>
      <c r="Z67" s="145">
        <f ca="1">INDEX(CHOOSE($N67,DataAutumn!i.AdultDrys,DataWinter!i.AdultDrys,DataSpring!i.AdultDrys),1,$M67)</f>
        <v>4</v>
      </c>
      <c r="AA67" s="5">
        <f t="shared" ca="1" si="239"/>
        <v>2</v>
      </c>
      <c r="AB67" s="5">
        <f t="shared" ca="1" si="239"/>
        <v>0</v>
      </c>
      <c r="AC67" s="5">
        <f t="shared" ca="1" si="266"/>
        <v>5</v>
      </c>
      <c r="AD67">
        <f t="shared" ca="1" si="287"/>
        <v>9</v>
      </c>
      <c r="AE67" s="240">
        <f t="shared" ca="1" si="222"/>
        <v>30</v>
      </c>
      <c r="AF67" s="233" t="str">
        <f t="shared" ca="1" si="205"/>
        <v>00038 FeedSupplyTemplate SWV Day135 FWM     RR000p WP100p MP100p GP100p T_TRUE  LTW_083_000 (F33N11)</v>
      </c>
      <c r="AG67" s="9" t="str">
        <f ca="1">IF(COUNTIF(AF$5:AF67,AF67)=1,"-","Dup")</f>
        <v>-</v>
      </c>
      <c r="AH67" s="9"/>
      <c r="AI67" s="240" t="str">
        <f t="shared" ref="AI67:AN91" ca="1" si="289">OFFSET(AI67,-1,0)</f>
        <v>-</v>
      </c>
      <c r="AJ67" s="240" t="str">
        <f t="shared" ca="1" si="289"/>
        <v>-</v>
      </c>
      <c r="AK67" s="240" t="str">
        <f t="shared" ca="1" si="289"/>
        <v>-</v>
      </c>
      <c r="AL67" s="240" t="str">
        <f t="shared" ca="1" si="289"/>
        <v>-</v>
      </c>
      <c r="AM67" s="240" t="str">
        <f t="shared" ca="1" si="289"/>
        <v>-</v>
      </c>
      <c r="AN67" s="240" t="str">
        <f t="shared" ca="1" si="289"/>
        <v>-</v>
      </c>
      <c r="AO67" s="9"/>
      <c r="AP67" s="19" t="b">
        <f t="shared" ca="1" si="232"/>
        <v>1</v>
      </c>
      <c r="AQ67" s="19" t="str">
        <f t="shared" ca="1" si="232"/>
        <v>-</v>
      </c>
      <c r="AR67" s="19" t="str">
        <f t="shared" ca="1" si="232"/>
        <v>-</v>
      </c>
      <c r="AS67" s="19" t="str">
        <f t="shared" ca="1" si="232"/>
        <v>-</v>
      </c>
      <c r="AT67" s="19" t="b">
        <f t="shared" ca="1" si="232"/>
        <v>0</v>
      </c>
      <c r="AU67" s="19">
        <f t="shared" ca="1" si="240"/>
        <v>0.25</v>
      </c>
      <c r="AV67" s="19" t="b">
        <f t="shared" ca="1" si="240"/>
        <v>1</v>
      </c>
      <c r="AW67" s="9"/>
      <c r="AX67" s="5" t="str">
        <f t="shared" ca="1" si="267"/>
        <v>-</v>
      </c>
      <c r="AY67" s="19" t="str">
        <f t="shared" ca="1" si="241"/>
        <v>-</v>
      </c>
      <c r="AZ67" s="19" t="str">
        <f t="shared" ca="1" si="241"/>
        <v>-</v>
      </c>
      <c r="BA67" s="19" t="str">
        <f t="shared" ca="1" si="241"/>
        <v>-</v>
      </c>
      <c r="BB67" s="5" t="str">
        <f t="shared" ca="1" si="268"/>
        <v>-</v>
      </c>
      <c r="BC67" s="19" t="str">
        <f t="shared" ca="1" si="269"/>
        <v>-</v>
      </c>
      <c r="BD67" s="5" t="str">
        <f t="shared" ca="1" si="270"/>
        <v>-</v>
      </c>
      <c r="BE67" s="19" t="str">
        <f t="shared" ca="1" si="242"/>
        <v>-</v>
      </c>
      <c r="BF67" s="19" t="str">
        <f t="shared" ca="1" si="242"/>
        <v>-</v>
      </c>
      <c r="BG67" s="19" t="str">
        <f t="shared" ca="1" si="242"/>
        <v>-</v>
      </c>
      <c r="BH67" s="5" t="str">
        <f t="shared" ca="1" si="271"/>
        <v>-</v>
      </c>
      <c r="BI67" s="9"/>
      <c r="BJ67" s="19" t="str">
        <f t="shared" ca="1" si="272"/>
        <v>-</v>
      </c>
      <c r="BK67" s="19" t="str">
        <f t="shared" ca="1" si="272"/>
        <v>-</v>
      </c>
      <c r="BL67" s="19" t="str">
        <f t="shared" ca="1" si="272"/>
        <v>-</v>
      </c>
      <c r="BM67" s="19" t="str">
        <f t="shared" ca="1" si="272"/>
        <v>-</v>
      </c>
      <c r="BN67" s="19" t="str">
        <f t="shared" ca="1" si="272"/>
        <v>-</v>
      </c>
      <c r="BO67" s="19" t="str">
        <f t="shared" ca="1" si="272"/>
        <v>-</v>
      </c>
      <c r="BP67" s="19" t="str">
        <f t="shared" ca="1" si="272"/>
        <v>-</v>
      </c>
      <c r="BQ67" s="19" t="str">
        <f t="shared" ca="1" si="272"/>
        <v>-</v>
      </c>
      <c r="BR67" s="19" t="str">
        <f t="shared" ca="1" si="272"/>
        <v>-</v>
      </c>
      <c r="BS67" s="19" t="str">
        <f t="shared" ca="1" si="272"/>
        <v>-</v>
      </c>
      <c r="BT67" s="9"/>
      <c r="BU67" s="240" t="b">
        <f t="shared" ca="1" si="201"/>
        <v>1</v>
      </c>
      <c r="BV67" s="12" t="b">
        <v>1</v>
      </c>
      <c r="BW67" s="240" t="b">
        <f t="shared" ca="1" si="207"/>
        <v>1</v>
      </c>
      <c r="BX67" s="255">
        <f t="shared" ca="1" si="208"/>
        <v>111109</v>
      </c>
      <c r="BY67" s="240" t="b">
        <f t="shared" ca="1" si="218"/>
        <v>1</v>
      </c>
      <c r="BZ67" s="240">
        <f t="shared" ca="1" si="223"/>
        <v>0</v>
      </c>
      <c r="CA67" s="240" t="b">
        <f t="shared" ca="1" si="223"/>
        <v>0</v>
      </c>
      <c r="CB67" s="240">
        <f t="shared" ca="1" si="197"/>
        <v>111139</v>
      </c>
      <c r="CC67" s="19" t="str">
        <f t="shared" ca="1" si="233"/>
        <v>-</v>
      </c>
      <c r="CD67" s="12">
        <v>1</v>
      </c>
      <c r="CE67" s="12">
        <v>1</v>
      </c>
      <c r="CF67" s="9"/>
      <c r="CG67" s="448">
        <f t="shared" ca="1" si="243"/>
        <v>683</v>
      </c>
      <c r="CH67" s="448">
        <f t="shared" ca="1" si="243"/>
        <v>717</v>
      </c>
      <c r="CI67" s="448">
        <f t="shared" ca="1" si="243"/>
        <v>752</v>
      </c>
      <c r="CJ67" s="153">
        <f t="shared" ca="1" si="244"/>
        <v>441</v>
      </c>
      <c r="CK67" s="153">
        <f t="shared" ca="1" si="244"/>
        <v>476</v>
      </c>
      <c r="CL67" s="153">
        <f t="shared" ca="1" si="244"/>
        <v>511</v>
      </c>
      <c r="CM67" s="19" t="str">
        <f t="shared" ca="1" si="279"/>
        <v>-</v>
      </c>
      <c r="CN67" s="19" t="str">
        <f t="shared" ca="1" si="259"/>
        <v>-</v>
      </c>
      <c r="CO67" s="19" t="str">
        <f t="shared" ca="1" si="259"/>
        <v>-</v>
      </c>
      <c r="CP67" s="19" t="str">
        <f t="shared" ca="1" si="258"/>
        <v>-</v>
      </c>
      <c r="CQ67" s="19" t="str">
        <f t="shared" ca="1" si="258"/>
        <v>-</v>
      </c>
      <c r="CR67" s="19"/>
      <c r="CS67" s="19"/>
      <c r="CT67" s="19"/>
      <c r="CU67" s="19"/>
      <c r="CV67" s="19"/>
      <c r="CW67" s="19"/>
      <c r="CX67" s="19"/>
      <c r="CY67" s="19"/>
      <c r="CZ67" s="19"/>
      <c r="DA67" s="19"/>
      <c r="DB67" s="19"/>
      <c r="DC67" s="19"/>
      <c r="DD67" s="12">
        <v>1</v>
      </c>
      <c r="DE67" s="12">
        <v>1</v>
      </c>
      <c r="DF67" s="19">
        <f t="shared" ca="1" si="260"/>
        <v>0</v>
      </c>
      <c r="DG67" s="19" t="str">
        <f t="shared" ca="1" si="260"/>
        <v>-</v>
      </c>
      <c r="DH67" s="19" t="str">
        <f t="shared" ca="1" si="260"/>
        <v>-</v>
      </c>
      <c r="DI67" s="19" t="str">
        <f t="shared" ca="1" si="260"/>
        <v>-</v>
      </c>
      <c r="DJ67" s="19" t="str">
        <f t="shared" ca="1" si="260"/>
        <v>-</v>
      </c>
      <c r="DK67" s="19" t="str">
        <f t="shared" ca="1" si="260"/>
        <v>-</v>
      </c>
      <c r="DL67" s="19">
        <f t="shared" ca="1" si="260"/>
        <v>0</v>
      </c>
      <c r="DM67" s="19" t="str">
        <f t="shared" ca="1" si="260"/>
        <v>-</v>
      </c>
      <c r="DN67" s="19" t="str">
        <f t="shared" ca="1" si="260"/>
        <v>-</v>
      </c>
      <c r="DO67" s="19">
        <f t="shared" ca="1" si="260"/>
        <v>0</v>
      </c>
      <c r="DP67" s="154">
        <f t="shared" ca="1" si="261"/>
        <v>0</v>
      </c>
      <c r="DQ67" s="154">
        <f t="shared" ca="1" si="261"/>
        <v>0</v>
      </c>
      <c r="DR67" s="5">
        <f t="shared" ca="1" si="273"/>
        <v>19</v>
      </c>
      <c r="DS67" s="9"/>
      <c r="DT67" s="5">
        <f t="shared" ca="1" si="245"/>
        <v>0</v>
      </c>
      <c r="DU67" s="5" t="b">
        <f t="shared" ca="1" si="245"/>
        <v>0</v>
      </c>
      <c r="DV67" s="19">
        <f t="shared" ca="1" si="285"/>
        <v>0</v>
      </c>
      <c r="DW67" s="5">
        <f t="shared" ca="1" si="245"/>
        <v>50</v>
      </c>
      <c r="DX67" s="19">
        <f t="shared" ca="1" si="285"/>
        <v>0</v>
      </c>
      <c r="DY67" s="19">
        <f t="shared" ca="1" si="285"/>
        <v>0</v>
      </c>
      <c r="DZ67" s="19">
        <f t="shared" ca="1" si="285"/>
        <v>0</v>
      </c>
      <c r="EA67" s="19">
        <f t="shared" ca="1" si="285"/>
        <v>0</v>
      </c>
      <c r="EB67" s="19">
        <f t="shared" ca="1" si="285"/>
        <v>0</v>
      </c>
      <c r="EC67" s="19">
        <f t="shared" ca="1" si="285"/>
        <v>0</v>
      </c>
      <c r="ED67" s="19">
        <f t="shared" ca="1" si="285"/>
        <v>0</v>
      </c>
      <c r="EE67" s="19">
        <f t="shared" ca="1" si="285"/>
        <v>0</v>
      </c>
      <c r="EF67" s="19">
        <f t="shared" ca="1" si="285"/>
        <v>0</v>
      </c>
      <c r="EG67" s="5">
        <f t="shared" ca="1" si="246"/>
        <v>0</v>
      </c>
      <c r="EH67" s="5">
        <f t="shared" ca="1" si="246"/>
        <v>0</v>
      </c>
      <c r="EI67" s="5">
        <f t="shared" ca="1" si="246"/>
        <v>0</v>
      </c>
      <c r="EJ67" s="5">
        <f t="shared" ca="1" si="263"/>
        <v>0.01</v>
      </c>
      <c r="EK67" s="5">
        <f t="shared" ca="1" si="263"/>
        <v>0</v>
      </c>
      <c r="EL67" s="5">
        <f t="shared" ca="1" si="263"/>
        <v>0</v>
      </c>
      <c r="EM67" s="5">
        <f t="shared" ca="1" si="263"/>
        <v>0.05</v>
      </c>
      <c r="EN67" s="5">
        <f t="shared" ca="1" si="263"/>
        <v>0.05</v>
      </c>
      <c r="EO67" s="19">
        <f t="shared" ca="1" si="285"/>
        <v>0</v>
      </c>
      <c r="EP67" s="19">
        <f t="shared" ca="1" si="285"/>
        <v>0</v>
      </c>
      <c r="EQ67" s="19">
        <f t="shared" ca="1" si="285"/>
        <v>0</v>
      </c>
      <c r="ER67" s="9"/>
      <c r="ES67" s="5" t="str">
        <f t="shared" ca="1" si="274"/>
        <v>-</v>
      </c>
      <c r="ET67" s="5" t="b">
        <f t="shared" ca="1" si="248"/>
        <v>1</v>
      </c>
      <c r="EU67" s="5" t="b">
        <f t="shared" ca="1" si="248"/>
        <v>0</v>
      </c>
      <c r="EV67" s="5" t="b">
        <f t="shared" ca="1" si="248"/>
        <v>0</v>
      </c>
      <c r="EW67" s="19">
        <f t="shared" ca="1" si="285"/>
        <v>2</v>
      </c>
      <c r="EX67" s="19">
        <f t="shared" ca="1" si="285"/>
        <v>2</v>
      </c>
      <c r="EY67" s="19" t="str">
        <f t="shared" ca="1" si="283"/>
        <v>-</v>
      </c>
      <c r="EZ67" s="19" t="str">
        <f t="shared" ca="1" si="283"/>
        <v>-</v>
      </c>
      <c r="FA67" s="19" t="str">
        <f t="shared" ca="1" si="283"/>
        <v>-</v>
      </c>
      <c r="FB67" s="19" t="str">
        <f t="shared" ca="1" si="283"/>
        <v>-</v>
      </c>
      <c r="FC67" s="19">
        <f t="shared" ca="1" si="283"/>
        <v>1</v>
      </c>
      <c r="FD67" s="19">
        <f t="shared" ca="1" si="283"/>
        <v>0.66</v>
      </c>
      <c r="FE67" s="19" t="str">
        <f t="shared" ca="1" si="283"/>
        <v>-</v>
      </c>
      <c r="FF67" s="5" t="b">
        <f t="array" aca="1" ref="FF67" ca="1">IF(OR(FG67:FG67&lt;&gt;"-"),TRUE,"-")</f>
        <v>1</v>
      </c>
      <c r="FG67" s="240">
        <f t="shared" ca="1" si="252"/>
        <v>2</v>
      </c>
      <c r="FH67" s="240">
        <f t="shared" ca="1" si="252"/>
        <v>2</v>
      </c>
      <c r="FI67" s="240">
        <f t="shared" ca="1" si="252"/>
        <v>2</v>
      </c>
      <c r="FJ67" s="240">
        <f t="shared" ca="1" si="252"/>
        <v>2</v>
      </c>
      <c r="FK67" s="240">
        <f t="shared" ca="1" si="252"/>
        <v>2</v>
      </c>
      <c r="FL67" s="240">
        <f t="shared" ca="1" si="252"/>
        <v>2</v>
      </c>
      <c r="FM67" s="240">
        <f t="shared" ca="1" si="252"/>
        <v>2</v>
      </c>
      <c r="FN67" s="240">
        <f t="shared" ca="1" si="252"/>
        <v>2</v>
      </c>
      <c r="FO67" s="5" t="str">
        <f t="array" aca="1" ref="FO67" ca="1">IF(OR(FP67:FV67&lt;&gt;"-"),TRUE,"-")</f>
        <v>-</v>
      </c>
      <c r="FP67" s="19" t="str">
        <f t="shared" ca="1" si="253"/>
        <v>-</v>
      </c>
      <c r="FQ67" s="19" t="str">
        <f t="shared" ca="1" si="253"/>
        <v>-</v>
      </c>
      <c r="FR67" s="19" t="str">
        <f t="shared" ca="1" si="253"/>
        <v>-</v>
      </c>
      <c r="FS67" s="19" t="str">
        <f t="shared" ca="1" si="253"/>
        <v>-</v>
      </c>
      <c r="FT67" s="19" t="str">
        <f t="shared" ca="1" si="253"/>
        <v>-</v>
      </c>
      <c r="FU67" s="19" t="str">
        <f t="shared" ca="1" si="253"/>
        <v>-</v>
      </c>
      <c r="FV67" s="19" t="str">
        <f t="shared" ca="1" si="253"/>
        <v>-</v>
      </c>
      <c r="FW67" s="19" t="b">
        <f t="shared" ca="1" si="213"/>
        <v>1</v>
      </c>
      <c r="FX67" s="145">
        <f t="shared" ca="1" si="275"/>
        <v>2</v>
      </c>
      <c r="FY67" s="19">
        <f t="shared" ca="1" si="213"/>
        <v>2</v>
      </c>
      <c r="FZ67" s="19" t="b">
        <f t="shared" ca="1" si="213"/>
        <v>0</v>
      </c>
      <c r="GA67" s="19" t="str">
        <f t="shared" ca="1" si="191"/>
        <v>-</v>
      </c>
      <c r="GB67" s="5" t="str">
        <f t="shared" ca="1" si="249"/>
        <v>-</v>
      </c>
      <c r="GC67" s="5" t="str">
        <f t="shared" ca="1" si="249"/>
        <v>-</v>
      </c>
      <c r="GD67" s="5" t="str">
        <f t="shared" ca="1" si="249"/>
        <v>-</v>
      </c>
      <c r="GE67" s="5" t="str">
        <f t="shared" ca="1" si="249"/>
        <v>-</v>
      </c>
      <c r="GF67" s="19" t="b">
        <f t="shared" ca="1" si="284"/>
        <v>0</v>
      </c>
      <c r="GG67" s="19" t="str">
        <f t="shared" ca="1" si="284"/>
        <v>-</v>
      </c>
      <c r="GH67" s="19" t="str">
        <f t="shared" ca="1" si="284"/>
        <v>-</v>
      </c>
      <c r="GI67" s="19" t="b">
        <f t="shared" ca="1" si="284"/>
        <v>1</v>
      </c>
      <c r="GJ67" s="19">
        <f t="shared" ca="1" si="284"/>
        <v>0.75</v>
      </c>
      <c r="GK67" s="19">
        <f t="shared" ca="1" si="284"/>
        <v>0.75</v>
      </c>
      <c r="GL67" s="19">
        <f t="shared" ca="1" si="284"/>
        <v>0.99</v>
      </c>
      <c r="GM67" s="19">
        <f t="shared" ca="1" si="284"/>
        <v>0.5</v>
      </c>
      <c r="GN67" s="19">
        <f t="shared" ca="1" si="284"/>
        <v>0</v>
      </c>
      <c r="GO67" s="19">
        <f t="shared" ca="1" si="284"/>
        <v>0</v>
      </c>
      <c r="GP67" s="19" t="str">
        <f t="shared" ca="1" si="284"/>
        <v>-</v>
      </c>
      <c r="GQ67" s="19" t="str">
        <f t="shared" ca="1" si="236"/>
        <v>-</v>
      </c>
      <c r="GR67" s="19" t="str">
        <f t="shared" ca="1" si="236"/>
        <v>-</v>
      </c>
      <c r="GS67" s="5">
        <f t="shared" ca="1" si="276"/>
        <v>1</v>
      </c>
      <c r="GT67" s="9"/>
      <c r="GU67" s="19">
        <f t="shared" ca="1" si="284"/>
        <v>70</v>
      </c>
      <c r="GV67" s="19">
        <f t="shared" ca="1" si="280"/>
        <v>50</v>
      </c>
      <c r="GW67" s="19">
        <f t="shared" ca="1" si="280"/>
        <v>85</v>
      </c>
      <c r="GX67" s="19">
        <f t="shared" ca="1" si="280"/>
        <v>50</v>
      </c>
      <c r="GY67" s="19">
        <f t="shared" ca="1" si="214"/>
        <v>1</v>
      </c>
      <c r="GZ67" s="5">
        <f t="shared" ca="1" si="277"/>
        <v>1</v>
      </c>
      <c r="HA67" s="19">
        <f t="shared" ca="1" si="176"/>
        <v>1</v>
      </c>
      <c r="HB67" s="9"/>
      <c r="HC67" s="19" t="b">
        <f t="shared" ca="1" si="280"/>
        <v>0</v>
      </c>
      <c r="HD67" s="19" t="b">
        <f t="shared" ca="1" si="280"/>
        <v>0</v>
      </c>
      <c r="HE67" s="19">
        <f t="shared" ca="1" si="280"/>
        <v>1</v>
      </c>
      <c r="HF67" s="19">
        <f t="shared" ca="1" si="280"/>
        <v>0.75</v>
      </c>
      <c r="HG67" s="19">
        <f t="shared" ca="1" si="280"/>
        <v>0.75</v>
      </c>
      <c r="HH67" s="19">
        <f t="shared" ca="1" si="280"/>
        <v>0.8</v>
      </c>
      <c r="HI67" s="19">
        <f t="shared" ca="1" si="280"/>
        <v>0.82499999999999996</v>
      </c>
      <c r="HJ67" s="19">
        <f t="shared" ca="1" si="280"/>
        <v>0.875</v>
      </c>
      <c r="HK67" s="19">
        <f t="shared" ca="1" si="280"/>
        <v>0.9</v>
      </c>
      <c r="HL67" s="19">
        <f t="shared" ca="1" si="280"/>
        <v>1</v>
      </c>
      <c r="HM67" s="19">
        <f t="shared" ca="1" si="280"/>
        <v>0.875</v>
      </c>
      <c r="HN67" s="19">
        <f t="shared" ca="1" si="229"/>
        <v>0</v>
      </c>
      <c r="HO67" s="24">
        <v>0</v>
      </c>
    </row>
    <row r="68" spans="1:223" outlineLevel="2">
      <c r="A68" s="21">
        <f t="shared" si="251"/>
        <v>63</v>
      </c>
      <c r="B68" s="224">
        <f t="shared" ca="1" si="194"/>
        <v>24</v>
      </c>
      <c r="C68">
        <f>203</f>
        <v>203</v>
      </c>
      <c r="D68" s="145" t="str">
        <f t="shared" ca="1" si="265"/>
        <v>SWV</v>
      </c>
      <c r="E68" t="b">
        <f t="shared" ca="1" si="147"/>
        <v>1</v>
      </c>
      <c r="F68" t="b">
        <v>0</v>
      </c>
      <c r="G68" t="b">
        <f t="shared" ca="1" si="286"/>
        <v>1</v>
      </c>
      <c r="H68" s="240">
        <f t="shared" ca="1" si="281"/>
        <v>0</v>
      </c>
      <c r="I68" s="240">
        <f t="shared" ca="1" si="281"/>
        <v>1</v>
      </c>
      <c r="J68" s="240">
        <f t="shared" ca="1" si="281"/>
        <v>0</v>
      </c>
      <c r="K68" s="240">
        <f t="shared" ca="1" si="281"/>
        <v>1</v>
      </c>
      <c r="L68" s="240"/>
      <c r="M68" s="240">
        <f t="shared" ca="1" si="278"/>
        <v>1</v>
      </c>
      <c r="N68" s="240">
        <f t="shared" ca="1" si="255"/>
        <v>1</v>
      </c>
      <c r="O68" s="240">
        <f t="shared" ca="1" si="255"/>
        <v>2</v>
      </c>
      <c r="P68" s="240">
        <f t="shared" ca="1" si="255"/>
        <v>1</v>
      </c>
      <c r="Q68" s="240">
        <f t="shared" ca="1" si="255"/>
        <v>2</v>
      </c>
      <c r="R68" s="240">
        <f t="shared" ca="1" si="255"/>
        <v>1</v>
      </c>
      <c r="S68" s="240">
        <f t="shared" ca="1" si="255"/>
        <v>1</v>
      </c>
      <c r="T68" s="240">
        <f t="shared" ca="1" si="255"/>
        <v>1</v>
      </c>
      <c r="U68" s="278"/>
      <c r="V68" s="278"/>
      <c r="W68" s="280">
        <f t="shared" ca="1" si="262"/>
        <v>0</v>
      </c>
      <c r="X68" s="280">
        <f t="shared" ca="1" si="262"/>
        <v>84</v>
      </c>
      <c r="Y68" s="280">
        <f t="shared" ca="1" si="216"/>
        <v>0</v>
      </c>
      <c r="Z68" s="145">
        <f ca="1">INDEX(CHOOSE($N68,DataAutumn!i.AdultDrys,DataWinter!i.AdultDrys,DataSpring!i.AdultDrys),1,$M68)</f>
        <v>4</v>
      </c>
      <c r="AA68" s="5">
        <f t="shared" ca="1" si="239"/>
        <v>2</v>
      </c>
      <c r="AB68" s="5">
        <f t="shared" ca="1" si="239"/>
        <v>0</v>
      </c>
      <c r="AC68" s="5">
        <f t="shared" ca="1" si="266"/>
        <v>5</v>
      </c>
      <c r="AD68">
        <f t="shared" ca="1" si="287"/>
        <v>9</v>
      </c>
      <c r="AE68" s="240">
        <f t="shared" ca="1" si="222"/>
        <v>31</v>
      </c>
      <c r="AF68" s="233" t="str">
        <f t="shared" ca="1" si="205"/>
        <v>00039 FeedSupplyTemplate SWV Day135 FWM     RR000p WP100p MP100p GP100p T_TRUE  LTW_084_000 (F33N11)</v>
      </c>
      <c r="AG68" s="9" t="str">
        <f ca="1">IF(COUNTIF(AF$5:AF68,AF68)=1,"-","Dup")</f>
        <v>-</v>
      </c>
      <c r="AH68" s="9"/>
      <c r="AI68" s="240" t="str">
        <f t="shared" ca="1" si="289"/>
        <v>-</v>
      </c>
      <c r="AJ68" s="240" t="str">
        <f t="shared" ca="1" si="289"/>
        <v>-</v>
      </c>
      <c r="AK68" s="240" t="str">
        <f t="shared" ca="1" si="289"/>
        <v>-</v>
      </c>
      <c r="AL68" s="240" t="str">
        <f t="shared" ca="1" si="289"/>
        <v>-</v>
      </c>
      <c r="AM68" s="240" t="str">
        <f t="shared" ca="1" si="289"/>
        <v>-</v>
      </c>
      <c r="AN68" s="240" t="str">
        <f t="shared" ca="1" si="289"/>
        <v>-</v>
      </c>
      <c r="AO68" s="9"/>
      <c r="AP68" s="19" t="b">
        <f t="shared" ca="1" si="232"/>
        <v>1</v>
      </c>
      <c r="AQ68" s="19" t="str">
        <f t="shared" ca="1" si="232"/>
        <v>-</v>
      </c>
      <c r="AR68" s="19" t="str">
        <f t="shared" ca="1" si="232"/>
        <v>-</v>
      </c>
      <c r="AS68" s="19" t="str">
        <f t="shared" ca="1" si="232"/>
        <v>-</v>
      </c>
      <c r="AT68" s="19" t="b">
        <f t="shared" ca="1" si="232"/>
        <v>0</v>
      </c>
      <c r="AU68" s="19">
        <f t="shared" ca="1" si="240"/>
        <v>0.25</v>
      </c>
      <c r="AV68" s="19" t="b">
        <f t="shared" ca="1" si="240"/>
        <v>1</v>
      </c>
      <c r="AW68" s="9"/>
      <c r="AX68" s="5" t="str">
        <f t="shared" ca="1" si="267"/>
        <v>-</v>
      </c>
      <c r="AY68" s="19" t="str">
        <f t="shared" ca="1" si="241"/>
        <v>-</v>
      </c>
      <c r="AZ68" s="19" t="str">
        <f t="shared" ca="1" si="241"/>
        <v>-</v>
      </c>
      <c r="BA68" s="19" t="str">
        <f t="shared" ca="1" si="241"/>
        <v>-</v>
      </c>
      <c r="BB68" s="5" t="str">
        <f t="shared" ca="1" si="268"/>
        <v>-</v>
      </c>
      <c r="BC68" s="19" t="str">
        <f t="shared" ca="1" si="269"/>
        <v>-</v>
      </c>
      <c r="BD68" s="5" t="str">
        <f t="shared" ca="1" si="270"/>
        <v>-</v>
      </c>
      <c r="BE68" s="19" t="str">
        <f t="shared" ca="1" si="242"/>
        <v>-</v>
      </c>
      <c r="BF68" s="19" t="str">
        <f t="shared" ca="1" si="242"/>
        <v>-</v>
      </c>
      <c r="BG68" s="19" t="str">
        <f t="shared" ca="1" si="242"/>
        <v>-</v>
      </c>
      <c r="BH68" s="5" t="str">
        <f t="shared" ca="1" si="271"/>
        <v>-</v>
      </c>
      <c r="BI68" s="9"/>
      <c r="BJ68" s="19" t="str">
        <f t="shared" ca="1" si="272"/>
        <v>-</v>
      </c>
      <c r="BK68" s="19" t="str">
        <f t="shared" ca="1" si="272"/>
        <v>-</v>
      </c>
      <c r="BL68" s="19" t="str">
        <f t="shared" ca="1" si="272"/>
        <v>-</v>
      </c>
      <c r="BM68" s="19" t="str">
        <f t="shared" ca="1" si="272"/>
        <v>-</v>
      </c>
      <c r="BN68" s="19" t="str">
        <f t="shared" ca="1" si="272"/>
        <v>-</v>
      </c>
      <c r="BO68" s="19" t="str">
        <f t="shared" ca="1" si="272"/>
        <v>-</v>
      </c>
      <c r="BP68" s="19" t="str">
        <f t="shared" ca="1" si="272"/>
        <v>-</v>
      </c>
      <c r="BQ68" s="19" t="str">
        <f t="shared" ca="1" si="272"/>
        <v>-</v>
      </c>
      <c r="BR68" s="19" t="str">
        <f t="shared" ca="1" si="272"/>
        <v>-</v>
      </c>
      <c r="BS68" s="19" t="str">
        <f t="shared" ca="1" si="272"/>
        <v>-</v>
      </c>
      <c r="BT68" s="9"/>
      <c r="BU68" s="240" t="b">
        <f t="shared" ca="1" si="201"/>
        <v>1</v>
      </c>
      <c r="BV68" s="12" t="b">
        <v>1</v>
      </c>
      <c r="BW68" s="240" t="b">
        <f t="shared" ca="1" si="207"/>
        <v>1</v>
      </c>
      <c r="BX68" s="255">
        <f t="shared" ca="1" si="208"/>
        <v>111109</v>
      </c>
      <c r="BY68" s="240" t="b">
        <f t="shared" ca="1" si="218"/>
        <v>1</v>
      </c>
      <c r="BZ68" s="240">
        <f t="shared" ca="1" si="223"/>
        <v>0</v>
      </c>
      <c r="CA68" s="240" t="b">
        <f t="shared" ca="1" si="223"/>
        <v>0</v>
      </c>
      <c r="CB68" s="240">
        <f t="shared" ca="1" si="197"/>
        <v>111140</v>
      </c>
      <c r="CC68" s="19" t="str">
        <f t="shared" ca="1" si="233"/>
        <v>-</v>
      </c>
      <c r="CD68" s="12">
        <v>1</v>
      </c>
      <c r="CE68" s="12">
        <v>1</v>
      </c>
      <c r="CF68" s="9"/>
      <c r="CG68" s="448">
        <f t="shared" ca="1" si="243"/>
        <v>683</v>
      </c>
      <c r="CH68" s="448">
        <f t="shared" ca="1" si="243"/>
        <v>717</v>
      </c>
      <c r="CI68" s="448">
        <f t="shared" ca="1" si="243"/>
        <v>752</v>
      </c>
      <c r="CJ68" s="153">
        <f t="shared" ca="1" si="244"/>
        <v>441</v>
      </c>
      <c r="CK68" s="153">
        <f t="shared" ca="1" si="244"/>
        <v>476</v>
      </c>
      <c r="CL68" s="153">
        <f t="shared" ca="1" si="244"/>
        <v>511</v>
      </c>
      <c r="CM68" s="19" t="str">
        <f t="shared" ca="1" si="279"/>
        <v>-</v>
      </c>
      <c r="CN68" s="19" t="str">
        <f t="shared" ca="1" si="259"/>
        <v>-</v>
      </c>
      <c r="CO68" s="19" t="str">
        <f t="shared" ca="1" si="259"/>
        <v>-</v>
      </c>
      <c r="CP68" s="19" t="str">
        <f t="shared" ca="1" si="258"/>
        <v>-</v>
      </c>
      <c r="CQ68" s="19" t="str">
        <f t="shared" ca="1" si="258"/>
        <v>-</v>
      </c>
      <c r="CR68" s="19"/>
      <c r="CS68" s="19"/>
      <c r="CT68" s="19"/>
      <c r="CU68" s="19"/>
      <c r="CV68" s="19"/>
      <c r="CW68" s="19"/>
      <c r="CX68" s="19"/>
      <c r="CY68" s="19"/>
      <c r="CZ68" s="19"/>
      <c r="DA68" s="19"/>
      <c r="DB68" s="19"/>
      <c r="DC68" s="19"/>
      <c r="DD68" s="12">
        <v>1</v>
      </c>
      <c r="DE68" s="12">
        <v>1</v>
      </c>
      <c r="DF68" s="19">
        <f t="shared" ca="1" si="260"/>
        <v>0</v>
      </c>
      <c r="DG68" s="19" t="str">
        <f t="shared" ca="1" si="260"/>
        <v>-</v>
      </c>
      <c r="DH68" s="19" t="str">
        <f t="shared" ca="1" si="260"/>
        <v>-</v>
      </c>
      <c r="DI68" s="19" t="str">
        <f t="shared" ca="1" si="260"/>
        <v>-</v>
      </c>
      <c r="DJ68" s="19" t="str">
        <f t="shared" ca="1" si="260"/>
        <v>-</v>
      </c>
      <c r="DK68" s="19" t="str">
        <f t="shared" ca="1" si="260"/>
        <v>-</v>
      </c>
      <c r="DL68" s="19">
        <f t="shared" ca="1" si="260"/>
        <v>0</v>
      </c>
      <c r="DM68" s="19" t="str">
        <f t="shared" ca="1" si="260"/>
        <v>-</v>
      </c>
      <c r="DN68" s="19" t="str">
        <f t="shared" ca="1" si="260"/>
        <v>-</v>
      </c>
      <c r="DO68" s="19">
        <f t="shared" ca="1" si="260"/>
        <v>0</v>
      </c>
      <c r="DP68" s="154">
        <f t="shared" ca="1" si="261"/>
        <v>0</v>
      </c>
      <c r="DQ68" s="154">
        <f t="shared" ca="1" si="261"/>
        <v>0</v>
      </c>
      <c r="DR68" s="5">
        <f t="shared" ca="1" si="273"/>
        <v>19</v>
      </c>
      <c r="DS68" s="9"/>
      <c r="DT68" s="5">
        <f t="shared" ca="1" si="245"/>
        <v>0</v>
      </c>
      <c r="DU68" s="5" t="b">
        <f t="shared" ca="1" si="245"/>
        <v>0</v>
      </c>
      <c r="DV68" s="19">
        <f t="shared" ca="1" si="285"/>
        <v>0</v>
      </c>
      <c r="DW68" s="5">
        <f t="shared" ca="1" si="245"/>
        <v>50</v>
      </c>
      <c r="DX68" s="19">
        <f t="shared" ca="1" si="285"/>
        <v>0</v>
      </c>
      <c r="DY68" s="19">
        <f t="shared" ca="1" si="285"/>
        <v>0</v>
      </c>
      <c r="DZ68" s="19">
        <f t="shared" ca="1" si="285"/>
        <v>0</v>
      </c>
      <c r="EA68" s="19">
        <f t="shared" ca="1" si="285"/>
        <v>0</v>
      </c>
      <c r="EB68" s="19">
        <f t="shared" ca="1" si="285"/>
        <v>0</v>
      </c>
      <c r="EC68" s="19">
        <f t="shared" ca="1" si="285"/>
        <v>0</v>
      </c>
      <c r="ED68" s="19">
        <f t="shared" ca="1" si="285"/>
        <v>0</v>
      </c>
      <c r="EE68" s="19">
        <f t="shared" ca="1" si="285"/>
        <v>0</v>
      </c>
      <c r="EF68" s="19">
        <f t="shared" ca="1" si="285"/>
        <v>0</v>
      </c>
      <c r="EG68" s="5">
        <f t="shared" ca="1" si="246"/>
        <v>0</v>
      </c>
      <c r="EH68" s="5">
        <f t="shared" ca="1" si="246"/>
        <v>0</v>
      </c>
      <c r="EI68" s="5">
        <f t="shared" ca="1" si="246"/>
        <v>0</v>
      </c>
      <c r="EJ68" s="5">
        <f t="shared" ca="1" si="263"/>
        <v>0.01</v>
      </c>
      <c r="EK68" s="5">
        <f t="shared" ca="1" si="263"/>
        <v>0</v>
      </c>
      <c r="EL68" s="5">
        <f t="shared" ca="1" si="263"/>
        <v>0</v>
      </c>
      <c r="EM68" s="5">
        <f t="shared" ca="1" si="263"/>
        <v>0.05</v>
      </c>
      <c r="EN68" s="5">
        <f t="shared" ca="1" si="263"/>
        <v>0.05</v>
      </c>
      <c r="EO68" s="19">
        <f t="shared" ca="1" si="285"/>
        <v>0</v>
      </c>
      <c r="EP68" s="19">
        <f t="shared" ca="1" si="285"/>
        <v>0</v>
      </c>
      <c r="EQ68" s="19">
        <f t="shared" ca="1" si="285"/>
        <v>0</v>
      </c>
      <c r="ER68" s="9"/>
      <c r="ES68" s="5" t="str">
        <f t="shared" ca="1" si="274"/>
        <v>-</v>
      </c>
      <c r="ET68" s="5" t="b">
        <f t="shared" ca="1" si="248"/>
        <v>1</v>
      </c>
      <c r="EU68" s="5" t="b">
        <f t="shared" ca="1" si="248"/>
        <v>0</v>
      </c>
      <c r="EV68" s="5" t="b">
        <f t="shared" ca="1" si="248"/>
        <v>0</v>
      </c>
      <c r="EW68" s="19">
        <f t="shared" ca="1" si="285"/>
        <v>2</v>
      </c>
      <c r="EX68" s="19">
        <f t="shared" ca="1" si="285"/>
        <v>2</v>
      </c>
      <c r="EY68" s="19" t="str">
        <f t="shared" ca="1" si="283"/>
        <v>-</v>
      </c>
      <c r="EZ68" s="19" t="str">
        <f t="shared" ca="1" si="283"/>
        <v>-</v>
      </c>
      <c r="FA68" s="19" t="str">
        <f t="shared" ca="1" si="283"/>
        <v>-</v>
      </c>
      <c r="FB68" s="19" t="str">
        <f t="shared" ca="1" si="283"/>
        <v>-</v>
      </c>
      <c r="FC68" s="19">
        <f t="shared" ca="1" si="283"/>
        <v>1</v>
      </c>
      <c r="FD68" s="19">
        <f t="shared" ca="1" si="283"/>
        <v>0.66</v>
      </c>
      <c r="FE68" s="19" t="str">
        <f t="shared" ca="1" si="283"/>
        <v>-</v>
      </c>
      <c r="FF68" s="5" t="b">
        <f t="array" aca="1" ref="FF68" ca="1">IF(OR(FG68:FG68&lt;&gt;"-"),TRUE,"-")</f>
        <v>1</v>
      </c>
      <c r="FG68" s="240">
        <f t="shared" ca="1" si="252"/>
        <v>2</v>
      </c>
      <c r="FH68" s="240">
        <f t="shared" ca="1" si="252"/>
        <v>2</v>
      </c>
      <c r="FI68" s="240">
        <f t="shared" ca="1" si="252"/>
        <v>2</v>
      </c>
      <c r="FJ68" s="240">
        <f t="shared" ca="1" si="252"/>
        <v>2</v>
      </c>
      <c r="FK68" s="240">
        <f t="shared" ca="1" si="252"/>
        <v>2</v>
      </c>
      <c r="FL68" s="240">
        <f t="shared" ca="1" si="252"/>
        <v>2</v>
      </c>
      <c r="FM68" s="240">
        <f t="shared" ca="1" si="252"/>
        <v>2</v>
      </c>
      <c r="FN68" s="240">
        <f t="shared" ca="1" si="252"/>
        <v>2</v>
      </c>
      <c r="FO68" s="5" t="str">
        <f t="array" aca="1" ref="FO68" ca="1">IF(OR(FP68:FV68&lt;&gt;"-"),TRUE,"-")</f>
        <v>-</v>
      </c>
      <c r="FP68" s="19" t="str">
        <f t="shared" ca="1" si="253"/>
        <v>-</v>
      </c>
      <c r="FQ68" s="19" t="str">
        <f t="shared" ca="1" si="253"/>
        <v>-</v>
      </c>
      <c r="FR68" s="19" t="str">
        <f t="shared" ca="1" si="253"/>
        <v>-</v>
      </c>
      <c r="FS68" s="19" t="str">
        <f t="shared" ca="1" si="253"/>
        <v>-</v>
      </c>
      <c r="FT68" s="19" t="str">
        <f t="shared" ca="1" si="253"/>
        <v>-</v>
      </c>
      <c r="FU68" s="19" t="str">
        <f t="shared" ca="1" si="253"/>
        <v>-</v>
      </c>
      <c r="FV68" s="19" t="str">
        <f t="shared" ca="1" si="253"/>
        <v>-</v>
      </c>
      <c r="FW68" s="19" t="b">
        <f t="shared" ca="1" si="213"/>
        <v>1</v>
      </c>
      <c r="FX68" s="145">
        <f t="shared" ca="1" si="275"/>
        <v>2</v>
      </c>
      <c r="FY68" s="19">
        <f t="shared" ca="1" si="213"/>
        <v>2</v>
      </c>
      <c r="FZ68" s="19" t="b">
        <f t="shared" ca="1" si="213"/>
        <v>0</v>
      </c>
      <c r="GA68" s="19" t="str">
        <f t="shared" ca="1" si="191"/>
        <v>-</v>
      </c>
      <c r="GB68" s="5" t="str">
        <f t="shared" ca="1" si="249"/>
        <v>-</v>
      </c>
      <c r="GC68" s="5" t="str">
        <f t="shared" ca="1" si="249"/>
        <v>-</v>
      </c>
      <c r="GD68" s="5" t="str">
        <f t="shared" ca="1" si="249"/>
        <v>-</v>
      </c>
      <c r="GE68" s="5" t="str">
        <f t="shared" ca="1" si="249"/>
        <v>-</v>
      </c>
      <c r="GF68" s="19" t="b">
        <f t="shared" ca="1" si="284"/>
        <v>0</v>
      </c>
      <c r="GG68" s="19" t="str">
        <f t="shared" ca="1" si="284"/>
        <v>-</v>
      </c>
      <c r="GH68" s="19" t="str">
        <f t="shared" ca="1" si="284"/>
        <v>-</v>
      </c>
      <c r="GI68" s="19" t="b">
        <f t="shared" ca="1" si="284"/>
        <v>1</v>
      </c>
      <c r="GJ68" s="19">
        <f t="shared" ca="1" si="284"/>
        <v>0.75</v>
      </c>
      <c r="GK68" s="19">
        <f t="shared" ca="1" si="284"/>
        <v>0.75</v>
      </c>
      <c r="GL68" s="19">
        <f t="shared" ca="1" si="284"/>
        <v>0.99</v>
      </c>
      <c r="GM68" s="19">
        <f t="shared" ca="1" si="284"/>
        <v>0.5</v>
      </c>
      <c r="GN68" s="19">
        <f t="shared" ca="1" si="284"/>
        <v>0</v>
      </c>
      <c r="GO68" s="19">
        <f t="shared" ca="1" si="284"/>
        <v>0</v>
      </c>
      <c r="GP68" s="19" t="str">
        <f t="shared" ca="1" si="284"/>
        <v>-</v>
      </c>
      <c r="GQ68" s="19" t="str">
        <f t="shared" ca="1" si="236"/>
        <v>-</v>
      </c>
      <c r="GR68" s="19" t="str">
        <f t="shared" ca="1" si="236"/>
        <v>-</v>
      </c>
      <c r="GS68" s="5">
        <f t="shared" ca="1" si="276"/>
        <v>1</v>
      </c>
      <c r="GT68" s="9"/>
      <c r="GU68" s="19">
        <f t="shared" ca="1" si="284"/>
        <v>70</v>
      </c>
      <c r="GV68" s="19">
        <f t="shared" ca="1" si="280"/>
        <v>50</v>
      </c>
      <c r="GW68" s="19">
        <f t="shared" ca="1" si="280"/>
        <v>85</v>
      </c>
      <c r="GX68" s="19">
        <f t="shared" ca="1" si="280"/>
        <v>50</v>
      </c>
      <c r="GY68" s="19">
        <f t="shared" ca="1" si="214"/>
        <v>1</v>
      </c>
      <c r="GZ68" s="5">
        <f t="shared" ca="1" si="277"/>
        <v>1</v>
      </c>
      <c r="HA68" s="19">
        <f t="shared" ca="1" si="176"/>
        <v>1</v>
      </c>
      <c r="HB68" s="9"/>
      <c r="HC68" s="19" t="b">
        <f t="shared" ca="1" si="280"/>
        <v>0</v>
      </c>
      <c r="HD68" s="19" t="b">
        <f t="shared" ca="1" si="280"/>
        <v>0</v>
      </c>
      <c r="HE68" s="19">
        <f t="shared" ca="1" si="280"/>
        <v>1</v>
      </c>
      <c r="HF68" s="19">
        <f t="shared" ca="1" si="280"/>
        <v>0.75</v>
      </c>
      <c r="HG68" s="19">
        <f t="shared" ca="1" si="280"/>
        <v>0.75</v>
      </c>
      <c r="HH68" s="19">
        <f t="shared" ca="1" si="280"/>
        <v>0.8</v>
      </c>
      <c r="HI68" s="19">
        <f t="shared" ca="1" si="280"/>
        <v>0.82499999999999996</v>
      </c>
      <c r="HJ68" s="19">
        <f t="shared" ca="1" si="280"/>
        <v>0.875</v>
      </c>
      <c r="HK68" s="19">
        <f t="shared" ca="1" si="280"/>
        <v>0.9</v>
      </c>
      <c r="HL68" s="19">
        <f t="shared" ca="1" si="280"/>
        <v>1</v>
      </c>
      <c r="HM68" s="19">
        <f t="shared" ca="1" si="280"/>
        <v>0.875</v>
      </c>
      <c r="HN68" s="19">
        <f t="shared" ca="1" si="229"/>
        <v>0</v>
      </c>
      <c r="HO68" s="24">
        <v>0</v>
      </c>
    </row>
    <row r="69" spans="1:223" outlineLevel="2">
      <c r="A69" s="21">
        <f t="shared" si="251"/>
        <v>64</v>
      </c>
      <c r="B69" s="224">
        <f t="shared" ca="1" si="194"/>
        <v>24</v>
      </c>
      <c r="C69">
        <f>203</f>
        <v>203</v>
      </c>
      <c r="D69" s="145" t="str">
        <f t="shared" ca="1" si="265"/>
        <v>SWV</v>
      </c>
      <c r="E69" t="b">
        <f t="shared" ca="1" si="147"/>
        <v>1</v>
      </c>
      <c r="F69" t="b">
        <v>0</v>
      </c>
      <c r="G69" t="b">
        <f t="shared" ca="1" si="286"/>
        <v>1</v>
      </c>
      <c r="H69" s="240">
        <f t="shared" ca="1" si="281"/>
        <v>0</v>
      </c>
      <c r="I69" s="240">
        <f t="shared" ca="1" si="281"/>
        <v>1</v>
      </c>
      <c r="J69" s="240">
        <f t="shared" ca="1" si="281"/>
        <v>0</v>
      </c>
      <c r="K69" s="240">
        <f t="shared" ca="1" si="281"/>
        <v>1</v>
      </c>
      <c r="L69" s="240"/>
      <c r="M69" s="240">
        <f t="shared" ca="1" si="278"/>
        <v>1</v>
      </c>
      <c r="N69" s="240">
        <f t="shared" ca="1" si="255"/>
        <v>1</v>
      </c>
      <c r="O69" s="240">
        <f t="shared" ca="1" si="255"/>
        <v>2</v>
      </c>
      <c r="P69" s="240">
        <f t="shared" ca="1" si="255"/>
        <v>1</v>
      </c>
      <c r="Q69" s="240">
        <f t="shared" ca="1" si="255"/>
        <v>2</v>
      </c>
      <c r="R69" s="240">
        <f t="shared" ca="1" si="255"/>
        <v>1</v>
      </c>
      <c r="S69" s="240">
        <f t="shared" ca="1" si="255"/>
        <v>1</v>
      </c>
      <c r="T69" s="240">
        <f t="shared" ca="1" si="255"/>
        <v>1</v>
      </c>
      <c r="U69" s="278"/>
      <c r="V69" s="278"/>
      <c r="W69" s="280">
        <f t="shared" ca="1" si="262"/>
        <v>0</v>
      </c>
      <c r="X69" s="280">
        <f t="shared" ca="1" si="262"/>
        <v>85</v>
      </c>
      <c r="Y69" s="280">
        <f t="shared" ca="1" si="216"/>
        <v>0</v>
      </c>
      <c r="Z69" s="145">
        <f ca="1">INDEX(CHOOSE($N69,DataAutumn!i.AdultDrys,DataWinter!i.AdultDrys,DataSpring!i.AdultDrys),1,$M69)</f>
        <v>4</v>
      </c>
      <c r="AA69" s="5">
        <f t="shared" ref="AA69:AB92" ca="1" si="290">INDEX(i.FlkStrctr,$M69,AA$7)</f>
        <v>2</v>
      </c>
      <c r="AB69" s="5">
        <f t="shared" ca="1" si="290"/>
        <v>0</v>
      </c>
      <c r="AC69" s="5">
        <f t="shared" ca="1" si="266"/>
        <v>5</v>
      </c>
      <c r="AD69">
        <f t="shared" ca="1" si="287"/>
        <v>9</v>
      </c>
      <c r="AE69" s="240">
        <f t="shared" ca="1" si="222"/>
        <v>32</v>
      </c>
      <c r="AF69" s="233" t="str">
        <f t="shared" ca="1" si="205"/>
        <v>00040 FeedSupplyTemplate SWV Day135 FWM     RR000p WP100p MP100p GP100p T_TRUE  LTW_085_000 (F33N11)</v>
      </c>
      <c r="AG69" s="9" t="str">
        <f ca="1">IF(COUNTIF(AF$5:AF69,AF69)=1,"-","Dup")</f>
        <v>-</v>
      </c>
      <c r="AH69" s="9"/>
      <c r="AI69" s="240" t="str">
        <f t="shared" ca="1" si="289"/>
        <v>-</v>
      </c>
      <c r="AJ69" s="240" t="str">
        <f t="shared" ca="1" si="289"/>
        <v>-</v>
      </c>
      <c r="AK69" s="240" t="str">
        <f t="shared" ca="1" si="289"/>
        <v>-</v>
      </c>
      <c r="AL69" s="240" t="str">
        <f t="shared" ca="1" si="289"/>
        <v>-</v>
      </c>
      <c r="AM69" s="240" t="str">
        <f t="shared" ca="1" si="289"/>
        <v>-</v>
      </c>
      <c r="AN69" s="240" t="str">
        <f t="shared" ca="1" si="289"/>
        <v>-</v>
      </c>
      <c r="AO69" s="9"/>
      <c r="AP69" s="19" t="b">
        <f t="shared" ca="1" si="232"/>
        <v>1</v>
      </c>
      <c r="AQ69" s="19" t="str">
        <f t="shared" ca="1" si="232"/>
        <v>-</v>
      </c>
      <c r="AR69" s="19" t="str">
        <f t="shared" ca="1" si="232"/>
        <v>-</v>
      </c>
      <c r="AS69" s="19" t="str">
        <f t="shared" ca="1" si="232"/>
        <v>-</v>
      </c>
      <c r="AT69" s="19" t="b">
        <f t="shared" ca="1" si="232"/>
        <v>0</v>
      </c>
      <c r="AU69" s="19">
        <f t="shared" ref="AU69:AV92" ca="1" si="291">OFFSET(AU$5,$B69,0)</f>
        <v>0.25</v>
      </c>
      <c r="AV69" s="19" t="b">
        <f t="shared" ca="1" si="291"/>
        <v>1</v>
      </c>
      <c r="AW69" s="9"/>
      <c r="AX69" s="5" t="str">
        <f t="shared" ca="1" si="267"/>
        <v>-</v>
      </c>
      <c r="AY69" s="19" t="str">
        <f t="shared" ref="AY69:BA88" ca="1" si="292">OFFSET(AY$5,$B69,0)</f>
        <v>-</v>
      </c>
      <c r="AZ69" s="19" t="str">
        <f t="shared" ca="1" si="292"/>
        <v>-</v>
      </c>
      <c r="BA69" s="19" t="str">
        <f t="shared" ca="1" si="292"/>
        <v>-</v>
      </c>
      <c r="BB69" s="5" t="str">
        <f t="shared" ca="1" si="268"/>
        <v>-</v>
      </c>
      <c r="BC69" s="19" t="str">
        <f t="shared" ca="1" si="269"/>
        <v>-</v>
      </c>
      <c r="BD69" s="5" t="str">
        <f t="shared" ca="1" si="270"/>
        <v>-</v>
      </c>
      <c r="BE69" s="19" t="str">
        <f t="shared" ref="BE69:BG88" ca="1" si="293">OFFSET(BE$5,$B69,0)</f>
        <v>-</v>
      </c>
      <c r="BF69" s="19" t="str">
        <f t="shared" ca="1" si="293"/>
        <v>-</v>
      </c>
      <c r="BG69" s="19" t="str">
        <f t="shared" ca="1" si="293"/>
        <v>-</v>
      </c>
      <c r="BH69" s="5" t="str">
        <f t="shared" ca="1" si="271"/>
        <v>-</v>
      </c>
      <c r="BI69" s="9"/>
      <c r="BJ69" s="19" t="str">
        <f t="shared" ca="1" si="272"/>
        <v>-</v>
      </c>
      <c r="BK69" s="19" t="str">
        <f t="shared" ca="1" si="272"/>
        <v>-</v>
      </c>
      <c r="BL69" s="19" t="str">
        <f t="shared" ca="1" si="272"/>
        <v>-</v>
      </c>
      <c r="BM69" s="19" t="str">
        <f t="shared" ca="1" si="272"/>
        <v>-</v>
      </c>
      <c r="BN69" s="19" t="str">
        <f t="shared" ca="1" si="272"/>
        <v>-</v>
      </c>
      <c r="BO69" s="19" t="str">
        <f t="shared" ca="1" si="272"/>
        <v>-</v>
      </c>
      <c r="BP69" s="19" t="str">
        <f t="shared" ca="1" si="272"/>
        <v>-</v>
      </c>
      <c r="BQ69" s="19" t="str">
        <f t="shared" ca="1" si="272"/>
        <v>-</v>
      </c>
      <c r="BR69" s="19" t="str">
        <f t="shared" ca="1" si="272"/>
        <v>-</v>
      </c>
      <c r="BS69" s="19" t="str">
        <f t="shared" ca="1" si="272"/>
        <v>-</v>
      </c>
      <c r="BT69" s="9"/>
      <c r="BU69" s="240" t="b">
        <f t="shared" ca="1" si="201"/>
        <v>1</v>
      </c>
      <c r="BV69" s="12" t="b">
        <v>1</v>
      </c>
      <c r="BW69" s="240" t="b">
        <f t="shared" ca="1" si="207"/>
        <v>1</v>
      </c>
      <c r="BX69" s="255">
        <f t="shared" ca="1" si="208"/>
        <v>111109</v>
      </c>
      <c r="BY69" s="240" t="b">
        <f t="shared" ca="1" si="218"/>
        <v>1</v>
      </c>
      <c r="BZ69" s="240">
        <f t="shared" ca="1" si="223"/>
        <v>0</v>
      </c>
      <c r="CA69" s="240" t="b">
        <f t="shared" ca="1" si="223"/>
        <v>0</v>
      </c>
      <c r="CB69" s="240">
        <f t="shared" ca="1" si="197"/>
        <v>111141</v>
      </c>
      <c r="CC69" s="19" t="str">
        <f t="shared" ca="1" si="233"/>
        <v>-</v>
      </c>
      <c r="CD69" s="12">
        <v>1</v>
      </c>
      <c r="CE69" s="12">
        <v>1</v>
      </c>
      <c r="CF69" s="9"/>
      <c r="CG69" s="448">
        <f t="shared" ref="CG69:CI92" ca="1" si="294">INDEX(i.UserPeriod0,$AC69,CG$7)</f>
        <v>683</v>
      </c>
      <c r="CH69" s="448">
        <f t="shared" ca="1" si="294"/>
        <v>717</v>
      </c>
      <c r="CI69" s="448">
        <f t="shared" ca="1" si="294"/>
        <v>752</v>
      </c>
      <c r="CJ69" s="153">
        <f t="shared" ref="CJ69:CL92" ca="1" si="295">7*INDEX(i.end_joining,1,CJ$7+($AC69-1)*3)</f>
        <v>441</v>
      </c>
      <c r="CK69" s="153">
        <f t="shared" ca="1" si="295"/>
        <v>476</v>
      </c>
      <c r="CL69" s="153">
        <f t="shared" ca="1" si="295"/>
        <v>511</v>
      </c>
      <c r="CM69" s="19" t="str">
        <f t="shared" ca="1" si="279"/>
        <v>-</v>
      </c>
      <c r="CN69" s="19" t="str">
        <f t="shared" ca="1" si="259"/>
        <v>-</v>
      </c>
      <c r="CO69" s="19" t="str">
        <f t="shared" ca="1" si="259"/>
        <v>-</v>
      </c>
      <c r="CP69" s="19" t="str">
        <f t="shared" ca="1" si="258"/>
        <v>-</v>
      </c>
      <c r="CQ69" s="19" t="str">
        <f t="shared" ca="1" si="258"/>
        <v>-</v>
      </c>
      <c r="CR69" s="19"/>
      <c r="CS69" s="19"/>
      <c r="CT69" s="19"/>
      <c r="CU69" s="19"/>
      <c r="CV69" s="19"/>
      <c r="CW69" s="19"/>
      <c r="CX69" s="19"/>
      <c r="CY69" s="19"/>
      <c r="CZ69" s="19"/>
      <c r="DA69" s="19"/>
      <c r="DB69" s="19"/>
      <c r="DC69" s="19"/>
      <c r="DD69" s="12">
        <v>1</v>
      </c>
      <c r="DE69" s="12">
        <v>1</v>
      </c>
      <c r="DF69" s="19">
        <f t="shared" ca="1" si="260"/>
        <v>0</v>
      </c>
      <c r="DG69" s="19" t="str">
        <f t="shared" ca="1" si="260"/>
        <v>-</v>
      </c>
      <c r="DH69" s="19" t="str">
        <f t="shared" ca="1" si="260"/>
        <v>-</v>
      </c>
      <c r="DI69" s="19" t="str">
        <f t="shared" ca="1" si="260"/>
        <v>-</v>
      </c>
      <c r="DJ69" s="19" t="str">
        <f t="shared" ca="1" si="260"/>
        <v>-</v>
      </c>
      <c r="DK69" s="19" t="str">
        <f t="shared" ca="1" si="260"/>
        <v>-</v>
      </c>
      <c r="DL69" s="19">
        <f t="shared" ca="1" si="260"/>
        <v>0</v>
      </c>
      <c r="DM69" s="19" t="str">
        <f t="shared" ca="1" si="260"/>
        <v>-</v>
      </c>
      <c r="DN69" s="19" t="str">
        <f t="shared" ca="1" si="260"/>
        <v>-</v>
      </c>
      <c r="DO69" s="19">
        <f t="shared" ca="1" si="260"/>
        <v>0</v>
      </c>
      <c r="DP69" s="154">
        <f t="shared" ca="1" si="261"/>
        <v>0</v>
      </c>
      <c r="DQ69" s="154">
        <f t="shared" ca="1" si="261"/>
        <v>0</v>
      </c>
      <c r="DR69" s="5">
        <f t="shared" ca="1" si="273"/>
        <v>19</v>
      </c>
      <c r="DS69" s="9"/>
      <c r="DT69" s="5">
        <f t="shared" ref="DT69:DW92" ca="1" si="296">INDEX(i.FlkStrctr,$M69,DT$7)</f>
        <v>0</v>
      </c>
      <c r="DU69" s="5" t="b">
        <f t="shared" ca="1" si="296"/>
        <v>0</v>
      </c>
      <c r="DV69" s="19">
        <f t="shared" ca="1" si="285"/>
        <v>0</v>
      </c>
      <c r="DW69" s="5">
        <f t="shared" ca="1" si="296"/>
        <v>50</v>
      </c>
      <c r="DX69" s="19">
        <f t="shared" ca="1" si="285"/>
        <v>0</v>
      </c>
      <c r="DY69" s="19">
        <f t="shared" ca="1" si="285"/>
        <v>0</v>
      </c>
      <c r="DZ69" s="19">
        <f t="shared" ca="1" si="285"/>
        <v>0</v>
      </c>
      <c r="EA69" s="19">
        <f t="shared" ca="1" si="285"/>
        <v>0</v>
      </c>
      <c r="EB69" s="19">
        <f t="shared" ca="1" si="285"/>
        <v>0</v>
      </c>
      <c r="EC69" s="19">
        <f t="shared" ca="1" si="285"/>
        <v>0</v>
      </c>
      <c r="ED69" s="19">
        <f t="shared" ca="1" si="285"/>
        <v>0</v>
      </c>
      <c r="EE69" s="19">
        <f t="shared" ca="1" si="285"/>
        <v>0</v>
      </c>
      <c r="EF69" s="19">
        <f t="shared" ca="1" si="285"/>
        <v>0</v>
      </c>
      <c r="EG69" s="5">
        <f t="shared" ref="EG69:EI92" ca="1" si="297">INDEX(i.RR_scenario,$P69,EG$7+IF($M69=4,3,0))</f>
        <v>0</v>
      </c>
      <c r="EH69" s="5">
        <f t="shared" ca="1" si="297"/>
        <v>0</v>
      </c>
      <c r="EI69" s="5">
        <f t="shared" ca="1" si="297"/>
        <v>0</v>
      </c>
      <c r="EJ69" s="5">
        <f t="shared" ref="EJ69:EN78" ca="1" si="298">INDEX(i_dryman,($Z69-1)*4+INDEX(i.StdELMan,($K69-1)*12+($M69-1)*3+$N69,EJ$8),EJ$7)</f>
        <v>0.01</v>
      </c>
      <c r="EK69" s="5">
        <f t="shared" ca="1" si="298"/>
        <v>0</v>
      </c>
      <c r="EL69" s="5">
        <f t="shared" ca="1" si="298"/>
        <v>0</v>
      </c>
      <c r="EM69" s="5">
        <f t="shared" ca="1" si="298"/>
        <v>0.05</v>
      </c>
      <c r="EN69" s="5">
        <f t="shared" ca="1" si="298"/>
        <v>0.05</v>
      </c>
      <c r="EO69" s="19">
        <f t="shared" ca="1" si="285"/>
        <v>0</v>
      </c>
      <c r="EP69" s="19">
        <f t="shared" ca="1" si="285"/>
        <v>0</v>
      </c>
      <c r="EQ69" s="19">
        <f t="shared" ca="1" si="285"/>
        <v>0</v>
      </c>
      <c r="ER69" s="9"/>
      <c r="ES69" s="5" t="str">
        <f t="shared" ca="1" si="274"/>
        <v>-</v>
      </c>
      <c r="ET69" s="5" t="b">
        <f t="shared" ref="ET69:EV92" ca="1" si="299">($N69=ET$11)</f>
        <v>1</v>
      </c>
      <c r="EU69" s="5" t="b">
        <f t="shared" ca="1" si="299"/>
        <v>0</v>
      </c>
      <c r="EV69" s="5" t="b">
        <f t="shared" ca="1" si="299"/>
        <v>0</v>
      </c>
      <c r="EW69" s="19">
        <f t="shared" ca="1" si="285"/>
        <v>2</v>
      </c>
      <c r="EX69" s="19">
        <f t="shared" ca="1" si="285"/>
        <v>2</v>
      </c>
      <c r="EY69" s="19" t="str">
        <f t="shared" ca="1" si="283"/>
        <v>-</v>
      </c>
      <c r="EZ69" s="19" t="str">
        <f t="shared" ca="1" si="283"/>
        <v>-</v>
      </c>
      <c r="FA69" s="19" t="str">
        <f t="shared" ca="1" si="283"/>
        <v>-</v>
      </c>
      <c r="FB69" s="19" t="str">
        <f t="shared" ca="1" si="283"/>
        <v>-</v>
      </c>
      <c r="FC69" s="19">
        <f t="shared" ca="1" si="283"/>
        <v>1</v>
      </c>
      <c r="FD69" s="19">
        <f t="shared" ca="1" si="283"/>
        <v>0.66</v>
      </c>
      <c r="FE69" s="19" t="str">
        <f t="shared" ca="1" si="283"/>
        <v>-</v>
      </c>
      <c r="FF69" s="5" t="b">
        <f t="array" aca="1" ref="FF69" ca="1">IF(OR(FG69:FG69&lt;&gt;"-"),TRUE,"-")</f>
        <v>1</v>
      </c>
      <c r="FG69" s="240">
        <f t="shared" ref="FG69:FN87" ca="1" si="300">OFFSET(FG69,-1,0)</f>
        <v>2</v>
      </c>
      <c r="FH69" s="240">
        <f t="shared" ca="1" si="300"/>
        <v>2</v>
      </c>
      <c r="FI69" s="240">
        <f t="shared" ca="1" si="300"/>
        <v>2</v>
      </c>
      <c r="FJ69" s="240">
        <f t="shared" ca="1" si="300"/>
        <v>2</v>
      </c>
      <c r="FK69" s="240">
        <f t="shared" ca="1" si="300"/>
        <v>2</v>
      </c>
      <c r="FL69" s="240">
        <f t="shared" ca="1" si="300"/>
        <v>2</v>
      </c>
      <c r="FM69" s="240">
        <f t="shared" ca="1" si="300"/>
        <v>2</v>
      </c>
      <c r="FN69" s="240">
        <f t="shared" ca="1" si="300"/>
        <v>2</v>
      </c>
      <c r="FO69" s="5" t="str">
        <f t="array" aca="1" ref="FO69" ca="1">IF(OR(FP69:FV69&lt;&gt;"-"),TRUE,"-")</f>
        <v>-</v>
      </c>
      <c r="FP69" s="19" t="str">
        <f t="shared" ca="1" si="253"/>
        <v>-</v>
      </c>
      <c r="FQ69" s="19" t="str">
        <f t="shared" ca="1" si="253"/>
        <v>-</v>
      </c>
      <c r="FR69" s="19" t="str">
        <f t="shared" ca="1" si="253"/>
        <v>-</v>
      </c>
      <c r="FS69" s="19" t="str">
        <f t="shared" ca="1" si="253"/>
        <v>-</v>
      </c>
      <c r="FT69" s="19" t="str">
        <f t="shared" ca="1" si="253"/>
        <v>-</v>
      </c>
      <c r="FU69" s="19" t="str">
        <f t="shared" ca="1" si="253"/>
        <v>-</v>
      </c>
      <c r="FV69" s="19" t="str">
        <f t="shared" ca="1" si="253"/>
        <v>-</v>
      </c>
      <c r="FW69" s="19" t="b">
        <f t="shared" ca="1" si="213"/>
        <v>1</v>
      </c>
      <c r="FX69" s="145">
        <f t="shared" ca="1" si="275"/>
        <v>2</v>
      </c>
      <c r="FY69" s="19">
        <f t="shared" ca="1" si="213"/>
        <v>2</v>
      </c>
      <c r="FZ69" s="19" t="b">
        <f t="shared" ca="1" si="213"/>
        <v>0</v>
      </c>
      <c r="GA69" s="19" t="str">
        <f t="shared" ca="1" si="191"/>
        <v>-</v>
      </c>
      <c r="GB69" s="5" t="str">
        <f t="shared" ref="GB69:GE92" ca="1" si="301">INDEX(i.FlkStrctr,$M69,GB$7)</f>
        <v>-</v>
      </c>
      <c r="GC69" s="5" t="str">
        <f t="shared" ca="1" si="301"/>
        <v>-</v>
      </c>
      <c r="GD69" s="5" t="str">
        <f t="shared" ca="1" si="301"/>
        <v>-</v>
      </c>
      <c r="GE69" s="5" t="str">
        <f t="shared" ca="1" si="301"/>
        <v>-</v>
      </c>
      <c r="GF69" s="19" t="b">
        <f t="shared" ca="1" si="284"/>
        <v>0</v>
      </c>
      <c r="GG69" s="19" t="str">
        <f t="shared" ca="1" si="284"/>
        <v>-</v>
      </c>
      <c r="GH69" s="19" t="str">
        <f t="shared" ca="1" si="284"/>
        <v>-</v>
      </c>
      <c r="GI69" s="19" t="b">
        <f t="shared" ca="1" si="284"/>
        <v>1</v>
      </c>
      <c r="GJ69" s="19">
        <f t="shared" ca="1" si="284"/>
        <v>0.75</v>
      </c>
      <c r="GK69" s="19">
        <f t="shared" ca="1" si="284"/>
        <v>0.75</v>
      </c>
      <c r="GL69" s="19">
        <f t="shared" ca="1" si="284"/>
        <v>0.99</v>
      </c>
      <c r="GM69" s="19">
        <f t="shared" ca="1" si="284"/>
        <v>0.5</v>
      </c>
      <c r="GN69" s="19">
        <f t="shared" ca="1" si="284"/>
        <v>0</v>
      </c>
      <c r="GO69" s="19">
        <f t="shared" ca="1" si="284"/>
        <v>0</v>
      </c>
      <c r="GP69" s="19" t="str">
        <f t="shared" ca="1" si="284"/>
        <v>-</v>
      </c>
      <c r="GQ69" s="19" t="str">
        <f t="shared" ca="1" si="236"/>
        <v>-</v>
      </c>
      <c r="GR69" s="19" t="str">
        <f t="shared" ca="1" si="236"/>
        <v>-</v>
      </c>
      <c r="GS69" s="5">
        <f t="shared" ca="1" si="276"/>
        <v>1</v>
      </c>
      <c r="GT69" s="9"/>
      <c r="GU69" s="19">
        <f t="shared" ca="1" si="284"/>
        <v>70</v>
      </c>
      <c r="GV69" s="19">
        <f t="shared" ca="1" si="280"/>
        <v>50</v>
      </c>
      <c r="GW69" s="19">
        <f t="shared" ca="1" si="280"/>
        <v>85</v>
      </c>
      <c r="GX69" s="19">
        <f t="shared" ca="1" si="280"/>
        <v>50</v>
      </c>
      <c r="GY69" s="19">
        <f t="shared" ca="1" si="214"/>
        <v>1</v>
      </c>
      <c r="GZ69" s="5">
        <f t="shared" ca="1" si="277"/>
        <v>1</v>
      </c>
      <c r="HA69" s="19">
        <f t="shared" ca="1" si="176"/>
        <v>1</v>
      </c>
      <c r="HB69" s="9"/>
      <c r="HC69" s="19" t="b">
        <f t="shared" ca="1" si="280"/>
        <v>0</v>
      </c>
      <c r="HD69" s="19" t="b">
        <f t="shared" ca="1" si="280"/>
        <v>0</v>
      </c>
      <c r="HE69" s="19">
        <f t="shared" ca="1" si="280"/>
        <v>1</v>
      </c>
      <c r="HF69" s="19">
        <f t="shared" ca="1" si="280"/>
        <v>0.75</v>
      </c>
      <c r="HG69" s="19">
        <f t="shared" ca="1" si="280"/>
        <v>0.75</v>
      </c>
      <c r="HH69" s="19">
        <f t="shared" ca="1" si="280"/>
        <v>0.8</v>
      </c>
      <c r="HI69" s="19">
        <f t="shared" ca="1" si="280"/>
        <v>0.82499999999999996</v>
      </c>
      <c r="HJ69" s="19">
        <f t="shared" ca="1" si="280"/>
        <v>0.875</v>
      </c>
      <c r="HK69" s="19">
        <f t="shared" ca="1" si="280"/>
        <v>0.9</v>
      </c>
      <c r="HL69" s="19">
        <f t="shared" ca="1" si="280"/>
        <v>1</v>
      </c>
      <c r="HM69" s="19">
        <f t="shared" ca="1" si="280"/>
        <v>0.875</v>
      </c>
      <c r="HN69" s="19">
        <f t="shared" ca="1" si="229"/>
        <v>0</v>
      </c>
      <c r="HO69" s="24">
        <v>0</v>
      </c>
    </row>
    <row r="70" spans="1:223" outlineLevel="2">
      <c r="A70" s="21">
        <f t="shared" si="251"/>
        <v>65</v>
      </c>
      <c r="B70" s="224">
        <f t="shared" ca="1" si="194"/>
        <v>24</v>
      </c>
      <c r="C70">
        <f>203</f>
        <v>203</v>
      </c>
      <c r="D70" s="145" t="str">
        <f t="shared" ca="1" si="265"/>
        <v>SWV</v>
      </c>
      <c r="E70" t="b">
        <f t="shared" ca="1" si="147"/>
        <v>1</v>
      </c>
      <c r="F70" t="b">
        <v>0</v>
      </c>
      <c r="G70" t="b">
        <f t="shared" ca="1" si="286"/>
        <v>1</v>
      </c>
      <c r="H70" s="240">
        <f t="shared" ca="1" si="281"/>
        <v>0</v>
      </c>
      <c r="I70" s="240">
        <f t="shared" ca="1" si="281"/>
        <v>1</v>
      </c>
      <c r="J70" s="240">
        <f t="shared" ca="1" si="281"/>
        <v>0</v>
      </c>
      <c r="K70" s="240">
        <f t="shared" ca="1" si="281"/>
        <v>1</v>
      </c>
      <c r="L70" s="240"/>
      <c r="M70" s="240">
        <f t="shared" ca="1" si="278"/>
        <v>1</v>
      </c>
      <c r="N70" s="240">
        <f t="shared" ca="1" si="255"/>
        <v>1</v>
      </c>
      <c r="O70" s="240">
        <f t="shared" ca="1" si="255"/>
        <v>2</v>
      </c>
      <c r="P70" s="240">
        <f t="shared" ca="1" si="255"/>
        <v>1</v>
      </c>
      <c r="Q70" s="240">
        <f t="shared" ca="1" si="255"/>
        <v>2</v>
      </c>
      <c r="R70" s="240">
        <f t="shared" ca="1" si="255"/>
        <v>1</v>
      </c>
      <c r="S70" s="240">
        <f t="shared" ca="1" si="255"/>
        <v>1</v>
      </c>
      <c r="T70" s="240">
        <f t="shared" ca="1" si="255"/>
        <v>1</v>
      </c>
      <c r="U70" s="278"/>
      <c r="V70" s="278"/>
      <c r="W70" s="280">
        <f t="shared" ca="1" si="262"/>
        <v>0</v>
      </c>
      <c r="X70" s="280">
        <f t="shared" ca="1" si="262"/>
        <v>86</v>
      </c>
      <c r="Y70" s="280">
        <f t="shared" ca="1" si="216"/>
        <v>0</v>
      </c>
      <c r="Z70" s="145">
        <f ca="1">INDEX(CHOOSE($N70,DataAutumn!i.AdultDrys,DataWinter!i.AdultDrys,DataSpring!i.AdultDrys),1,$M70)</f>
        <v>4</v>
      </c>
      <c r="AA70" s="5">
        <f t="shared" ca="1" si="290"/>
        <v>2</v>
      </c>
      <c r="AB70" s="5">
        <f t="shared" ca="1" si="290"/>
        <v>0</v>
      </c>
      <c r="AC70" s="5">
        <f t="shared" ca="1" si="266"/>
        <v>5</v>
      </c>
      <c r="AD70">
        <f t="shared" ca="1" si="287"/>
        <v>9</v>
      </c>
      <c r="AE70" s="240">
        <f t="shared" ca="1" si="222"/>
        <v>33</v>
      </c>
      <c r="AF70" s="233" t="str">
        <f t="shared" ref="AF70:AF91" ca="1" si="302">TEXT(LEFT(OFFSET(AF70,-1,0),5)+1,"00000")&amp;MID(OFFSET(AF70,-1,0),6,FIND(" ",OFFSET(AF70,-1,0),7)-5)
&amp; $D70           &amp; " Day"&amp;INDEX(i.DOY,$N70,1)              &amp; IF($DT70=0," FWM","")&amp;IF($DT70=1," MWM","")&amp;IF($DT70=5," Mat","")&amp;IF($DU70=TRUE,"&amp;BBT","    ")
&amp; " RR"&amp;TEXT($EI70*100,"000p;-00p;000p;@")     &amp; " WP"&amp;TEXT($GY70*100,"000p")           &amp; " MP"&amp;TEXT($GZ70*100,"000p")           &amp; " GP"&amp;TEXT($HA70*100,"000p")
&amp; " T_" &amp; IF(AND($BU70,$BW70),"TRUE ") &amp; " LTW_" &amp; TEXT($X70,"000") &amp; "_" &amp; TEXT($Y70,"000") &amp; " (F"&amp;3+COUNTIF($CN70:$CQ70,TRUE)&amp;3&amp;"N"&amp;$DD70&amp;$DE70&amp;")"</f>
        <v>00041 FeedSupplyTemplate SWV Day135 FWM     RR000p WP100p MP100p GP100p T_TRUE  LTW_086_000 (F33N11)</v>
      </c>
      <c r="AG70" s="9" t="str">
        <f ca="1">IF(COUNTIF(AF$5:AF70,AF70)=1,"-","Dup")</f>
        <v>-</v>
      </c>
      <c r="AH70" s="9"/>
      <c r="AI70" s="240" t="str">
        <f t="shared" ca="1" si="289"/>
        <v>-</v>
      </c>
      <c r="AJ70" s="240" t="str">
        <f t="shared" ca="1" si="289"/>
        <v>-</v>
      </c>
      <c r="AK70" s="240" t="str">
        <f t="shared" ca="1" si="289"/>
        <v>-</v>
      </c>
      <c r="AL70" s="240" t="str">
        <f t="shared" ca="1" si="289"/>
        <v>-</v>
      </c>
      <c r="AM70" s="240" t="str">
        <f t="shared" ca="1" si="289"/>
        <v>-</v>
      </c>
      <c r="AN70" s="240" t="str">
        <f t="shared" ca="1" si="289"/>
        <v>-</v>
      </c>
      <c r="AO70" s="9"/>
      <c r="AP70" s="19" t="b">
        <f t="shared" ca="1" si="232"/>
        <v>1</v>
      </c>
      <c r="AQ70" s="19" t="str">
        <f t="shared" ca="1" si="232"/>
        <v>-</v>
      </c>
      <c r="AR70" s="19" t="str">
        <f t="shared" ca="1" si="232"/>
        <v>-</v>
      </c>
      <c r="AS70" s="19" t="str">
        <f t="shared" ca="1" si="232"/>
        <v>-</v>
      </c>
      <c r="AT70" s="19" t="b">
        <f t="shared" ca="1" si="232"/>
        <v>0</v>
      </c>
      <c r="AU70" s="19">
        <f t="shared" ca="1" si="291"/>
        <v>0.25</v>
      </c>
      <c r="AV70" s="19" t="b">
        <f t="shared" ca="1" si="291"/>
        <v>1</v>
      </c>
      <c r="AW70" s="9"/>
      <c r="AX70" s="5" t="str">
        <f t="shared" ca="1" si="267"/>
        <v>-</v>
      </c>
      <c r="AY70" s="19" t="str">
        <f t="shared" ca="1" si="292"/>
        <v>-</v>
      </c>
      <c r="AZ70" s="19" t="str">
        <f t="shared" ca="1" si="292"/>
        <v>-</v>
      </c>
      <c r="BA70" s="19" t="str">
        <f t="shared" ca="1" si="292"/>
        <v>-</v>
      </c>
      <c r="BB70" s="5" t="str">
        <f t="shared" ca="1" si="268"/>
        <v>-</v>
      </c>
      <c r="BC70" s="19" t="str">
        <f t="shared" ca="1" si="269"/>
        <v>-</v>
      </c>
      <c r="BD70" s="5" t="str">
        <f t="shared" ca="1" si="270"/>
        <v>-</v>
      </c>
      <c r="BE70" s="19" t="str">
        <f t="shared" ca="1" si="293"/>
        <v>-</v>
      </c>
      <c r="BF70" s="19" t="str">
        <f t="shared" ca="1" si="293"/>
        <v>-</v>
      </c>
      <c r="BG70" s="19" t="str">
        <f t="shared" ca="1" si="293"/>
        <v>-</v>
      </c>
      <c r="BH70" s="5" t="str">
        <f t="shared" ca="1" si="271"/>
        <v>-</v>
      </c>
      <c r="BI70" s="9"/>
      <c r="BJ70" s="19" t="str">
        <f t="shared" ca="1" si="272"/>
        <v>-</v>
      </c>
      <c r="BK70" s="19" t="str">
        <f t="shared" ca="1" si="272"/>
        <v>-</v>
      </c>
      <c r="BL70" s="19" t="str">
        <f t="shared" ca="1" si="272"/>
        <v>-</v>
      </c>
      <c r="BM70" s="19" t="str">
        <f t="shared" ca="1" si="272"/>
        <v>-</v>
      </c>
      <c r="BN70" s="19" t="str">
        <f t="shared" ca="1" si="272"/>
        <v>-</v>
      </c>
      <c r="BO70" s="19" t="str">
        <f t="shared" ca="1" si="272"/>
        <v>-</v>
      </c>
      <c r="BP70" s="19" t="str">
        <f t="shared" ca="1" si="272"/>
        <v>-</v>
      </c>
      <c r="BQ70" s="19" t="str">
        <f t="shared" ca="1" si="272"/>
        <v>-</v>
      </c>
      <c r="BR70" s="19" t="str">
        <f t="shared" ca="1" si="272"/>
        <v>-</v>
      </c>
      <c r="BS70" s="19" t="str">
        <f t="shared" ca="1" si="272"/>
        <v>-</v>
      </c>
      <c r="BT70" s="9"/>
      <c r="BU70" s="240" t="b">
        <f t="shared" ca="1" si="201"/>
        <v>1</v>
      </c>
      <c r="BV70" s="12" t="b">
        <v>1</v>
      </c>
      <c r="BW70" s="240" t="b">
        <f t="shared" ca="1" si="207"/>
        <v>1</v>
      </c>
      <c r="BX70" s="255">
        <f t="shared" ref="BX70:BX92" ca="1" si="303">OFFSET($CB70,-$AE70,0)</f>
        <v>111109</v>
      </c>
      <c r="BY70" s="240" t="b">
        <f t="shared" ca="1" si="218"/>
        <v>1</v>
      </c>
      <c r="BZ70" s="240">
        <f t="shared" ca="1" si="223"/>
        <v>0</v>
      </c>
      <c r="CA70" s="240" t="b">
        <f t="shared" ca="1" si="223"/>
        <v>0</v>
      </c>
      <c r="CB70" s="240">
        <f t="shared" ca="1" si="197"/>
        <v>111142</v>
      </c>
      <c r="CC70" s="19" t="str">
        <f t="shared" ca="1" si="233"/>
        <v>-</v>
      </c>
      <c r="CD70" s="12">
        <v>1</v>
      </c>
      <c r="CE70" s="12">
        <v>1</v>
      </c>
      <c r="CF70" s="9"/>
      <c r="CG70" s="448">
        <f t="shared" ca="1" si="294"/>
        <v>683</v>
      </c>
      <c r="CH70" s="448">
        <f t="shared" ca="1" si="294"/>
        <v>717</v>
      </c>
      <c r="CI70" s="448">
        <f t="shared" ca="1" si="294"/>
        <v>752</v>
      </c>
      <c r="CJ70" s="153">
        <f t="shared" ca="1" si="295"/>
        <v>441</v>
      </c>
      <c r="CK70" s="153">
        <f t="shared" ca="1" si="295"/>
        <v>476</v>
      </c>
      <c r="CL70" s="153">
        <f t="shared" ca="1" si="295"/>
        <v>511</v>
      </c>
      <c r="CM70" s="19" t="str">
        <f t="shared" ca="1" si="279"/>
        <v>-</v>
      </c>
      <c r="CN70" s="19" t="str">
        <f t="shared" ca="1" si="259"/>
        <v>-</v>
      </c>
      <c r="CO70" s="19" t="str">
        <f t="shared" ca="1" si="259"/>
        <v>-</v>
      </c>
      <c r="CP70" s="19" t="str">
        <f t="shared" ca="1" si="258"/>
        <v>-</v>
      </c>
      <c r="CQ70" s="19" t="str">
        <f t="shared" ca="1" si="258"/>
        <v>-</v>
      </c>
      <c r="CR70" s="19"/>
      <c r="CS70" s="19"/>
      <c r="CT70" s="19"/>
      <c r="CU70" s="19"/>
      <c r="CV70" s="19"/>
      <c r="CW70" s="19"/>
      <c r="CX70" s="19"/>
      <c r="CY70" s="19"/>
      <c r="CZ70" s="19"/>
      <c r="DA70" s="19"/>
      <c r="DB70" s="19"/>
      <c r="DC70" s="19"/>
      <c r="DD70" s="12">
        <v>1</v>
      </c>
      <c r="DE70" s="12">
        <v>1</v>
      </c>
      <c r="DF70" s="19">
        <f t="shared" ca="1" si="260"/>
        <v>0</v>
      </c>
      <c r="DG70" s="19" t="str">
        <f t="shared" ca="1" si="260"/>
        <v>-</v>
      </c>
      <c r="DH70" s="19" t="str">
        <f t="shared" ca="1" si="260"/>
        <v>-</v>
      </c>
      <c r="DI70" s="19" t="str">
        <f t="shared" ca="1" si="260"/>
        <v>-</v>
      </c>
      <c r="DJ70" s="19" t="str">
        <f t="shared" ca="1" si="260"/>
        <v>-</v>
      </c>
      <c r="DK70" s="19" t="str">
        <f t="shared" ca="1" si="260"/>
        <v>-</v>
      </c>
      <c r="DL70" s="19">
        <f t="shared" ca="1" si="260"/>
        <v>0</v>
      </c>
      <c r="DM70" s="19" t="str">
        <f t="shared" ca="1" si="260"/>
        <v>-</v>
      </c>
      <c r="DN70" s="19" t="str">
        <f t="shared" ca="1" si="260"/>
        <v>-</v>
      </c>
      <c r="DO70" s="19">
        <f t="shared" ca="1" si="260"/>
        <v>0</v>
      </c>
      <c r="DP70" s="154">
        <f t="shared" ca="1" si="261"/>
        <v>0</v>
      </c>
      <c r="DQ70" s="154">
        <f t="shared" ca="1" si="261"/>
        <v>0</v>
      </c>
      <c r="DR70" s="5">
        <f t="shared" ca="1" si="273"/>
        <v>19</v>
      </c>
      <c r="DS70" s="9"/>
      <c r="DT70" s="5">
        <f t="shared" ca="1" si="296"/>
        <v>0</v>
      </c>
      <c r="DU70" s="5" t="b">
        <f t="shared" ca="1" si="296"/>
        <v>0</v>
      </c>
      <c r="DV70" s="19">
        <f t="shared" ca="1" si="285"/>
        <v>0</v>
      </c>
      <c r="DW70" s="5">
        <f t="shared" ca="1" si="296"/>
        <v>50</v>
      </c>
      <c r="DX70" s="19">
        <f t="shared" ca="1" si="285"/>
        <v>0</v>
      </c>
      <c r="DY70" s="19">
        <f t="shared" ca="1" si="285"/>
        <v>0</v>
      </c>
      <c r="DZ70" s="19">
        <f t="shared" ca="1" si="285"/>
        <v>0</v>
      </c>
      <c r="EA70" s="19">
        <f t="shared" ca="1" si="285"/>
        <v>0</v>
      </c>
      <c r="EB70" s="19">
        <f t="shared" ca="1" si="285"/>
        <v>0</v>
      </c>
      <c r="EC70" s="19">
        <f t="shared" ca="1" si="285"/>
        <v>0</v>
      </c>
      <c r="ED70" s="19">
        <f t="shared" ca="1" si="285"/>
        <v>0</v>
      </c>
      <c r="EE70" s="19">
        <f t="shared" ca="1" si="285"/>
        <v>0</v>
      </c>
      <c r="EF70" s="19">
        <f t="shared" ca="1" si="285"/>
        <v>0</v>
      </c>
      <c r="EG70" s="5">
        <f t="shared" ca="1" si="297"/>
        <v>0</v>
      </c>
      <c r="EH70" s="5">
        <f t="shared" ca="1" si="297"/>
        <v>0</v>
      </c>
      <c r="EI70" s="5">
        <f t="shared" ca="1" si="297"/>
        <v>0</v>
      </c>
      <c r="EJ70" s="5">
        <f t="shared" ca="1" si="298"/>
        <v>0.01</v>
      </c>
      <c r="EK70" s="5">
        <f t="shared" ca="1" si="298"/>
        <v>0</v>
      </c>
      <c r="EL70" s="5">
        <f t="shared" ca="1" si="298"/>
        <v>0</v>
      </c>
      <c r="EM70" s="5">
        <f t="shared" ca="1" si="298"/>
        <v>0.05</v>
      </c>
      <c r="EN70" s="5">
        <f t="shared" ca="1" si="298"/>
        <v>0.05</v>
      </c>
      <c r="EO70" s="19">
        <f t="shared" ca="1" si="285"/>
        <v>0</v>
      </c>
      <c r="EP70" s="19">
        <f t="shared" ca="1" si="285"/>
        <v>0</v>
      </c>
      <c r="EQ70" s="19">
        <f t="shared" ca="1" si="285"/>
        <v>0</v>
      </c>
      <c r="ER70" s="9"/>
      <c r="ES70" s="5" t="str">
        <f t="shared" ca="1" si="274"/>
        <v>-</v>
      </c>
      <c r="ET70" s="5" t="b">
        <f t="shared" ca="1" si="299"/>
        <v>1</v>
      </c>
      <c r="EU70" s="5" t="b">
        <f t="shared" ca="1" si="299"/>
        <v>0</v>
      </c>
      <c r="EV70" s="5" t="b">
        <f t="shared" ca="1" si="299"/>
        <v>0</v>
      </c>
      <c r="EW70" s="19">
        <f t="shared" ca="1" si="285"/>
        <v>2</v>
      </c>
      <c r="EX70" s="19">
        <f t="shared" ca="1" si="285"/>
        <v>2</v>
      </c>
      <c r="EY70" s="19" t="str">
        <f t="shared" ca="1" si="283"/>
        <v>-</v>
      </c>
      <c r="EZ70" s="19" t="str">
        <f t="shared" ca="1" si="283"/>
        <v>-</v>
      </c>
      <c r="FA70" s="19" t="str">
        <f t="shared" ca="1" si="283"/>
        <v>-</v>
      </c>
      <c r="FB70" s="19" t="str">
        <f t="shared" ca="1" si="283"/>
        <v>-</v>
      </c>
      <c r="FC70" s="19">
        <f t="shared" ca="1" si="283"/>
        <v>1</v>
      </c>
      <c r="FD70" s="19">
        <f t="shared" ca="1" si="283"/>
        <v>0.66</v>
      </c>
      <c r="FE70" s="19" t="str">
        <f t="shared" ca="1" si="283"/>
        <v>-</v>
      </c>
      <c r="FF70" s="5" t="b">
        <f t="array" aca="1" ref="FF70" ca="1">IF(OR(FG70:FG70&lt;&gt;"-"),TRUE,"-")</f>
        <v>1</v>
      </c>
      <c r="FG70" s="240">
        <f t="shared" ca="1" si="300"/>
        <v>2</v>
      </c>
      <c r="FH70" s="240">
        <f t="shared" ca="1" si="300"/>
        <v>2</v>
      </c>
      <c r="FI70" s="240">
        <f t="shared" ca="1" si="300"/>
        <v>2</v>
      </c>
      <c r="FJ70" s="240">
        <f t="shared" ca="1" si="300"/>
        <v>2</v>
      </c>
      <c r="FK70" s="240">
        <f t="shared" ca="1" si="300"/>
        <v>2</v>
      </c>
      <c r="FL70" s="240">
        <f t="shared" ca="1" si="300"/>
        <v>2</v>
      </c>
      <c r="FM70" s="240">
        <f t="shared" ca="1" si="300"/>
        <v>2</v>
      </c>
      <c r="FN70" s="240">
        <f t="shared" ca="1" si="300"/>
        <v>2</v>
      </c>
      <c r="FO70" s="5" t="str">
        <f t="array" aca="1" ref="FO70" ca="1">IF(OR(FP70:FV70&lt;&gt;"-"),TRUE,"-")</f>
        <v>-</v>
      </c>
      <c r="FP70" s="19" t="str">
        <f t="shared" ca="1" si="253"/>
        <v>-</v>
      </c>
      <c r="FQ70" s="19" t="str">
        <f t="shared" ca="1" si="253"/>
        <v>-</v>
      </c>
      <c r="FR70" s="19" t="str">
        <f t="shared" ca="1" si="253"/>
        <v>-</v>
      </c>
      <c r="FS70" s="19" t="str">
        <f t="shared" ca="1" si="253"/>
        <v>-</v>
      </c>
      <c r="FT70" s="19" t="str">
        <f t="shared" ca="1" si="253"/>
        <v>-</v>
      </c>
      <c r="FU70" s="19" t="str">
        <f t="shared" ca="1" si="253"/>
        <v>-</v>
      </c>
      <c r="FV70" s="19" t="str">
        <f t="shared" ca="1" si="253"/>
        <v>-</v>
      </c>
      <c r="FW70" s="19" t="b">
        <f t="shared" ca="1" si="213"/>
        <v>1</v>
      </c>
      <c r="FX70" s="145">
        <f t="shared" ca="1" si="275"/>
        <v>2</v>
      </c>
      <c r="FY70" s="19">
        <f t="shared" ca="1" si="213"/>
        <v>2</v>
      </c>
      <c r="FZ70" s="19" t="b">
        <f t="shared" ca="1" si="213"/>
        <v>0</v>
      </c>
      <c r="GA70" s="19" t="str">
        <f t="shared" ca="1" si="191"/>
        <v>-</v>
      </c>
      <c r="GB70" s="5" t="str">
        <f t="shared" ca="1" si="301"/>
        <v>-</v>
      </c>
      <c r="GC70" s="5" t="str">
        <f t="shared" ca="1" si="301"/>
        <v>-</v>
      </c>
      <c r="GD70" s="5" t="str">
        <f t="shared" ca="1" si="301"/>
        <v>-</v>
      </c>
      <c r="GE70" s="5" t="str">
        <f t="shared" ca="1" si="301"/>
        <v>-</v>
      </c>
      <c r="GF70" s="19" t="b">
        <f t="shared" ca="1" si="284"/>
        <v>0</v>
      </c>
      <c r="GG70" s="19" t="str">
        <f t="shared" ca="1" si="284"/>
        <v>-</v>
      </c>
      <c r="GH70" s="19" t="str">
        <f t="shared" ca="1" si="284"/>
        <v>-</v>
      </c>
      <c r="GI70" s="19" t="b">
        <f t="shared" ca="1" si="284"/>
        <v>1</v>
      </c>
      <c r="GJ70" s="19">
        <f t="shared" ca="1" si="284"/>
        <v>0.75</v>
      </c>
      <c r="GK70" s="19">
        <f t="shared" ca="1" si="284"/>
        <v>0.75</v>
      </c>
      <c r="GL70" s="19">
        <f t="shared" ca="1" si="284"/>
        <v>0.99</v>
      </c>
      <c r="GM70" s="19">
        <f t="shared" ca="1" si="284"/>
        <v>0.5</v>
      </c>
      <c r="GN70" s="19">
        <f t="shared" ca="1" si="284"/>
        <v>0</v>
      </c>
      <c r="GO70" s="19">
        <f t="shared" ca="1" si="284"/>
        <v>0</v>
      </c>
      <c r="GP70" s="19" t="str">
        <f t="shared" ca="1" si="284"/>
        <v>-</v>
      </c>
      <c r="GQ70" s="19" t="str">
        <f t="shared" ca="1" si="236"/>
        <v>-</v>
      </c>
      <c r="GR70" s="19" t="str">
        <f t="shared" ca="1" si="236"/>
        <v>-</v>
      </c>
      <c r="GS70" s="5">
        <f t="shared" ca="1" si="276"/>
        <v>1</v>
      </c>
      <c r="GT70" s="9"/>
      <c r="GU70" s="19">
        <f t="shared" ca="1" si="284"/>
        <v>70</v>
      </c>
      <c r="GV70" s="19">
        <f t="shared" ca="1" si="280"/>
        <v>50</v>
      </c>
      <c r="GW70" s="19">
        <f t="shared" ca="1" si="280"/>
        <v>85</v>
      </c>
      <c r="GX70" s="19">
        <f t="shared" ca="1" si="280"/>
        <v>50</v>
      </c>
      <c r="GY70" s="19">
        <f t="shared" ca="1" si="214"/>
        <v>1</v>
      </c>
      <c r="GZ70" s="5">
        <f t="shared" ca="1" si="277"/>
        <v>1</v>
      </c>
      <c r="HA70" s="19">
        <f t="shared" ca="1" si="176"/>
        <v>1</v>
      </c>
      <c r="HB70" s="9"/>
      <c r="HC70" s="19" t="b">
        <f t="shared" ca="1" si="280"/>
        <v>0</v>
      </c>
      <c r="HD70" s="19" t="b">
        <f t="shared" ca="1" si="280"/>
        <v>0</v>
      </c>
      <c r="HE70" s="19">
        <f t="shared" ca="1" si="280"/>
        <v>1</v>
      </c>
      <c r="HF70" s="19">
        <f t="shared" ca="1" si="280"/>
        <v>0.75</v>
      </c>
      <c r="HG70" s="19">
        <f t="shared" ca="1" si="280"/>
        <v>0.75</v>
      </c>
      <c r="HH70" s="19">
        <f t="shared" ca="1" si="280"/>
        <v>0.8</v>
      </c>
      <c r="HI70" s="19">
        <f t="shared" ca="1" si="280"/>
        <v>0.82499999999999996</v>
      </c>
      <c r="HJ70" s="19">
        <f t="shared" ca="1" si="280"/>
        <v>0.875</v>
      </c>
      <c r="HK70" s="19">
        <f t="shared" ca="1" si="280"/>
        <v>0.9</v>
      </c>
      <c r="HL70" s="19">
        <f t="shared" ca="1" si="280"/>
        <v>1</v>
      </c>
      <c r="HM70" s="19">
        <f t="shared" ca="1" si="280"/>
        <v>0.875</v>
      </c>
      <c r="HN70" s="19">
        <f t="shared" ca="1" si="229"/>
        <v>0</v>
      </c>
      <c r="HO70" s="24">
        <v>0</v>
      </c>
    </row>
    <row r="71" spans="1:223" outlineLevel="2">
      <c r="A71" s="21">
        <f t="shared" si="251"/>
        <v>66</v>
      </c>
      <c r="B71" s="224">
        <f t="shared" ca="1" si="194"/>
        <v>24</v>
      </c>
      <c r="C71">
        <f>203</f>
        <v>203</v>
      </c>
      <c r="D71" s="145" t="str">
        <f t="shared" ca="1" si="265"/>
        <v>SWV</v>
      </c>
      <c r="E71" t="b">
        <f t="shared" ca="1" si="147"/>
        <v>1</v>
      </c>
      <c r="F71" t="b">
        <v>0</v>
      </c>
      <c r="G71" t="b">
        <f t="shared" ca="1" si="286"/>
        <v>1</v>
      </c>
      <c r="H71" s="240">
        <f t="shared" ca="1" si="281"/>
        <v>0</v>
      </c>
      <c r="I71" s="240">
        <f t="shared" ca="1" si="281"/>
        <v>1</v>
      </c>
      <c r="J71" s="240">
        <f t="shared" ca="1" si="281"/>
        <v>0</v>
      </c>
      <c r="K71" s="240">
        <f t="shared" ca="1" si="281"/>
        <v>1</v>
      </c>
      <c r="L71" s="240"/>
      <c r="M71" s="240">
        <f t="shared" ca="1" si="278"/>
        <v>1</v>
      </c>
      <c r="N71" s="240">
        <f t="shared" ca="1" si="255"/>
        <v>1</v>
      </c>
      <c r="O71" s="240">
        <f t="shared" ca="1" si="255"/>
        <v>2</v>
      </c>
      <c r="P71" s="240">
        <f t="shared" ca="1" si="255"/>
        <v>1</v>
      </c>
      <c r="Q71" s="240">
        <f t="shared" ca="1" si="255"/>
        <v>2</v>
      </c>
      <c r="R71" s="240">
        <f t="shared" ca="1" si="255"/>
        <v>1</v>
      </c>
      <c r="S71" s="240">
        <f t="shared" ca="1" si="255"/>
        <v>1</v>
      </c>
      <c r="T71" s="240">
        <f t="shared" ca="1" si="255"/>
        <v>1</v>
      </c>
      <c r="U71" s="278"/>
      <c r="V71" s="278"/>
      <c r="W71" s="280">
        <f t="shared" ca="1" si="262"/>
        <v>0</v>
      </c>
      <c r="X71" s="280">
        <f t="shared" ca="1" si="262"/>
        <v>87</v>
      </c>
      <c r="Y71" s="280">
        <f t="shared" ref="Y71:Y91" ca="1" si="304">IF(OFFSET(Y71,-1,0)=0,0,MOD(OFFSET(Y71,-1,0)+1,Y$28+1))</f>
        <v>0</v>
      </c>
      <c r="Z71" s="145">
        <f ca="1">INDEX(CHOOSE($N71,DataAutumn!i.AdultDrys,DataWinter!i.AdultDrys,DataSpring!i.AdultDrys),1,$M71)</f>
        <v>4</v>
      </c>
      <c r="AA71" s="5">
        <f t="shared" ca="1" si="290"/>
        <v>2</v>
      </c>
      <c r="AB71" s="5">
        <f t="shared" ca="1" si="290"/>
        <v>0</v>
      </c>
      <c r="AC71" s="5">
        <f t="shared" ca="1" si="266"/>
        <v>5</v>
      </c>
      <c r="AD71">
        <f t="shared" ca="1" si="287"/>
        <v>9</v>
      </c>
      <c r="AE71" s="240">
        <f t="shared" ca="1" si="222"/>
        <v>34</v>
      </c>
      <c r="AF71" s="233" t="str">
        <f t="shared" ca="1" si="302"/>
        <v>00042 FeedSupplyTemplate SWV Day135 FWM     RR000p WP100p MP100p GP100p T_TRUE  LTW_087_000 (F33N11)</v>
      </c>
      <c r="AG71" s="9" t="str">
        <f ca="1">IF(COUNTIF(AF$5:AF71,AF71)=1,"-","Dup")</f>
        <v>-</v>
      </c>
      <c r="AH71" s="9"/>
      <c r="AI71" s="240" t="str">
        <f t="shared" ca="1" si="289"/>
        <v>-</v>
      </c>
      <c r="AJ71" s="240" t="str">
        <f t="shared" ca="1" si="289"/>
        <v>-</v>
      </c>
      <c r="AK71" s="240" t="str">
        <f t="shared" ca="1" si="289"/>
        <v>-</v>
      </c>
      <c r="AL71" s="240" t="str">
        <f t="shared" ca="1" si="289"/>
        <v>-</v>
      </c>
      <c r="AM71" s="240" t="str">
        <f t="shared" ca="1" si="289"/>
        <v>-</v>
      </c>
      <c r="AN71" s="240" t="str">
        <f t="shared" ca="1" si="289"/>
        <v>-</v>
      </c>
      <c r="AO71" s="9"/>
      <c r="AP71" s="19" t="b">
        <f t="shared" ca="1" si="232"/>
        <v>1</v>
      </c>
      <c r="AQ71" s="19" t="str">
        <f t="shared" ca="1" si="232"/>
        <v>-</v>
      </c>
      <c r="AR71" s="19" t="str">
        <f t="shared" ca="1" si="232"/>
        <v>-</v>
      </c>
      <c r="AS71" s="19" t="str">
        <f t="shared" ca="1" si="232"/>
        <v>-</v>
      </c>
      <c r="AT71" s="19" t="b">
        <f t="shared" ca="1" si="232"/>
        <v>0</v>
      </c>
      <c r="AU71" s="19">
        <f t="shared" ca="1" si="291"/>
        <v>0.25</v>
      </c>
      <c r="AV71" s="19" t="b">
        <f t="shared" ca="1" si="291"/>
        <v>1</v>
      </c>
      <c r="AW71" s="9"/>
      <c r="AX71" s="5" t="str">
        <f t="shared" ca="1" si="267"/>
        <v>-</v>
      </c>
      <c r="AY71" s="19" t="str">
        <f t="shared" ca="1" si="292"/>
        <v>-</v>
      </c>
      <c r="AZ71" s="19" t="str">
        <f t="shared" ca="1" si="292"/>
        <v>-</v>
      </c>
      <c r="BA71" s="19" t="str">
        <f t="shared" ca="1" si="292"/>
        <v>-</v>
      </c>
      <c r="BB71" s="5" t="str">
        <f t="shared" ca="1" si="268"/>
        <v>-</v>
      </c>
      <c r="BC71" s="19" t="str">
        <f t="shared" ca="1" si="269"/>
        <v>-</v>
      </c>
      <c r="BD71" s="5" t="str">
        <f t="shared" ca="1" si="270"/>
        <v>-</v>
      </c>
      <c r="BE71" s="19" t="str">
        <f t="shared" ca="1" si="293"/>
        <v>-</v>
      </c>
      <c r="BF71" s="19" t="str">
        <f t="shared" ca="1" si="293"/>
        <v>-</v>
      </c>
      <c r="BG71" s="19" t="str">
        <f t="shared" ca="1" si="293"/>
        <v>-</v>
      </c>
      <c r="BH71" s="5" t="str">
        <f t="shared" ca="1" si="271"/>
        <v>-</v>
      </c>
      <c r="BI71" s="9"/>
      <c r="BJ71" s="19" t="str">
        <f t="shared" ca="1" si="272"/>
        <v>-</v>
      </c>
      <c r="BK71" s="19" t="str">
        <f t="shared" ca="1" si="272"/>
        <v>-</v>
      </c>
      <c r="BL71" s="19" t="str">
        <f t="shared" ca="1" si="272"/>
        <v>-</v>
      </c>
      <c r="BM71" s="19" t="str">
        <f t="shared" ca="1" si="272"/>
        <v>-</v>
      </c>
      <c r="BN71" s="19" t="str">
        <f t="shared" ca="1" si="272"/>
        <v>-</v>
      </c>
      <c r="BO71" s="19" t="str">
        <f t="shared" ca="1" si="272"/>
        <v>-</v>
      </c>
      <c r="BP71" s="19" t="str">
        <f t="shared" ca="1" si="272"/>
        <v>-</v>
      </c>
      <c r="BQ71" s="19" t="str">
        <f t="shared" ca="1" si="272"/>
        <v>-</v>
      </c>
      <c r="BR71" s="19" t="str">
        <f t="shared" ca="1" si="272"/>
        <v>-</v>
      </c>
      <c r="BS71" s="19" t="str">
        <f t="shared" ca="1" si="272"/>
        <v>-</v>
      </c>
      <c r="BT71" s="9"/>
      <c r="BU71" s="240" t="b">
        <f t="shared" ca="1" si="201"/>
        <v>1</v>
      </c>
      <c r="BV71" s="12" t="b">
        <v>1</v>
      </c>
      <c r="BW71" s="240" t="b">
        <f t="shared" ca="1" si="207"/>
        <v>1</v>
      </c>
      <c r="BX71" s="255">
        <f t="shared" ca="1" si="303"/>
        <v>111109</v>
      </c>
      <c r="BY71" s="240" t="b">
        <f t="shared" ca="1" si="218"/>
        <v>1</v>
      </c>
      <c r="BZ71" s="240">
        <f t="shared" ca="1" si="223"/>
        <v>0</v>
      </c>
      <c r="CA71" s="240" t="b">
        <f t="shared" ca="1" si="223"/>
        <v>0</v>
      </c>
      <c r="CB71" s="240">
        <f t="shared" ca="1" si="197"/>
        <v>111143</v>
      </c>
      <c r="CC71" s="19" t="str">
        <f t="shared" ca="1" si="233"/>
        <v>-</v>
      </c>
      <c r="CD71" s="12">
        <v>1</v>
      </c>
      <c r="CE71" s="12">
        <v>1</v>
      </c>
      <c r="CF71" s="9"/>
      <c r="CG71" s="448">
        <f t="shared" ca="1" si="294"/>
        <v>683</v>
      </c>
      <c r="CH71" s="448">
        <f t="shared" ca="1" si="294"/>
        <v>717</v>
      </c>
      <c r="CI71" s="448">
        <f t="shared" ca="1" si="294"/>
        <v>752</v>
      </c>
      <c r="CJ71" s="153">
        <f t="shared" ca="1" si="295"/>
        <v>441</v>
      </c>
      <c r="CK71" s="153">
        <f t="shared" ca="1" si="295"/>
        <v>476</v>
      </c>
      <c r="CL71" s="153">
        <f t="shared" ca="1" si="295"/>
        <v>511</v>
      </c>
      <c r="CM71" s="19" t="str">
        <f t="shared" ca="1" si="279"/>
        <v>-</v>
      </c>
      <c r="CN71" s="19" t="str">
        <f t="shared" ca="1" si="259"/>
        <v>-</v>
      </c>
      <c r="CO71" s="19" t="str">
        <f t="shared" ca="1" si="259"/>
        <v>-</v>
      </c>
      <c r="CP71" s="19" t="str">
        <f t="shared" ca="1" si="258"/>
        <v>-</v>
      </c>
      <c r="CQ71" s="19" t="str">
        <f t="shared" ca="1" si="258"/>
        <v>-</v>
      </c>
      <c r="CR71" s="19"/>
      <c r="CS71" s="19"/>
      <c r="CT71" s="19"/>
      <c r="CU71" s="19"/>
      <c r="CV71" s="19"/>
      <c r="CW71" s="19"/>
      <c r="CX71" s="19"/>
      <c r="CY71" s="19"/>
      <c r="CZ71" s="19"/>
      <c r="DA71" s="19"/>
      <c r="DB71" s="19"/>
      <c r="DC71" s="19"/>
      <c r="DD71" s="12">
        <v>1</v>
      </c>
      <c r="DE71" s="12">
        <v>1</v>
      </c>
      <c r="DF71" s="19">
        <f t="shared" ca="1" si="260"/>
        <v>0</v>
      </c>
      <c r="DG71" s="19" t="str">
        <f t="shared" ca="1" si="260"/>
        <v>-</v>
      </c>
      <c r="DH71" s="19" t="str">
        <f t="shared" ca="1" si="260"/>
        <v>-</v>
      </c>
      <c r="DI71" s="19" t="str">
        <f t="shared" ca="1" si="260"/>
        <v>-</v>
      </c>
      <c r="DJ71" s="19" t="str">
        <f t="shared" ca="1" si="260"/>
        <v>-</v>
      </c>
      <c r="DK71" s="19" t="str">
        <f t="shared" ca="1" si="260"/>
        <v>-</v>
      </c>
      <c r="DL71" s="19">
        <f t="shared" ca="1" si="260"/>
        <v>0</v>
      </c>
      <c r="DM71" s="19" t="str">
        <f t="shared" ca="1" si="260"/>
        <v>-</v>
      </c>
      <c r="DN71" s="19" t="str">
        <f t="shared" ca="1" si="260"/>
        <v>-</v>
      </c>
      <c r="DO71" s="19">
        <f t="shared" ca="1" si="260"/>
        <v>0</v>
      </c>
      <c r="DP71" s="154">
        <f t="shared" ca="1" si="261"/>
        <v>0</v>
      </c>
      <c r="DQ71" s="154">
        <f t="shared" ca="1" si="261"/>
        <v>0</v>
      </c>
      <c r="DR71" s="5">
        <f t="shared" ca="1" si="273"/>
        <v>19</v>
      </c>
      <c r="DS71" s="9"/>
      <c r="DT71" s="5">
        <f t="shared" ca="1" si="296"/>
        <v>0</v>
      </c>
      <c r="DU71" s="5" t="b">
        <f t="shared" ca="1" si="296"/>
        <v>0</v>
      </c>
      <c r="DV71" s="19">
        <f t="shared" ca="1" si="285"/>
        <v>0</v>
      </c>
      <c r="DW71" s="5">
        <f t="shared" ca="1" si="296"/>
        <v>50</v>
      </c>
      <c r="DX71" s="19">
        <f t="shared" ca="1" si="285"/>
        <v>0</v>
      </c>
      <c r="DY71" s="19">
        <f t="shared" ca="1" si="285"/>
        <v>0</v>
      </c>
      <c r="DZ71" s="19">
        <f t="shared" ca="1" si="285"/>
        <v>0</v>
      </c>
      <c r="EA71" s="19">
        <f t="shared" ca="1" si="285"/>
        <v>0</v>
      </c>
      <c r="EB71" s="19">
        <f t="shared" ca="1" si="285"/>
        <v>0</v>
      </c>
      <c r="EC71" s="19">
        <f t="shared" ca="1" si="285"/>
        <v>0</v>
      </c>
      <c r="ED71" s="19">
        <f t="shared" ca="1" si="285"/>
        <v>0</v>
      </c>
      <c r="EE71" s="19">
        <f t="shared" ca="1" si="285"/>
        <v>0</v>
      </c>
      <c r="EF71" s="19">
        <f t="shared" ca="1" si="285"/>
        <v>0</v>
      </c>
      <c r="EG71" s="5">
        <f t="shared" ca="1" si="297"/>
        <v>0</v>
      </c>
      <c r="EH71" s="5">
        <f t="shared" ca="1" si="297"/>
        <v>0</v>
      </c>
      <c r="EI71" s="5">
        <f t="shared" ca="1" si="297"/>
        <v>0</v>
      </c>
      <c r="EJ71" s="5">
        <f t="shared" ca="1" si="298"/>
        <v>0.01</v>
      </c>
      <c r="EK71" s="5">
        <f t="shared" ca="1" si="298"/>
        <v>0</v>
      </c>
      <c r="EL71" s="5">
        <f t="shared" ca="1" si="298"/>
        <v>0</v>
      </c>
      <c r="EM71" s="5">
        <f t="shared" ca="1" si="298"/>
        <v>0.05</v>
      </c>
      <c r="EN71" s="5">
        <f t="shared" ca="1" si="298"/>
        <v>0.05</v>
      </c>
      <c r="EO71" s="19">
        <f t="shared" ca="1" si="285"/>
        <v>0</v>
      </c>
      <c r="EP71" s="19">
        <f t="shared" ca="1" si="285"/>
        <v>0</v>
      </c>
      <c r="EQ71" s="19">
        <f t="shared" ca="1" si="285"/>
        <v>0</v>
      </c>
      <c r="ER71" s="9"/>
      <c r="ES71" s="5" t="str">
        <f t="shared" ca="1" si="274"/>
        <v>-</v>
      </c>
      <c r="ET71" s="5" t="b">
        <f t="shared" ca="1" si="299"/>
        <v>1</v>
      </c>
      <c r="EU71" s="5" t="b">
        <f t="shared" ca="1" si="299"/>
        <v>0</v>
      </c>
      <c r="EV71" s="5" t="b">
        <f t="shared" ca="1" si="299"/>
        <v>0</v>
      </c>
      <c r="EW71" s="19">
        <f t="shared" ca="1" si="285"/>
        <v>2</v>
      </c>
      <c r="EX71" s="19">
        <f t="shared" ca="1" si="285"/>
        <v>2</v>
      </c>
      <c r="EY71" s="19" t="str">
        <f t="shared" ca="1" si="283"/>
        <v>-</v>
      </c>
      <c r="EZ71" s="19" t="str">
        <f t="shared" ca="1" si="283"/>
        <v>-</v>
      </c>
      <c r="FA71" s="19" t="str">
        <f t="shared" ca="1" si="283"/>
        <v>-</v>
      </c>
      <c r="FB71" s="19" t="str">
        <f t="shared" ca="1" si="283"/>
        <v>-</v>
      </c>
      <c r="FC71" s="19">
        <f t="shared" ca="1" si="283"/>
        <v>1</v>
      </c>
      <c r="FD71" s="19">
        <f t="shared" ca="1" si="283"/>
        <v>0.66</v>
      </c>
      <c r="FE71" s="19" t="str">
        <f t="shared" ca="1" si="283"/>
        <v>-</v>
      </c>
      <c r="FF71" s="5" t="b">
        <f t="array" aca="1" ref="FF71" ca="1">IF(OR(FG71:FG71&lt;&gt;"-"),TRUE,"-")</f>
        <v>1</v>
      </c>
      <c r="FG71" s="240">
        <f t="shared" ca="1" si="300"/>
        <v>2</v>
      </c>
      <c r="FH71" s="240">
        <f t="shared" ca="1" si="300"/>
        <v>2</v>
      </c>
      <c r="FI71" s="240">
        <f t="shared" ca="1" si="300"/>
        <v>2</v>
      </c>
      <c r="FJ71" s="240">
        <f t="shared" ca="1" si="300"/>
        <v>2</v>
      </c>
      <c r="FK71" s="240">
        <f t="shared" ca="1" si="300"/>
        <v>2</v>
      </c>
      <c r="FL71" s="240">
        <f t="shared" ca="1" si="300"/>
        <v>2</v>
      </c>
      <c r="FM71" s="240">
        <f t="shared" ca="1" si="300"/>
        <v>2</v>
      </c>
      <c r="FN71" s="240">
        <f t="shared" ca="1" si="300"/>
        <v>2</v>
      </c>
      <c r="FO71" s="5" t="str">
        <f t="array" aca="1" ref="FO71" ca="1">IF(OR(FP71:FV71&lt;&gt;"-"),TRUE,"-")</f>
        <v>-</v>
      </c>
      <c r="FP71" s="19" t="str">
        <f t="shared" ca="1" si="253"/>
        <v>-</v>
      </c>
      <c r="FQ71" s="19" t="str">
        <f t="shared" ca="1" si="253"/>
        <v>-</v>
      </c>
      <c r="FR71" s="19" t="str">
        <f t="shared" ca="1" si="253"/>
        <v>-</v>
      </c>
      <c r="FS71" s="19" t="str">
        <f t="shared" ca="1" si="253"/>
        <v>-</v>
      </c>
      <c r="FT71" s="19" t="str">
        <f t="shared" ca="1" si="253"/>
        <v>-</v>
      </c>
      <c r="FU71" s="19" t="str">
        <f t="shared" ca="1" si="253"/>
        <v>-</v>
      </c>
      <c r="FV71" s="19" t="str">
        <f t="shared" ca="1" si="253"/>
        <v>-</v>
      </c>
      <c r="FW71" s="19" t="b">
        <f t="shared" ca="1" si="213"/>
        <v>1</v>
      </c>
      <c r="FX71" s="145">
        <f t="shared" ca="1" si="275"/>
        <v>2</v>
      </c>
      <c r="FY71" s="19">
        <f t="shared" ca="1" si="213"/>
        <v>2</v>
      </c>
      <c r="FZ71" s="19" t="b">
        <f t="shared" ca="1" si="213"/>
        <v>0</v>
      </c>
      <c r="GA71" s="19" t="str">
        <f t="shared" ca="1" si="191"/>
        <v>-</v>
      </c>
      <c r="GB71" s="5" t="str">
        <f t="shared" ca="1" si="301"/>
        <v>-</v>
      </c>
      <c r="GC71" s="5" t="str">
        <f t="shared" ca="1" si="301"/>
        <v>-</v>
      </c>
      <c r="GD71" s="5" t="str">
        <f t="shared" ca="1" si="301"/>
        <v>-</v>
      </c>
      <c r="GE71" s="5" t="str">
        <f t="shared" ca="1" si="301"/>
        <v>-</v>
      </c>
      <c r="GF71" s="19" t="b">
        <f t="shared" ca="1" si="284"/>
        <v>0</v>
      </c>
      <c r="GG71" s="19" t="str">
        <f t="shared" ca="1" si="284"/>
        <v>-</v>
      </c>
      <c r="GH71" s="19" t="str">
        <f t="shared" ca="1" si="284"/>
        <v>-</v>
      </c>
      <c r="GI71" s="19" t="b">
        <f t="shared" ca="1" si="284"/>
        <v>1</v>
      </c>
      <c r="GJ71" s="19">
        <f t="shared" ca="1" si="284"/>
        <v>0.75</v>
      </c>
      <c r="GK71" s="19">
        <f t="shared" ca="1" si="284"/>
        <v>0.75</v>
      </c>
      <c r="GL71" s="19">
        <f t="shared" ca="1" si="284"/>
        <v>0.99</v>
      </c>
      <c r="GM71" s="19">
        <f t="shared" ca="1" si="284"/>
        <v>0.5</v>
      </c>
      <c r="GN71" s="19">
        <f t="shared" ca="1" si="284"/>
        <v>0</v>
      </c>
      <c r="GO71" s="19">
        <f t="shared" ca="1" si="284"/>
        <v>0</v>
      </c>
      <c r="GP71" s="19" t="str">
        <f t="shared" ca="1" si="284"/>
        <v>-</v>
      </c>
      <c r="GQ71" s="19" t="str">
        <f t="shared" ca="1" si="236"/>
        <v>-</v>
      </c>
      <c r="GR71" s="19" t="str">
        <f t="shared" ca="1" si="236"/>
        <v>-</v>
      </c>
      <c r="GS71" s="5">
        <f t="shared" ca="1" si="276"/>
        <v>1</v>
      </c>
      <c r="GT71" s="9"/>
      <c r="GU71" s="19">
        <f t="shared" ca="1" si="284"/>
        <v>70</v>
      </c>
      <c r="GV71" s="19">
        <f t="shared" ca="1" si="280"/>
        <v>50</v>
      </c>
      <c r="GW71" s="19">
        <f t="shared" ca="1" si="280"/>
        <v>85</v>
      </c>
      <c r="GX71" s="19">
        <f t="shared" ca="1" si="280"/>
        <v>50</v>
      </c>
      <c r="GY71" s="19">
        <f t="shared" ca="1" si="214"/>
        <v>1</v>
      </c>
      <c r="GZ71" s="5">
        <f t="shared" ca="1" si="277"/>
        <v>1</v>
      </c>
      <c r="HA71" s="19">
        <f t="shared" ca="1" si="176"/>
        <v>1</v>
      </c>
      <c r="HB71" s="9"/>
      <c r="HC71" s="19" t="b">
        <f t="shared" ca="1" si="280"/>
        <v>0</v>
      </c>
      <c r="HD71" s="19" t="b">
        <f t="shared" ca="1" si="280"/>
        <v>0</v>
      </c>
      <c r="HE71" s="19">
        <f t="shared" ca="1" si="280"/>
        <v>1</v>
      </c>
      <c r="HF71" s="19">
        <f t="shared" ca="1" si="280"/>
        <v>0.75</v>
      </c>
      <c r="HG71" s="19">
        <f t="shared" ca="1" si="280"/>
        <v>0.75</v>
      </c>
      <c r="HH71" s="19">
        <f t="shared" ca="1" si="280"/>
        <v>0.8</v>
      </c>
      <c r="HI71" s="19">
        <f t="shared" ca="1" si="280"/>
        <v>0.82499999999999996</v>
      </c>
      <c r="HJ71" s="19">
        <f t="shared" ca="1" si="280"/>
        <v>0.875</v>
      </c>
      <c r="HK71" s="19">
        <f t="shared" ca="1" si="280"/>
        <v>0.9</v>
      </c>
      <c r="HL71" s="19">
        <f t="shared" ca="1" si="280"/>
        <v>1</v>
      </c>
      <c r="HM71" s="19">
        <f t="shared" ca="1" si="280"/>
        <v>0.875</v>
      </c>
      <c r="HN71" s="19">
        <f t="shared" ca="1" si="229"/>
        <v>0</v>
      </c>
      <c r="HO71" s="24">
        <v>0</v>
      </c>
    </row>
    <row r="72" spans="1:223" outlineLevel="2">
      <c r="A72" s="21">
        <f t="shared" si="251"/>
        <v>67</v>
      </c>
      <c r="B72" s="224">
        <f t="shared" ca="1" si="194"/>
        <v>24</v>
      </c>
      <c r="C72">
        <f>203</f>
        <v>203</v>
      </c>
      <c r="D72" s="145" t="str">
        <f t="shared" ca="1" si="265"/>
        <v>SWV</v>
      </c>
      <c r="E72" t="b">
        <f t="shared" ca="1" si="147"/>
        <v>1</v>
      </c>
      <c r="F72" t="b">
        <v>0</v>
      </c>
      <c r="G72" t="b">
        <f t="shared" ca="1" si="286"/>
        <v>1</v>
      </c>
      <c r="H72" s="240">
        <f t="shared" ca="1" si="281"/>
        <v>0</v>
      </c>
      <c r="I72" s="240">
        <f t="shared" ca="1" si="281"/>
        <v>1</v>
      </c>
      <c r="J72" s="240">
        <f t="shared" ca="1" si="281"/>
        <v>0</v>
      </c>
      <c r="K72" s="240">
        <f t="shared" ca="1" si="281"/>
        <v>1</v>
      </c>
      <c r="L72" s="240"/>
      <c r="M72" s="240">
        <f t="shared" ca="1" si="278"/>
        <v>1</v>
      </c>
      <c r="N72" s="240">
        <f t="shared" ca="1" si="255"/>
        <v>1</v>
      </c>
      <c r="O72" s="240">
        <f t="shared" ca="1" si="255"/>
        <v>2</v>
      </c>
      <c r="P72" s="240">
        <f t="shared" ca="1" si="255"/>
        <v>1</v>
      </c>
      <c r="Q72" s="240">
        <f t="shared" ca="1" si="255"/>
        <v>2</v>
      </c>
      <c r="R72" s="240">
        <f t="shared" ca="1" si="255"/>
        <v>1</v>
      </c>
      <c r="S72" s="240">
        <f t="shared" ca="1" si="255"/>
        <v>1</v>
      </c>
      <c r="T72" s="240">
        <f t="shared" ca="1" si="255"/>
        <v>1</v>
      </c>
      <c r="U72" s="278"/>
      <c r="V72" s="278"/>
      <c r="W72" s="280">
        <f t="shared" ca="1" si="262"/>
        <v>0</v>
      </c>
      <c r="X72" s="280">
        <f t="shared" ca="1" si="262"/>
        <v>88</v>
      </c>
      <c r="Y72" s="280">
        <f t="shared" ca="1" si="304"/>
        <v>0</v>
      </c>
      <c r="Z72" s="145">
        <f ca="1">INDEX(CHOOSE($N72,DataAutumn!i.AdultDrys,DataWinter!i.AdultDrys,DataSpring!i.AdultDrys),1,$M72)</f>
        <v>4</v>
      </c>
      <c r="AA72" s="5">
        <f t="shared" ca="1" si="290"/>
        <v>2</v>
      </c>
      <c r="AB72" s="5">
        <f t="shared" ca="1" si="290"/>
        <v>0</v>
      </c>
      <c r="AC72" s="5">
        <f t="shared" ca="1" si="266"/>
        <v>5</v>
      </c>
      <c r="AD72">
        <f t="shared" ca="1" si="287"/>
        <v>9</v>
      </c>
      <c r="AE72" s="240">
        <f t="shared" ca="1" si="222"/>
        <v>35</v>
      </c>
      <c r="AF72" s="233" t="str">
        <f t="shared" ca="1" si="302"/>
        <v>00043 FeedSupplyTemplate SWV Day135 FWM     RR000p WP100p MP100p GP100p T_TRUE  LTW_088_000 (F33N11)</v>
      </c>
      <c r="AG72" s="9" t="str">
        <f ca="1">IF(COUNTIF(AF$5:AF72,AF72)=1,"-","Dup")</f>
        <v>-</v>
      </c>
      <c r="AH72" s="9"/>
      <c r="AI72" s="240" t="str">
        <f t="shared" ca="1" si="289"/>
        <v>-</v>
      </c>
      <c r="AJ72" s="240" t="str">
        <f t="shared" ca="1" si="289"/>
        <v>-</v>
      </c>
      <c r="AK72" s="240" t="str">
        <f t="shared" ca="1" si="289"/>
        <v>-</v>
      </c>
      <c r="AL72" s="240" t="str">
        <f t="shared" ca="1" si="289"/>
        <v>-</v>
      </c>
      <c r="AM72" s="240" t="str">
        <f t="shared" ca="1" si="289"/>
        <v>-</v>
      </c>
      <c r="AN72" s="240" t="str">
        <f t="shared" ca="1" si="289"/>
        <v>-</v>
      </c>
      <c r="AO72" s="9"/>
      <c r="AP72" s="19" t="b">
        <f t="shared" ca="1" si="232"/>
        <v>1</v>
      </c>
      <c r="AQ72" s="19" t="str">
        <f t="shared" ca="1" si="232"/>
        <v>-</v>
      </c>
      <c r="AR72" s="19" t="str">
        <f t="shared" ca="1" si="232"/>
        <v>-</v>
      </c>
      <c r="AS72" s="19" t="str">
        <f t="shared" ca="1" si="232"/>
        <v>-</v>
      </c>
      <c r="AT72" s="19" t="b">
        <f t="shared" ca="1" si="232"/>
        <v>0</v>
      </c>
      <c r="AU72" s="19">
        <f t="shared" ca="1" si="291"/>
        <v>0.25</v>
      </c>
      <c r="AV72" s="19" t="b">
        <f t="shared" ca="1" si="291"/>
        <v>1</v>
      </c>
      <c r="AW72" s="9"/>
      <c r="AX72" s="5" t="str">
        <f t="shared" ca="1" si="267"/>
        <v>-</v>
      </c>
      <c r="AY72" s="19" t="str">
        <f t="shared" ca="1" si="292"/>
        <v>-</v>
      </c>
      <c r="AZ72" s="19" t="str">
        <f t="shared" ca="1" si="292"/>
        <v>-</v>
      </c>
      <c r="BA72" s="19" t="str">
        <f t="shared" ca="1" si="292"/>
        <v>-</v>
      </c>
      <c r="BB72" s="5" t="str">
        <f t="shared" ca="1" si="268"/>
        <v>-</v>
      </c>
      <c r="BC72" s="19" t="str">
        <f t="shared" ca="1" si="269"/>
        <v>-</v>
      </c>
      <c r="BD72" s="5" t="str">
        <f t="shared" ca="1" si="270"/>
        <v>-</v>
      </c>
      <c r="BE72" s="19" t="str">
        <f t="shared" ca="1" si="293"/>
        <v>-</v>
      </c>
      <c r="BF72" s="19" t="str">
        <f t="shared" ca="1" si="293"/>
        <v>-</v>
      </c>
      <c r="BG72" s="19" t="str">
        <f t="shared" ca="1" si="293"/>
        <v>-</v>
      </c>
      <c r="BH72" s="5" t="str">
        <f t="shared" ca="1" si="271"/>
        <v>-</v>
      </c>
      <c r="BI72" s="9"/>
      <c r="BJ72" s="19" t="str">
        <f t="shared" ca="1" si="272"/>
        <v>-</v>
      </c>
      <c r="BK72" s="19" t="str">
        <f t="shared" ca="1" si="272"/>
        <v>-</v>
      </c>
      <c r="BL72" s="19" t="str">
        <f t="shared" ca="1" si="272"/>
        <v>-</v>
      </c>
      <c r="BM72" s="19" t="str">
        <f t="shared" ca="1" si="272"/>
        <v>-</v>
      </c>
      <c r="BN72" s="19" t="str">
        <f t="shared" ca="1" si="272"/>
        <v>-</v>
      </c>
      <c r="BO72" s="19" t="str">
        <f t="shared" ca="1" si="272"/>
        <v>-</v>
      </c>
      <c r="BP72" s="19" t="str">
        <f t="shared" ca="1" si="272"/>
        <v>-</v>
      </c>
      <c r="BQ72" s="19" t="str">
        <f t="shared" ca="1" si="272"/>
        <v>-</v>
      </c>
      <c r="BR72" s="19" t="str">
        <f t="shared" ca="1" si="272"/>
        <v>-</v>
      </c>
      <c r="BS72" s="19" t="str">
        <f t="shared" ca="1" si="272"/>
        <v>-</v>
      </c>
      <c r="BT72" s="9"/>
      <c r="BU72" s="240" t="b">
        <f t="shared" ca="1" si="201"/>
        <v>1</v>
      </c>
      <c r="BV72" s="12" t="b">
        <v>1</v>
      </c>
      <c r="BW72" s="240" t="b">
        <f t="shared" ca="1" si="207"/>
        <v>1</v>
      </c>
      <c r="BX72" s="255">
        <f t="shared" ca="1" si="303"/>
        <v>111109</v>
      </c>
      <c r="BY72" s="240" t="b">
        <f t="shared" ca="1" si="218"/>
        <v>1</v>
      </c>
      <c r="BZ72" s="240">
        <f t="shared" ca="1" si="223"/>
        <v>0</v>
      </c>
      <c r="CA72" s="240" t="b">
        <f t="shared" ca="1" si="223"/>
        <v>0</v>
      </c>
      <c r="CB72" s="240">
        <f t="shared" ca="1" si="197"/>
        <v>111144</v>
      </c>
      <c r="CC72" s="19" t="str">
        <f t="shared" ca="1" si="233"/>
        <v>-</v>
      </c>
      <c r="CD72" s="12">
        <v>1</v>
      </c>
      <c r="CE72" s="12">
        <v>1</v>
      </c>
      <c r="CF72" s="9"/>
      <c r="CG72" s="448">
        <f t="shared" ca="1" si="294"/>
        <v>683</v>
      </c>
      <c r="CH72" s="448">
        <f t="shared" ca="1" si="294"/>
        <v>717</v>
      </c>
      <c r="CI72" s="448">
        <f t="shared" ca="1" si="294"/>
        <v>752</v>
      </c>
      <c r="CJ72" s="153">
        <f t="shared" ca="1" si="295"/>
        <v>441</v>
      </c>
      <c r="CK72" s="153">
        <f t="shared" ca="1" si="295"/>
        <v>476</v>
      </c>
      <c r="CL72" s="153">
        <f t="shared" ca="1" si="295"/>
        <v>511</v>
      </c>
      <c r="CM72" s="19" t="str">
        <f t="shared" ca="1" si="279"/>
        <v>-</v>
      </c>
      <c r="CN72" s="19" t="str">
        <f t="shared" ca="1" si="259"/>
        <v>-</v>
      </c>
      <c r="CO72" s="19" t="str">
        <f t="shared" ca="1" si="259"/>
        <v>-</v>
      </c>
      <c r="CP72" s="19" t="str">
        <f t="shared" ref="CP72:CQ74" ca="1" si="305">OFFSET(CP$5,$B72,0)</f>
        <v>-</v>
      </c>
      <c r="CQ72" s="19" t="str">
        <f t="shared" ca="1" si="305"/>
        <v>-</v>
      </c>
      <c r="CR72" s="19"/>
      <c r="CS72" s="19"/>
      <c r="CT72" s="19"/>
      <c r="CU72" s="19"/>
      <c r="CV72" s="19"/>
      <c r="CW72" s="19"/>
      <c r="CX72" s="19"/>
      <c r="CY72" s="19"/>
      <c r="CZ72" s="19"/>
      <c r="DA72" s="19"/>
      <c r="DB72" s="19"/>
      <c r="DC72" s="19"/>
      <c r="DD72" s="12">
        <v>1</v>
      </c>
      <c r="DE72" s="12">
        <v>1</v>
      </c>
      <c r="DF72" s="19">
        <f t="shared" ca="1" si="260"/>
        <v>0</v>
      </c>
      <c r="DG72" s="19" t="str">
        <f t="shared" ca="1" si="260"/>
        <v>-</v>
      </c>
      <c r="DH72" s="19" t="str">
        <f t="shared" ca="1" si="260"/>
        <v>-</v>
      </c>
      <c r="DI72" s="19" t="str">
        <f t="shared" ca="1" si="260"/>
        <v>-</v>
      </c>
      <c r="DJ72" s="19" t="str">
        <f t="shared" ca="1" si="260"/>
        <v>-</v>
      </c>
      <c r="DK72" s="19" t="str">
        <f t="shared" ca="1" si="260"/>
        <v>-</v>
      </c>
      <c r="DL72" s="19">
        <f t="shared" ca="1" si="260"/>
        <v>0</v>
      </c>
      <c r="DM72" s="19" t="str">
        <f t="shared" ca="1" si="260"/>
        <v>-</v>
      </c>
      <c r="DN72" s="19" t="str">
        <f t="shared" ca="1" si="260"/>
        <v>-</v>
      </c>
      <c r="DO72" s="19">
        <f t="shared" ca="1" si="260"/>
        <v>0</v>
      </c>
      <c r="DP72" s="154">
        <f t="shared" ca="1" si="261"/>
        <v>0</v>
      </c>
      <c r="DQ72" s="154">
        <f t="shared" ca="1" si="261"/>
        <v>0</v>
      </c>
      <c r="DR72" s="5">
        <f t="shared" ca="1" si="273"/>
        <v>19</v>
      </c>
      <c r="DS72" s="9"/>
      <c r="DT72" s="5">
        <f t="shared" ca="1" si="296"/>
        <v>0</v>
      </c>
      <c r="DU72" s="5" t="b">
        <f t="shared" ca="1" si="296"/>
        <v>0</v>
      </c>
      <c r="DV72" s="19">
        <f t="shared" ca="1" si="285"/>
        <v>0</v>
      </c>
      <c r="DW72" s="5">
        <f t="shared" ca="1" si="296"/>
        <v>50</v>
      </c>
      <c r="DX72" s="19">
        <f t="shared" ca="1" si="285"/>
        <v>0</v>
      </c>
      <c r="DY72" s="19">
        <f t="shared" ca="1" si="285"/>
        <v>0</v>
      </c>
      <c r="DZ72" s="19">
        <f t="shared" ca="1" si="285"/>
        <v>0</v>
      </c>
      <c r="EA72" s="19">
        <f t="shared" ca="1" si="285"/>
        <v>0</v>
      </c>
      <c r="EB72" s="19">
        <f t="shared" ca="1" si="285"/>
        <v>0</v>
      </c>
      <c r="EC72" s="19">
        <f t="shared" ca="1" si="285"/>
        <v>0</v>
      </c>
      <c r="ED72" s="19">
        <f t="shared" ca="1" si="285"/>
        <v>0</v>
      </c>
      <c r="EE72" s="19">
        <f t="shared" ca="1" si="285"/>
        <v>0</v>
      </c>
      <c r="EF72" s="19">
        <f t="shared" ca="1" si="285"/>
        <v>0</v>
      </c>
      <c r="EG72" s="5">
        <f t="shared" ca="1" si="297"/>
        <v>0</v>
      </c>
      <c r="EH72" s="5">
        <f t="shared" ca="1" si="297"/>
        <v>0</v>
      </c>
      <c r="EI72" s="5">
        <f t="shared" ca="1" si="297"/>
        <v>0</v>
      </c>
      <c r="EJ72" s="5">
        <f t="shared" ca="1" si="298"/>
        <v>0.01</v>
      </c>
      <c r="EK72" s="5">
        <f t="shared" ca="1" si="298"/>
        <v>0</v>
      </c>
      <c r="EL72" s="5">
        <f t="shared" ca="1" si="298"/>
        <v>0</v>
      </c>
      <c r="EM72" s="5">
        <f t="shared" ca="1" si="298"/>
        <v>0.05</v>
      </c>
      <c r="EN72" s="5">
        <f t="shared" ca="1" si="298"/>
        <v>0.05</v>
      </c>
      <c r="EO72" s="19">
        <f t="shared" ca="1" si="285"/>
        <v>0</v>
      </c>
      <c r="EP72" s="19">
        <f t="shared" ca="1" si="285"/>
        <v>0</v>
      </c>
      <c r="EQ72" s="19">
        <f t="shared" ca="1" si="285"/>
        <v>0</v>
      </c>
      <c r="ER72" s="9"/>
      <c r="ES72" s="5" t="str">
        <f t="shared" ca="1" si="274"/>
        <v>-</v>
      </c>
      <c r="ET72" s="5" t="b">
        <f t="shared" ca="1" si="299"/>
        <v>1</v>
      </c>
      <c r="EU72" s="5" t="b">
        <f t="shared" ca="1" si="299"/>
        <v>0</v>
      </c>
      <c r="EV72" s="5" t="b">
        <f t="shared" ca="1" si="299"/>
        <v>0</v>
      </c>
      <c r="EW72" s="19">
        <f t="shared" ca="1" si="285"/>
        <v>2</v>
      </c>
      <c r="EX72" s="19">
        <f t="shared" ca="1" si="285"/>
        <v>2</v>
      </c>
      <c r="EY72" s="19" t="str">
        <f t="shared" ca="1" si="283"/>
        <v>-</v>
      </c>
      <c r="EZ72" s="19" t="str">
        <f t="shared" ca="1" si="283"/>
        <v>-</v>
      </c>
      <c r="FA72" s="19" t="str">
        <f t="shared" ca="1" si="283"/>
        <v>-</v>
      </c>
      <c r="FB72" s="19" t="str">
        <f t="shared" ca="1" si="283"/>
        <v>-</v>
      </c>
      <c r="FC72" s="19">
        <f t="shared" ca="1" si="283"/>
        <v>1</v>
      </c>
      <c r="FD72" s="19">
        <f t="shared" ca="1" si="283"/>
        <v>0.66</v>
      </c>
      <c r="FE72" s="19" t="str">
        <f t="shared" ca="1" si="283"/>
        <v>-</v>
      </c>
      <c r="FF72" s="5" t="b">
        <f t="array" aca="1" ref="FF72" ca="1">IF(OR(FG72:FG72&lt;&gt;"-"),TRUE,"-")</f>
        <v>1</v>
      </c>
      <c r="FG72" s="240">
        <f t="shared" ca="1" si="300"/>
        <v>2</v>
      </c>
      <c r="FH72" s="240">
        <f t="shared" ca="1" si="300"/>
        <v>2</v>
      </c>
      <c r="FI72" s="240">
        <f t="shared" ca="1" si="300"/>
        <v>2</v>
      </c>
      <c r="FJ72" s="240">
        <f t="shared" ca="1" si="300"/>
        <v>2</v>
      </c>
      <c r="FK72" s="240">
        <f t="shared" ca="1" si="300"/>
        <v>2</v>
      </c>
      <c r="FL72" s="240">
        <f t="shared" ca="1" si="300"/>
        <v>2</v>
      </c>
      <c r="FM72" s="240">
        <f t="shared" ca="1" si="300"/>
        <v>2</v>
      </c>
      <c r="FN72" s="240">
        <f t="shared" ca="1" si="300"/>
        <v>2</v>
      </c>
      <c r="FO72" s="5" t="str">
        <f t="array" aca="1" ref="FO72" ca="1">IF(OR(FP72:FV72&lt;&gt;"-"),TRUE,"-")</f>
        <v>-</v>
      </c>
      <c r="FP72" s="19" t="str">
        <f t="shared" ca="1" si="253"/>
        <v>-</v>
      </c>
      <c r="FQ72" s="19" t="str">
        <f t="shared" ca="1" si="253"/>
        <v>-</v>
      </c>
      <c r="FR72" s="19" t="str">
        <f t="shared" ca="1" si="253"/>
        <v>-</v>
      </c>
      <c r="FS72" s="19" t="str">
        <f t="shared" ca="1" si="253"/>
        <v>-</v>
      </c>
      <c r="FT72" s="19" t="str">
        <f t="shared" ca="1" si="253"/>
        <v>-</v>
      </c>
      <c r="FU72" s="19" t="str">
        <f t="shared" ca="1" si="253"/>
        <v>-</v>
      </c>
      <c r="FV72" s="19" t="str">
        <f t="shared" ca="1" si="253"/>
        <v>-</v>
      </c>
      <c r="FW72" s="19" t="b">
        <f t="shared" ca="1" si="213"/>
        <v>1</v>
      </c>
      <c r="FX72" s="145">
        <f t="shared" ca="1" si="275"/>
        <v>2</v>
      </c>
      <c r="FY72" s="19">
        <f t="shared" ca="1" si="213"/>
        <v>2</v>
      </c>
      <c r="FZ72" s="19" t="b">
        <f t="shared" ca="1" si="213"/>
        <v>0</v>
      </c>
      <c r="GA72" s="19" t="str">
        <f t="shared" ca="1" si="191"/>
        <v>-</v>
      </c>
      <c r="GB72" s="5" t="str">
        <f t="shared" ca="1" si="301"/>
        <v>-</v>
      </c>
      <c r="GC72" s="5" t="str">
        <f t="shared" ca="1" si="301"/>
        <v>-</v>
      </c>
      <c r="GD72" s="5" t="str">
        <f t="shared" ca="1" si="301"/>
        <v>-</v>
      </c>
      <c r="GE72" s="5" t="str">
        <f t="shared" ca="1" si="301"/>
        <v>-</v>
      </c>
      <c r="GF72" s="19" t="b">
        <f t="shared" ca="1" si="284"/>
        <v>0</v>
      </c>
      <c r="GG72" s="19" t="str">
        <f t="shared" ca="1" si="284"/>
        <v>-</v>
      </c>
      <c r="GH72" s="19" t="str">
        <f t="shared" ca="1" si="284"/>
        <v>-</v>
      </c>
      <c r="GI72" s="19" t="b">
        <f t="shared" ca="1" si="284"/>
        <v>1</v>
      </c>
      <c r="GJ72" s="19">
        <f t="shared" ca="1" si="284"/>
        <v>0.75</v>
      </c>
      <c r="GK72" s="19">
        <f t="shared" ca="1" si="284"/>
        <v>0.75</v>
      </c>
      <c r="GL72" s="19">
        <f t="shared" ca="1" si="284"/>
        <v>0.99</v>
      </c>
      <c r="GM72" s="19">
        <f t="shared" ca="1" si="284"/>
        <v>0.5</v>
      </c>
      <c r="GN72" s="19">
        <f t="shared" ca="1" si="284"/>
        <v>0</v>
      </c>
      <c r="GO72" s="19">
        <f t="shared" ca="1" si="284"/>
        <v>0</v>
      </c>
      <c r="GP72" s="19" t="str">
        <f t="shared" ca="1" si="284"/>
        <v>-</v>
      </c>
      <c r="GQ72" s="19" t="str">
        <f t="shared" ca="1" si="236"/>
        <v>-</v>
      </c>
      <c r="GR72" s="19" t="str">
        <f t="shared" ca="1" si="236"/>
        <v>-</v>
      </c>
      <c r="GS72" s="5">
        <f t="shared" ca="1" si="276"/>
        <v>1</v>
      </c>
      <c r="GT72" s="9"/>
      <c r="GU72" s="19">
        <f t="shared" ca="1" si="284"/>
        <v>70</v>
      </c>
      <c r="GV72" s="19">
        <f t="shared" ca="1" si="280"/>
        <v>50</v>
      </c>
      <c r="GW72" s="19">
        <f t="shared" ca="1" si="280"/>
        <v>85</v>
      </c>
      <c r="GX72" s="19">
        <f t="shared" ca="1" si="280"/>
        <v>50</v>
      </c>
      <c r="GY72" s="19">
        <f t="shared" ca="1" si="214"/>
        <v>1</v>
      </c>
      <c r="GZ72" s="5">
        <f t="shared" ca="1" si="277"/>
        <v>1</v>
      </c>
      <c r="HA72" s="19">
        <f t="shared" ca="1" si="176"/>
        <v>1</v>
      </c>
      <c r="HB72" s="9"/>
      <c r="HC72" s="19" t="b">
        <f t="shared" ca="1" si="280"/>
        <v>0</v>
      </c>
      <c r="HD72" s="19" t="b">
        <f t="shared" ca="1" si="280"/>
        <v>0</v>
      </c>
      <c r="HE72" s="19">
        <f t="shared" ca="1" si="280"/>
        <v>1</v>
      </c>
      <c r="HF72" s="19">
        <f t="shared" ca="1" si="280"/>
        <v>0.75</v>
      </c>
      <c r="HG72" s="19">
        <f t="shared" ca="1" si="280"/>
        <v>0.75</v>
      </c>
      <c r="HH72" s="19">
        <f t="shared" ca="1" si="280"/>
        <v>0.8</v>
      </c>
      <c r="HI72" s="19">
        <f t="shared" ca="1" si="280"/>
        <v>0.82499999999999996</v>
      </c>
      <c r="HJ72" s="19">
        <f t="shared" ca="1" si="280"/>
        <v>0.875</v>
      </c>
      <c r="HK72" s="19">
        <f t="shared" ca="1" si="280"/>
        <v>0.9</v>
      </c>
      <c r="HL72" s="19">
        <f t="shared" ca="1" si="280"/>
        <v>1</v>
      </c>
      <c r="HM72" s="19">
        <f t="shared" ca="1" si="280"/>
        <v>0.875</v>
      </c>
      <c r="HN72" s="19">
        <f t="shared" ca="1" si="229"/>
        <v>0</v>
      </c>
      <c r="HO72" s="24">
        <v>0</v>
      </c>
    </row>
    <row r="73" spans="1:223" outlineLevel="2">
      <c r="A73" s="21">
        <f t="shared" si="251"/>
        <v>68</v>
      </c>
      <c r="B73" s="224">
        <f t="shared" ca="1" si="194"/>
        <v>24</v>
      </c>
      <c r="C73">
        <f>203</f>
        <v>203</v>
      </c>
      <c r="D73" s="145" t="str">
        <f t="shared" ca="1" si="265"/>
        <v>SWV</v>
      </c>
      <c r="E73" t="b">
        <f t="shared" ca="1" si="147"/>
        <v>1</v>
      </c>
      <c r="F73" t="b">
        <v>0</v>
      </c>
      <c r="G73" t="b">
        <f t="shared" ca="1" si="286"/>
        <v>1</v>
      </c>
      <c r="H73" s="240">
        <f t="shared" ca="1" si="281"/>
        <v>0</v>
      </c>
      <c r="I73" s="240">
        <f t="shared" ca="1" si="281"/>
        <v>1</v>
      </c>
      <c r="J73" s="240">
        <f t="shared" ca="1" si="281"/>
        <v>0</v>
      </c>
      <c r="K73" s="240">
        <f t="shared" ca="1" si="281"/>
        <v>1</v>
      </c>
      <c r="L73" s="240"/>
      <c r="M73" s="240">
        <f t="shared" ca="1" si="278"/>
        <v>1</v>
      </c>
      <c r="N73" s="240">
        <f t="shared" ca="1" si="255"/>
        <v>1</v>
      </c>
      <c r="O73" s="240">
        <f t="shared" ca="1" si="255"/>
        <v>2</v>
      </c>
      <c r="P73" s="240">
        <f t="shared" ca="1" si="255"/>
        <v>1</v>
      </c>
      <c r="Q73" s="240">
        <f t="shared" ca="1" si="255"/>
        <v>2</v>
      </c>
      <c r="R73" s="240">
        <f t="shared" ca="1" si="255"/>
        <v>1</v>
      </c>
      <c r="S73" s="240">
        <f t="shared" ca="1" si="255"/>
        <v>1</v>
      </c>
      <c r="T73" s="240">
        <f t="shared" ca="1" si="255"/>
        <v>1</v>
      </c>
      <c r="U73" s="278"/>
      <c r="V73" s="278"/>
      <c r="W73" s="280">
        <f t="shared" ca="1" si="262"/>
        <v>0</v>
      </c>
      <c r="X73" s="280">
        <f t="shared" ca="1" si="262"/>
        <v>89</v>
      </c>
      <c r="Y73" s="280">
        <f t="shared" ca="1" si="304"/>
        <v>0</v>
      </c>
      <c r="Z73" s="145">
        <f ca="1">INDEX(CHOOSE($N73,DataAutumn!i.AdultDrys,DataWinter!i.AdultDrys,DataSpring!i.AdultDrys),1,$M73)</f>
        <v>4</v>
      </c>
      <c r="AA73" s="5">
        <f t="shared" ca="1" si="290"/>
        <v>2</v>
      </c>
      <c r="AB73" s="5">
        <f t="shared" ca="1" si="290"/>
        <v>0</v>
      </c>
      <c r="AC73" s="5">
        <f t="shared" ca="1" si="266"/>
        <v>5</v>
      </c>
      <c r="AD73">
        <f t="shared" ca="1" si="287"/>
        <v>9</v>
      </c>
      <c r="AE73" s="240">
        <f t="shared" ca="1" si="222"/>
        <v>36</v>
      </c>
      <c r="AF73" s="233" t="str">
        <f t="shared" ca="1" si="302"/>
        <v>00044 FeedSupplyTemplate SWV Day135 FWM     RR000p WP100p MP100p GP100p T_TRUE  LTW_089_000 (F33N11)</v>
      </c>
      <c r="AG73" s="9" t="str">
        <f ca="1">IF(COUNTIF(AF$5:AF73,AF73)=1,"-","Dup")</f>
        <v>-</v>
      </c>
      <c r="AH73" s="9"/>
      <c r="AI73" s="240" t="str">
        <f t="shared" ca="1" si="289"/>
        <v>-</v>
      </c>
      <c r="AJ73" s="240" t="str">
        <f t="shared" ca="1" si="289"/>
        <v>-</v>
      </c>
      <c r="AK73" s="240" t="str">
        <f t="shared" ca="1" si="289"/>
        <v>-</v>
      </c>
      <c r="AL73" s="240" t="str">
        <f t="shared" ca="1" si="289"/>
        <v>-</v>
      </c>
      <c r="AM73" s="240" t="str">
        <f t="shared" ca="1" si="289"/>
        <v>-</v>
      </c>
      <c r="AN73" s="240" t="str">
        <f t="shared" ca="1" si="289"/>
        <v>-</v>
      </c>
      <c r="AO73" s="9"/>
      <c r="AP73" s="19" t="b">
        <f t="shared" ca="1" si="232"/>
        <v>1</v>
      </c>
      <c r="AQ73" s="19" t="str">
        <f t="shared" ca="1" si="232"/>
        <v>-</v>
      </c>
      <c r="AR73" s="19" t="str">
        <f t="shared" ca="1" si="232"/>
        <v>-</v>
      </c>
      <c r="AS73" s="19" t="str">
        <f t="shared" ca="1" si="232"/>
        <v>-</v>
      </c>
      <c r="AT73" s="19" t="b">
        <f t="shared" ca="1" si="232"/>
        <v>0</v>
      </c>
      <c r="AU73" s="19">
        <f t="shared" ca="1" si="291"/>
        <v>0.25</v>
      </c>
      <c r="AV73" s="19" t="b">
        <f t="shared" ca="1" si="291"/>
        <v>1</v>
      </c>
      <c r="AW73" s="9"/>
      <c r="AX73" s="5" t="str">
        <f t="shared" ca="1" si="267"/>
        <v>-</v>
      </c>
      <c r="AY73" s="19" t="str">
        <f t="shared" ca="1" si="292"/>
        <v>-</v>
      </c>
      <c r="AZ73" s="19" t="str">
        <f t="shared" ca="1" si="292"/>
        <v>-</v>
      </c>
      <c r="BA73" s="19" t="str">
        <f t="shared" ca="1" si="292"/>
        <v>-</v>
      </c>
      <c r="BB73" s="5" t="str">
        <f t="shared" ca="1" si="268"/>
        <v>-</v>
      </c>
      <c r="BC73" s="19" t="str">
        <f t="shared" ca="1" si="269"/>
        <v>-</v>
      </c>
      <c r="BD73" s="5" t="str">
        <f t="shared" ca="1" si="270"/>
        <v>-</v>
      </c>
      <c r="BE73" s="19" t="str">
        <f t="shared" ca="1" si="293"/>
        <v>-</v>
      </c>
      <c r="BF73" s="19" t="str">
        <f t="shared" ca="1" si="293"/>
        <v>-</v>
      </c>
      <c r="BG73" s="19" t="str">
        <f t="shared" ca="1" si="293"/>
        <v>-</v>
      </c>
      <c r="BH73" s="5" t="str">
        <f t="shared" ca="1" si="271"/>
        <v>-</v>
      </c>
      <c r="BI73" s="9"/>
      <c r="BJ73" s="19" t="str">
        <f t="shared" ca="1" si="272"/>
        <v>-</v>
      </c>
      <c r="BK73" s="19" t="str">
        <f t="shared" ca="1" si="272"/>
        <v>-</v>
      </c>
      <c r="BL73" s="19" t="str">
        <f t="shared" ca="1" si="272"/>
        <v>-</v>
      </c>
      <c r="BM73" s="19" t="str">
        <f t="shared" ca="1" si="272"/>
        <v>-</v>
      </c>
      <c r="BN73" s="19" t="str">
        <f t="shared" ca="1" si="272"/>
        <v>-</v>
      </c>
      <c r="BO73" s="19" t="str">
        <f t="shared" ca="1" si="272"/>
        <v>-</v>
      </c>
      <c r="BP73" s="19" t="str">
        <f t="shared" ca="1" si="272"/>
        <v>-</v>
      </c>
      <c r="BQ73" s="19" t="str">
        <f t="shared" ca="1" si="272"/>
        <v>-</v>
      </c>
      <c r="BR73" s="19" t="str">
        <f t="shared" ca="1" si="272"/>
        <v>-</v>
      </c>
      <c r="BS73" s="19" t="str">
        <f t="shared" ca="1" si="272"/>
        <v>-</v>
      </c>
      <c r="BT73" s="9"/>
      <c r="BU73" s="240" t="b">
        <f t="shared" ca="1" si="201"/>
        <v>1</v>
      </c>
      <c r="BV73" s="12" t="b">
        <v>1</v>
      </c>
      <c r="BW73" s="240" t="b">
        <f t="shared" ca="1" si="207"/>
        <v>1</v>
      </c>
      <c r="BX73" s="255">
        <f t="shared" ca="1" si="303"/>
        <v>111109</v>
      </c>
      <c r="BY73" s="240" t="b">
        <f t="shared" ca="1" si="218"/>
        <v>1</v>
      </c>
      <c r="BZ73" s="240">
        <f t="shared" ca="1" si="223"/>
        <v>0</v>
      </c>
      <c r="CA73" s="240" t="b">
        <f t="shared" ca="1" si="223"/>
        <v>0</v>
      </c>
      <c r="CB73" s="240">
        <f t="shared" ca="1" si="197"/>
        <v>111145</v>
      </c>
      <c r="CC73" s="19" t="str">
        <f t="shared" ca="1" si="233"/>
        <v>-</v>
      </c>
      <c r="CD73" s="12">
        <v>1</v>
      </c>
      <c r="CE73" s="12">
        <v>1</v>
      </c>
      <c r="CF73" s="9"/>
      <c r="CG73" s="448">
        <f t="shared" ca="1" si="294"/>
        <v>683</v>
      </c>
      <c r="CH73" s="448">
        <f t="shared" ca="1" si="294"/>
        <v>717</v>
      </c>
      <c r="CI73" s="448">
        <f t="shared" ca="1" si="294"/>
        <v>752</v>
      </c>
      <c r="CJ73" s="153">
        <f t="shared" ca="1" si="295"/>
        <v>441</v>
      </c>
      <c r="CK73" s="153">
        <f t="shared" ca="1" si="295"/>
        <v>476</v>
      </c>
      <c r="CL73" s="153">
        <f t="shared" ca="1" si="295"/>
        <v>511</v>
      </c>
      <c r="CM73" s="19" t="str">
        <f t="shared" ca="1" si="279"/>
        <v>-</v>
      </c>
      <c r="CN73" s="19" t="str">
        <f t="shared" ca="1" si="259"/>
        <v>-</v>
      </c>
      <c r="CO73" s="19" t="str">
        <f t="shared" ca="1" si="259"/>
        <v>-</v>
      </c>
      <c r="CP73" s="19" t="str">
        <f t="shared" ca="1" si="305"/>
        <v>-</v>
      </c>
      <c r="CQ73" s="19" t="str">
        <f t="shared" ca="1" si="305"/>
        <v>-</v>
      </c>
      <c r="CR73" s="19"/>
      <c r="CS73" s="19"/>
      <c r="CT73" s="19"/>
      <c r="CU73" s="19"/>
      <c r="CV73" s="19"/>
      <c r="CW73" s="19"/>
      <c r="CX73" s="19"/>
      <c r="CY73" s="19"/>
      <c r="CZ73" s="19"/>
      <c r="DA73" s="19"/>
      <c r="DB73" s="19"/>
      <c r="DC73" s="19"/>
      <c r="DD73" s="12">
        <v>1</v>
      </c>
      <c r="DE73" s="12">
        <v>1</v>
      </c>
      <c r="DF73" s="19">
        <f t="shared" ca="1" si="260"/>
        <v>0</v>
      </c>
      <c r="DG73" s="19" t="str">
        <f t="shared" ca="1" si="260"/>
        <v>-</v>
      </c>
      <c r="DH73" s="19" t="str">
        <f t="shared" ca="1" si="260"/>
        <v>-</v>
      </c>
      <c r="DI73" s="19" t="str">
        <f t="shared" ca="1" si="260"/>
        <v>-</v>
      </c>
      <c r="DJ73" s="19" t="str">
        <f t="shared" ca="1" si="260"/>
        <v>-</v>
      </c>
      <c r="DK73" s="19" t="str">
        <f t="shared" ca="1" si="260"/>
        <v>-</v>
      </c>
      <c r="DL73" s="19">
        <f t="shared" ca="1" si="260"/>
        <v>0</v>
      </c>
      <c r="DM73" s="19" t="str">
        <f t="shared" ca="1" si="260"/>
        <v>-</v>
      </c>
      <c r="DN73" s="19" t="str">
        <f t="shared" ca="1" si="260"/>
        <v>-</v>
      </c>
      <c r="DO73" s="19">
        <f t="shared" ca="1" si="260"/>
        <v>0</v>
      </c>
      <c r="DP73" s="154">
        <f t="shared" ca="1" si="261"/>
        <v>0</v>
      </c>
      <c r="DQ73" s="154">
        <f t="shared" ca="1" si="261"/>
        <v>0</v>
      </c>
      <c r="DR73" s="5">
        <f t="shared" ca="1" si="273"/>
        <v>19</v>
      </c>
      <c r="DS73" s="9"/>
      <c r="DT73" s="5">
        <f t="shared" ca="1" si="296"/>
        <v>0</v>
      </c>
      <c r="DU73" s="5" t="b">
        <f t="shared" ca="1" si="296"/>
        <v>0</v>
      </c>
      <c r="DV73" s="19">
        <f t="shared" ca="1" si="285"/>
        <v>0</v>
      </c>
      <c r="DW73" s="5">
        <f t="shared" ca="1" si="296"/>
        <v>50</v>
      </c>
      <c r="DX73" s="19">
        <f t="shared" ca="1" si="285"/>
        <v>0</v>
      </c>
      <c r="DY73" s="19">
        <f t="shared" ca="1" si="285"/>
        <v>0</v>
      </c>
      <c r="DZ73" s="19">
        <f t="shared" ca="1" si="285"/>
        <v>0</v>
      </c>
      <c r="EA73" s="19">
        <f t="shared" ca="1" si="285"/>
        <v>0</v>
      </c>
      <c r="EB73" s="19">
        <f t="shared" ca="1" si="285"/>
        <v>0</v>
      </c>
      <c r="EC73" s="19">
        <f t="shared" ca="1" si="285"/>
        <v>0</v>
      </c>
      <c r="ED73" s="19">
        <f t="shared" ca="1" si="285"/>
        <v>0</v>
      </c>
      <c r="EE73" s="19">
        <f t="shared" ca="1" si="285"/>
        <v>0</v>
      </c>
      <c r="EF73" s="19">
        <f t="shared" ca="1" si="285"/>
        <v>0</v>
      </c>
      <c r="EG73" s="5">
        <f t="shared" ca="1" si="297"/>
        <v>0</v>
      </c>
      <c r="EH73" s="5">
        <f t="shared" ca="1" si="297"/>
        <v>0</v>
      </c>
      <c r="EI73" s="5">
        <f t="shared" ca="1" si="297"/>
        <v>0</v>
      </c>
      <c r="EJ73" s="5">
        <f t="shared" ca="1" si="298"/>
        <v>0.01</v>
      </c>
      <c r="EK73" s="5">
        <f t="shared" ca="1" si="298"/>
        <v>0</v>
      </c>
      <c r="EL73" s="5">
        <f t="shared" ca="1" si="298"/>
        <v>0</v>
      </c>
      <c r="EM73" s="5">
        <f t="shared" ca="1" si="298"/>
        <v>0.05</v>
      </c>
      <c r="EN73" s="5">
        <f t="shared" ca="1" si="298"/>
        <v>0.05</v>
      </c>
      <c r="EO73" s="19">
        <f t="shared" ca="1" si="285"/>
        <v>0</v>
      </c>
      <c r="EP73" s="19">
        <f t="shared" ca="1" si="285"/>
        <v>0</v>
      </c>
      <c r="EQ73" s="19">
        <f t="shared" ca="1" si="285"/>
        <v>0</v>
      </c>
      <c r="ER73" s="9"/>
      <c r="ES73" s="5" t="str">
        <f t="shared" ca="1" si="274"/>
        <v>-</v>
      </c>
      <c r="ET73" s="5" t="b">
        <f t="shared" ca="1" si="299"/>
        <v>1</v>
      </c>
      <c r="EU73" s="5" t="b">
        <f t="shared" ca="1" si="299"/>
        <v>0</v>
      </c>
      <c r="EV73" s="5" t="b">
        <f t="shared" ca="1" si="299"/>
        <v>0</v>
      </c>
      <c r="EW73" s="19">
        <f t="shared" ca="1" si="285"/>
        <v>2</v>
      </c>
      <c r="EX73" s="19">
        <f t="shared" ca="1" si="285"/>
        <v>2</v>
      </c>
      <c r="EY73" s="19" t="str">
        <f t="shared" ca="1" si="283"/>
        <v>-</v>
      </c>
      <c r="EZ73" s="19" t="str">
        <f t="shared" ca="1" si="283"/>
        <v>-</v>
      </c>
      <c r="FA73" s="19" t="str">
        <f t="shared" ca="1" si="283"/>
        <v>-</v>
      </c>
      <c r="FB73" s="19" t="str">
        <f t="shared" ca="1" si="283"/>
        <v>-</v>
      </c>
      <c r="FC73" s="19">
        <f t="shared" ca="1" si="283"/>
        <v>1</v>
      </c>
      <c r="FD73" s="19">
        <f t="shared" ca="1" si="283"/>
        <v>0.66</v>
      </c>
      <c r="FE73" s="19" t="str">
        <f t="shared" ca="1" si="283"/>
        <v>-</v>
      </c>
      <c r="FF73" s="5" t="b">
        <f t="array" aca="1" ref="FF73" ca="1">IF(OR(FG73:FG73&lt;&gt;"-"),TRUE,"-")</f>
        <v>1</v>
      </c>
      <c r="FG73" s="240">
        <f t="shared" ca="1" si="300"/>
        <v>2</v>
      </c>
      <c r="FH73" s="240">
        <f t="shared" ca="1" si="300"/>
        <v>2</v>
      </c>
      <c r="FI73" s="240">
        <f t="shared" ca="1" si="300"/>
        <v>2</v>
      </c>
      <c r="FJ73" s="240">
        <f t="shared" ca="1" si="300"/>
        <v>2</v>
      </c>
      <c r="FK73" s="240">
        <f t="shared" ca="1" si="300"/>
        <v>2</v>
      </c>
      <c r="FL73" s="240">
        <f t="shared" ca="1" si="300"/>
        <v>2</v>
      </c>
      <c r="FM73" s="240">
        <f t="shared" ca="1" si="300"/>
        <v>2</v>
      </c>
      <c r="FN73" s="240">
        <f t="shared" ca="1" si="300"/>
        <v>2</v>
      </c>
      <c r="FO73" s="5" t="str">
        <f t="array" aca="1" ref="FO73" ca="1">IF(OR(FP73:FV73&lt;&gt;"-"),TRUE,"-")</f>
        <v>-</v>
      </c>
      <c r="FP73" s="19" t="str">
        <f t="shared" ca="1" si="253"/>
        <v>-</v>
      </c>
      <c r="FQ73" s="19" t="str">
        <f t="shared" ca="1" si="253"/>
        <v>-</v>
      </c>
      <c r="FR73" s="19" t="str">
        <f t="shared" ca="1" si="253"/>
        <v>-</v>
      </c>
      <c r="FS73" s="19" t="str">
        <f t="shared" ca="1" si="253"/>
        <v>-</v>
      </c>
      <c r="FT73" s="19" t="str">
        <f t="shared" ca="1" si="253"/>
        <v>-</v>
      </c>
      <c r="FU73" s="19" t="str">
        <f t="shared" ca="1" si="253"/>
        <v>-</v>
      </c>
      <c r="FV73" s="19" t="str">
        <f t="shared" ca="1" si="253"/>
        <v>-</v>
      </c>
      <c r="FW73" s="19" t="b">
        <f t="shared" ca="1" si="213"/>
        <v>1</v>
      </c>
      <c r="FX73" s="145">
        <f t="shared" ca="1" si="275"/>
        <v>2</v>
      </c>
      <c r="FY73" s="19">
        <f t="shared" ca="1" si="213"/>
        <v>2</v>
      </c>
      <c r="FZ73" s="19" t="b">
        <f t="shared" ca="1" si="213"/>
        <v>0</v>
      </c>
      <c r="GA73" s="19" t="str">
        <f t="shared" ca="1" si="191"/>
        <v>-</v>
      </c>
      <c r="GB73" s="5" t="str">
        <f t="shared" ca="1" si="301"/>
        <v>-</v>
      </c>
      <c r="GC73" s="5" t="str">
        <f t="shared" ca="1" si="301"/>
        <v>-</v>
      </c>
      <c r="GD73" s="5" t="str">
        <f t="shared" ca="1" si="301"/>
        <v>-</v>
      </c>
      <c r="GE73" s="5" t="str">
        <f t="shared" ca="1" si="301"/>
        <v>-</v>
      </c>
      <c r="GF73" s="19" t="b">
        <f t="shared" ca="1" si="284"/>
        <v>0</v>
      </c>
      <c r="GG73" s="19" t="str">
        <f t="shared" ca="1" si="284"/>
        <v>-</v>
      </c>
      <c r="GH73" s="19" t="str">
        <f t="shared" ca="1" si="284"/>
        <v>-</v>
      </c>
      <c r="GI73" s="19" t="b">
        <f t="shared" ca="1" si="284"/>
        <v>1</v>
      </c>
      <c r="GJ73" s="19">
        <f t="shared" ca="1" si="284"/>
        <v>0.75</v>
      </c>
      <c r="GK73" s="19">
        <f t="shared" ca="1" si="284"/>
        <v>0.75</v>
      </c>
      <c r="GL73" s="19">
        <f t="shared" ca="1" si="284"/>
        <v>0.99</v>
      </c>
      <c r="GM73" s="19">
        <f t="shared" ca="1" si="284"/>
        <v>0.5</v>
      </c>
      <c r="GN73" s="19">
        <f t="shared" ca="1" si="284"/>
        <v>0</v>
      </c>
      <c r="GO73" s="19">
        <f t="shared" ca="1" si="284"/>
        <v>0</v>
      </c>
      <c r="GP73" s="19" t="str">
        <f t="shared" ca="1" si="284"/>
        <v>-</v>
      </c>
      <c r="GQ73" s="19" t="str">
        <f t="shared" ca="1" si="236"/>
        <v>-</v>
      </c>
      <c r="GR73" s="19" t="str">
        <f t="shared" ca="1" si="236"/>
        <v>-</v>
      </c>
      <c r="GS73" s="5">
        <f t="shared" ca="1" si="276"/>
        <v>1</v>
      </c>
      <c r="GT73" s="9"/>
      <c r="GU73" s="19">
        <f t="shared" ca="1" si="284"/>
        <v>70</v>
      </c>
      <c r="GV73" s="19">
        <f t="shared" ca="1" si="280"/>
        <v>50</v>
      </c>
      <c r="GW73" s="19">
        <f t="shared" ca="1" si="280"/>
        <v>85</v>
      </c>
      <c r="GX73" s="19">
        <f t="shared" ca="1" si="280"/>
        <v>50</v>
      </c>
      <c r="GY73" s="19">
        <f t="shared" ca="1" si="214"/>
        <v>1</v>
      </c>
      <c r="GZ73" s="5">
        <f t="shared" ca="1" si="277"/>
        <v>1</v>
      </c>
      <c r="HA73" s="19">
        <f t="shared" ca="1" si="176"/>
        <v>1</v>
      </c>
      <c r="HB73" s="9"/>
      <c r="HC73" s="19" t="b">
        <f t="shared" ca="1" si="280"/>
        <v>0</v>
      </c>
      <c r="HD73" s="19" t="b">
        <f t="shared" ca="1" si="280"/>
        <v>0</v>
      </c>
      <c r="HE73" s="19">
        <f t="shared" ca="1" si="280"/>
        <v>1</v>
      </c>
      <c r="HF73" s="19">
        <f t="shared" ca="1" si="280"/>
        <v>0.75</v>
      </c>
      <c r="HG73" s="19">
        <f t="shared" ca="1" si="280"/>
        <v>0.75</v>
      </c>
      <c r="HH73" s="19">
        <f t="shared" ca="1" si="280"/>
        <v>0.8</v>
      </c>
      <c r="HI73" s="19">
        <f t="shared" ca="1" si="280"/>
        <v>0.82499999999999996</v>
      </c>
      <c r="HJ73" s="19">
        <f t="shared" ca="1" si="280"/>
        <v>0.875</v>
      </c>
      <c r="HK73" s="19">
        <f t="shared" ca="1" si="280"/>
        <v>0.9</v>
      </c>
      <c r="HL73" s="19">
        <f t="shared" ca="1" si="280"/>
        <v>1</v>
      </c>
      <c r="HM73" s="19">
        <f t="shared" ca="1" si="280"/>
        <v>0.875</v>
      </c>
      <c r="HN73" s="19">
        <f t="shared" ca="1" si="229"/>
        <v>0</v>
      </c>
      <c r="HO73" s="24">
        <v>0</v>
      </c>
    </row>
    <row r="74" spans="1:223" outlineLevel="2">
      <c r="A74" s="21">
        <f t="shared" si="251"/>
        <v>69</v>
      </c>
      <c r="B74" s="224">
        <f t="shared" ca="1" si="194"/>
        <v>24</v>
      </c>
      <c r="C74">
        <f>203</f>
        <v>203</v>
      </c>
      <c r="D74" s="145" t="str">
        <f t="shared" ca="1" si="265"/>
        <v>SWV</v>
      </c>
      <c r="E74" t="b">
        <f t="shared" ca="1" si="147"/>
        <v>1</v>
      </c>
      <c r="F74" t="b">
        <v>0</v>
      </c>
      <c r="G74" t="b">
        <f t="shared" ca="1" si="286"/>
        <v>1</v>
      </c>
      <c r="H74" s="240">
        <f t="shared" ca="1" si="281"/>
        <v>0</v>
      </c>
      <c r="I74" s="240">
        <f t="shared" ca="1" si="281"/>
        <v>1</v>
      </c>
      <c r="J74" s="240">
        <f t="shared" ca="1" si="281"/>
        <v>0</v>
      </c>
      <c r="K74" s="240">
        <f t="shared" ca="1" si="281"/>
        <v>1</v>
      </c>
      <c r="L74" s="240"/>
      <c r="M74" s="240">
        <f t="shared" ca="1" si="278"/>
        <v>1</v>
      </c>
      <c r="N74" s="240">
        <f t="shared" ca="1" si="255"/>
        <v>1</v>
      </c>
      <c r="O74" s="240">
        <f t="shared" ca="1" si="255"/>
        <v>2</v>
      </c>
      <c r="P74" s="240">
        <f t="shared" ca="1" si="255"/>
        <v>1</v>
      </c>
      <c r="Q74" s="240">
        <f t="shared" ca="1" si="255"/>
        <v>2</v>
      </c>
      <c r="R74" s="240">
        <f t="shared" ca="1" si="255"/>
        <v>1</v>
      </c>
      <c r="S74" s="240">
        <f t="shared" ca="1" si="255"/>
        <v>1</v>
      </c>
      <c r="T74" s="240">
        <f t="shared" ca="1" si="255"/>
        <v>1</v>
      </c>
      <c r="U74" s="278"/>
      <c r="V74" s="278"/>
      <c r="W74" s="280">
        <f t="shared" ca="1" si="262"/>
        <v>0</v>
      </c>
      <c r="X74" s="280">
        <f t="shared" ca="1" si="262"/>
        <v>90</v>
      </c>
      <c r="Y74" s="280">
        <f t="shared" ca="1" si="304"/>
        <v>0</v>
      </c>
      <c r="Z74" s="145">
        <f ca="1">INDEX(CHOOSE($N74,DataAutumn!i.AdultDrys,DataWinter!i.AdultDrys,DataSpring!i.AdultDrys),1,$M74)</f>
        <v>4</v>
      </c>
      <c r="AA74" s="5">
        <f t="shared" ca="1" si="290"/>
        <v>2</v>
      </c>
      <c r="AB74" s="5">
        <f t="shared" ca="1" si="290"/>
        <v>0</v>
      </c>
      <c r="AC74" s="5">
        <f t="shared" ca="1" si="266"/>
        <v>5</v>
      </c>
      <c r="AD74">
        <f t="shared" ca="1" si="287"/>
        <v>9</v>
      </c>
      <c r="AE74" s="240">
        <f t="shared" ca="1" si="222"/>
        <v>37</v>
      </c>
      <c r="AF74" s="233" t="str">
        <f t="shared" ca="1" si="302"/>
        <v>00045 FeedSupplyTemplate SWV Day135 FWM     RR000p WP100p MP100p GP100p T_TRUE  LTW_090_000 (F33N11)</v>
      </c>
      <c r="AG74" s="9" t="str">
        <f ca="1">IF(COUNTIF(AF$5:AF74,AF74)=1,"-","Dup")</f>
        <v>-</v>
      </c>
      <c r="AH74" s="9"/>
      <c r="AI74" s="240" t="str">
        <f t="shared" ca="1" si="289"/>
        <v>-</v>
      </c>
      <c r="AJ74" s="240" t="str">
        <f t="shared" ca="1" si="289"/>
        <v>-</v>
      </c>
      <c r="AK74" s="240" t="str">
        <f t="shared" ca="1" si="289"/>
        <v>-</v>
      </c>
      <c r="AL74" s="240" t="str">
        <f t="shared" ca="1" si="289"/>
        <v>-</v>
      </c>
      <c r="AM74" s="240" t="str">
        <f t="shared" ca="1" si="289"/>
        <v>-</v>
      </c>
      <c r="AN74" s="240" t="str">
        <f t="shared" ca="1" si="289"/>
        <v>-</v>
      </c>
      <c r="AO74" s="9"/>
      <c r="AP74" s="19" t="b">
        <f t="shared" ca="1" si="232"/>
        <v>1</v>
      </c>
      <c r="AQ74" s="19" t="str">
        <f t="shared" ca="1" si="232"/>
        <v>-</v>
      </c>
      <c r="AR74" s="19" t="str">
        <f t="shared" ca="1" si="232"/>
        <v>-</v>
      </c>
      <c r="AS74" s="19" t="str">
        <f t="shared" ca="1" si="232"/>
        <v>-</v>
      </c>
      <c r="AT74" s="19" t="b">
        <f t="shared" ca="1" si="232"/>
        <v>0</v>
      </c>
      <c r="AU74" s="19">
        <f t="shared" ca="1" si="291"/>
        <v>0.25</v>
      </c>
      <c r="AV74" s="19" t="b">
        <f t="shared" ca="1" si="291"/>
        <v>1</v>
      </c>
      <c r="AW74" s="9"/>
      <c r="AX74" s="5" t="str">
        <f t="shared" ca="1" si="267"/>
        <v>-</v>
      </c>
      <c r="AY74" s="19" t="str">
        <f t="shared" ca="1" si="292"/>
        <v>-</v>
      </c>
      <c r="AZ74" s="19" t="str">
        <f t="shared" ca="1" si="292"/>
        <v>-</v>
      </c>
      <c r="BA74" s="19" t="str">
        <f t="shared" ca="1" si="292"/>
        <v>-</v>
      </c>
      <c r="BB74" s="5" t="str">
        <f t="shared" ca="1" si="268"/>
        <v>-</v>
      </c>
      <c r="BC74" s="19" t="str">
        <f t="shared" ca="1" si="269"/>
        <v>-</v>
      </c>
      <c r="BD74" s="5" t="str">
        <f t="shared" ca="1" si="270"/>
        <v>-</v>
      </c>
      <c r="BE74" s="19" t="str">
        <f t="shared" ca="1" si="293"/>
        <v>-</v>
      </c>
      <c r="BF74" s="19" t="str">
        <f t="shared" ca="1" si="293"/>
        <v>-</v>
      </c>
      <c r="BG74" s="19" t="str">
        <f t="shared" ca="1" si="293"/>
        <v>-</v>
      </c>
      <c r="BH74" s="5" t="str">
        <f t="shared" ca="1" si="271"/>
        <v>-</v>
      </c>
      <c r="BI74" s="9"/>
      <c r="BJ74" s="19" t="str">
        <f t="shared" ca="1" si="272"/>
        <v>-</v>
      </c>
      <c r="BK74" s="19" t="str">
        <f t="shared" ca="1" si="272"/>
        <v>-</v>
      </c>
      <c r="BL74" s="19" t="str">
        <f t="shared" ca="1" si="272"/>
        <v>-</v>
      </c>
      <c r="BM74" s="19" t="str">
        <f t="shared" ca="1" si="272"/>
        <v>-</v>
      </c>
      <c r="BN74" s="19" t="str">
        <f t="shared" ca="1" si="272"/>
        <v>-</v>
      </c>
      <c r="BO74" s="19" t="str">
        <f t="shared" ca="1" si="272"/>
        <v>-</v>
      </c>
      <c r="BP74" s="19" t="str">
        <f t="shared" ca="1" si="272"/>
        <v>-</v>
      </c>
      <c r="BQ74" s="19" t="str">
        <f t="shared" ca="1" si="272"/>
        <v>-</v>
      </c>
      <c r="BR74" s="19" t="str">
        <f t="shared" ca="1" si="272"/>
        <v>-</v>
      </c>
      <c r="BS74" s="19" t="str">
        <f t="shared" ca="1" si="272"/>
        <v>-</v>
      </c>
      <c r="BT74" s="9"/>
      <c r="BU74" s="240" t="b">
        <f t="shared" ca="1" si="201"/>
        <v>1</v>
      </c>
      <c r="BV74" s="12" t="b">
        <v>1</v>
      </c>
      <c r="BW74" s="240" t="b">
        <f t="shared" ca="1" si="207"/>
        <v>1</v>
      </c>
      <c r="BX74" s="255">
        <f t="shared" ca="1" si="303"/>
        <v>111109</v>
      </c>
      <c r="BY74" s="240" t="b">
        <f t="shared" ca="1" si="218"/>
        <v>1</v>
      </c>
      <c r="BZ74" s="240">
        <f t="shared" ca="1" si="223"/>
        <v>0</v>
      </c>
      <c r="CA74" s="240" t="b">
        <f t="shared" ca="1" si="223"/>
        <v>0</v>
      </c>
      <c r="CB74" s="240">
        <f t="shared" ca="1" si="197"/>
        <v>111146</v>
      </c>
      <c r="CC74" s="19" t="str">
        <f t="shared" ca="1" si="233"/>
        <v>-</v>
      </c>
      <c r="CD74" s="12">
        <v>1</v>
      </c>
      <c r="CE74" s="12">
        <v>1</v>
      </c>
      <c r="CF74" s="9"/>
      <c r="CG74" s="448">
        <f t="shared" ca="1" si="294"/>
        <v>683</v>
      </c>
      <c r="CH74" s="448">
        <f t="shared" ca="1" si="294"/>
        <v>717</v>
      </c>
      <c r="CI74" s="448">
        <f t="shared" ca="1" si="294"/>
        <v>752</v>
      </c>
      <c r="CJ74" s="153">
        <f t="shared" ca="1" si="295"/>
        <v>441</v>
      </c>
      <c r="CK74" s="153">
        <f t="shared" ca="1" si="295"/>
        <v>476</v>
      </c>
      <c r="CL74" s="153">
        <f t="shared" ca="1" si="295"/>
        <v>511</v>
      </c>
      <c r="CM74" s="19" t="str">
        <f t="shared" ca="1" si="279"/>
        <v>-</v>
      </c>
      <c r="CN74" s="19" t="str">
        <f t="shared" ca="1" si="259"/>
        <v>-</v>
      </c>
      <c r="CO74" s="19" t="str">
        <f t="shared" ca="1" si="259"/>
        <v>-</v>
      </c>
      <c r="CP74" s="19" t="str">
        <f t="shared" ca="1" si="305"/>
        <v>-</v>
      </c>
      <c r="CQ74" s="19" t="str">
        <f t="shared" ca="1" si="305"/>
        <v>-</v>
      </c>
      <c r="CR74" s="19"/>
      <c r="CS74" s="19"/>
      <c r="CT74" s="19"/>
      <c r="CU74" s="19"/>
      <c r="CV74" s="19"/>
      <c r="CW74" s="19"/>
      <c r="CX74" s="19"/>
      <c r="CY74" s="19"/>
      <c r="CZ74" s="19"/>
      <c r="DA74" s="19"/>
      <c r="DB74" s="19"/>
      <c r="DC74" s="19"/>
      <c r="DD74" s="12">
        <v>1</v>
      </c>
      <c r="DE74" s="12">
        <v>1</v>
      </c>
      <c r="DF74" s="19">
        <f t="shared" ca="1" si="260"/>
        <v>0</v>
      </c>
      <c r="DG74" s="19" t="str">
        <f t="shared" ca="1" si="260"/>
        <v>-</v>
      </c>
      <c r="DH74" s="19" t="str">
        <f t="shared" ca="1" si="260"/>
        <v>-</v>
      </c>
      <c r="DI74" s="19" t="str">
        <f t="shared" ca="1" si="260"/>
        <v>-</v>
      </c>
      <c r="DJ74" s="19" t="str">
        <f t="shared" ca="1" si="260"/>
        <v>-</v>
      </c>
      <c r="DK74" s="19" t="str">
        <f t="shared" ref="DK74:DO74" ca="1" si="306">OFFSET(DK$5,$B74,0)</f>
        <v>-</v>
      </c>
      <c r="DL74" s="19">
        <f t="shared" ca="1" si="306"/>
        <v>0</v>
      </c>
      <c r="DM74" s="19" t="str">
        <f t="shared" ca="1" si="306"/>
        <v>-</v>
      </c>
      <c r="DN74" s="19" t="str">
        <f t="shared" ca="1" si="306"/>
        <v>-</v>
      </c>
      <c r="DO74" s="19">
        <f t="shared" ca="1" si="306"/>
        <v>0</v>
      </c>
      <c r="DP74" s="154">
        <f t="shared" ca="1" si="261"/>
        <v>0</v>
      </c>
      <c r="DQ74" s="154">
        <f t="shared" ca="1" si="261"/>
        <v>0</v>
      </c>
      <c r="DR74" s="5">
        <f t="shared" ca="1" si="273"/>
        <v>19</v>
      </c>
      <c r="DS74" s="9"/>
      <c r="DT74" s="5">
        <f t="shared" ca="1" si="296"/>
        <v>0</v>
      </c>
      <c r="DU74" s="5" t="b">
        <f t="shared" ca="1" si="296"/>
        <v>0</v>
      </c>
      <c r="DV74" s="19">
        <f t="shared" ca="1" si="285"/>
        <v>0</v>
      </c>
      <c r="DW74" s="5">
        <f t="shared" ca="1" si="296"/>
        <v>50</v>
      </c>
      <c r="DX74" s="19">
        <f t="shared" ca="1" si="285"/>
        <v>0</v>
      </c>
      <c r="DY74" s="19">
        <f t="shared" ca="1" si="285"/>
        <v>0</v>
      </c>
      <c r="DZ74" s="19">
        <f t="shared" ca="1" si="285"/>
        <v>0</v>
      </c>
      <c r="EA74" s="19">
        <f t="shared" ca="1" si="285"/>
        <v>0</v>
      </c>
      <c r="EB74" s="19">
        <f t="shared" ca="1" si="285"/>
        <v>0</v>
      </c>
      <c r="EC74" s="19">
        <f t="shared" ca="1" si="285"/>
        <v>0</v>
      </c>
      <c r="ED74" s="19">
        <f t="shared" ca="1" si="285"/>
        <v>0</v>
      </c>
      <c r="EE74" s="19">
        <f t="shared" ca="1" si="285"/>
        <v>0</v>
      </c>
      <c r="EF74" s="19">
        <f t="shared" ca="1" si="285"/>
        <v>0</v>
      </c>
      <c r="EG74" s="5">
        <f t="shared" ca="1" si="297"/>
        <v>0</v>
      </c>
      <c r="EH74" s="5">
        <f t="shared" ca="1" si="297"/>
        <v>0</v>
      </c>
      <c r="EI74" s="5">
        <f t="shared" ca="1" si="297"/>
        <v>0</v>
      </c>
      <c r="EJ74" s="5">
        <f t="shared" ca="1" si="298"/>
        <v>0.01</v>
      </c>
      <c r="EK74" s="5">
        <f t="shared" ca="1" si="298"/>
        <v>0</v>
      </c>
      <c r="EL74" s="5">
        <f t="shared" ca="1" si="298"/>
        <v>0</v>
      </c>
      <c r="EM74" s="5">
        <f t="shared" ca="1" si="298"/>
        <v>0.05</v>
      </c>
      <c r="EN74" s="5">
        <f t="shared" ca="1" si="298"/>
        <v>0.05</v>
      </c>
      <c r="EO74" s="19">
        <f t="shared" ca="1" si="285"/>
        <v>0</v>
      </c>
      <c r="EP74" s="19">
        <f t="shared" ca="1" si="285"/>
        <v>0</v>
      </c>
      <c r="EQ74" s="19">
        <f t="shared" ca="1" si="285"/>
        <v>0</v>
      </c>
      <c r="ER74" s="9"/>
      <c r="ES74" s="5" t="str">
        <f t="shared" ca="1" si="274"/>
        <v>-</v>
      </c>
      <c r="ET74" s="5" t="b">
        <f t="shared" ca="1" si="299"/>
        <v>1</v>
      </c>
      <c r="EU74" s="5" t="b">
        <f t="shared" ca="1" si="299"/>
        <v>0</v>
      </c>
      <c r="EV74" s="5" t="b">
        <f t="shared" ca="1" si="299"/>
        <v>0</v>
      </c>
      <c r="EW74" s="19">
        <f t="shared" ca="1" si="285"/>
        <v>2</v>
      </c>
      <c r="EX74" s="19">
        <f t="shared" ca="1" si="285"/>
        <v>2</v>
      </c>
      <c r="EY74" s="19" t="str">
        <f t="shared" ca="1" si="283"/>
        <v>-</v>
      </c>
      <c r="EZ74" s="19" t="str">
        <f t="shared" ca="1" si="283"/>
        <v>-</v>
      </c>
      <c r="FA74" s="19" t="str">
        <f t="shared" ca="1" si="283"/>
        <v>-</v>
      </c>
      <c r="FB74" s="19" t="str">
        <f t="shared" ca="1" si="283"/>
        <v>-</v>
      </c>
      <c r="FC74" s="19">
        <f t="shared" ca="1" si="283"/>
        <v>1</v>
      </c>
      <c r="FD74" s="19">
        <f t="shared" ca="1" si="283"/>
        <v>0.66</v>
      </c>
      <c r="FE74" s="19" t="str">
        <f t="shared" ca="1" si="283"/>
        <v>-</v>
      </c>
      <c r="FF74" s="5" t="b">
        <f t="array" aca="1" ref="FF74" ca="1">IF(OR(FG74:FG74&lt;&gt;"-"),TRUE,"-")</f>
        <v>1</v>
      </c>
      <c r="FG74" s="240">
        <f t="shared" ca="1" si="300"/>
        <v>2</v>
      </c>
      <c r="FH74" s="240">
        <f t="shared" ca="1" si="300"/>
        <v>2</v>
      </c>
      <c r="FI74" s="240">
        <f t="shared" ca="1" si="300"/>
        <v>2</v>
      </c>
      <c r="FJ74" s="240">
        <f t="shared" ca="1" si="300"/>
        <v>2</v>
      </c>
      <c r="FK74" s="240">
        <f t="shared" ca="1" si="300"/>
        <v>2</v>
      </c>
      <c r="FL74" s="240">
        <f t="shared" ca="1" si="300"/>
        <v>2</v>
      </c>
      <c r="FM74" s="240">
        <f t="shared" ca="1" si="300"/>
        <v>2</v>
      </c>
      <c r="FN74" s="240">
        <f t="shared" ca="1" si="300"/>
        <v>2</v>
      </c>
      <c r="FO74" s="5" t="str">
        <f t="array" aca="1" ref="FO74" ca="1">IF(OR(FP74:FV74&lt;&gt;"-"),TRUE,"-")</f>
        <v>-</v>
      </c>
      <c r="FP74" s="19" t="str">
        <f t="shared" ca="1" si="253"/>
        <v>-</v>
      </c>
      <c r="FQ74" s="19" t="str">
        <f t="shared" ca="1" si="253"/>
        <v>-</v>
      </c>
      <c r="FR74" s="19" t="str">
        <f t="shared" ca="1" si="253"/>
        <v>-</v>
      </c>
      <c r="FS74" s="19" t="str">
        <f t="shared" ca="1" si="253"/>
        <v>-</v>
      </c>
      <c r="FT74" s="19" t="str">
        <f t="shared" ca="1" si="253"/>
        <v>-</v>
      </c>
      <c r="FU74" s="19" t="str">
        <f t="shared" ca="1" si="253"/>
        <v>-</v>
      </c>
      <c r="FV74" s="19" t="str">
        <f t="shared" ca="1" si="253"/>
        <v>-</v>
      </c>
      <c r="FW74" s="19" t="b">
        <f t="shared" ca="1" si="213"/>
        <v>1</v>
      </c>
      <c r="FX74" s="145">
        <f t="shared" ca="1" si="275"/>
        <v>2</v>
      </c>
      <c r="FY74" s="19">
        <f t="shared" ca="1" si="213"/>
        <v>2</v>
      </c>
      <c r="FZ74" s="19" t="b">
        <f t="shared" ca="1" si="213"/>
        <v>0</v>
      </c>
      <c r="GA74" s="19" t="str">
        <f t="shared" ca="1" si="191"/>
        <v>-</v>
      </c>
      <c r="GB74" s="5" t="str">
        <f t="shared" ca="1" si="301"/>
        <v>-</v>
      </c>
      <c r="GC74" s="5" t="str">
        <f t="shared" ca="1" si="301"/>
        <v>-</v>
      </c>
      <c r="GD74" s="5" t="str">
        <f t="shared" ca="1" si="301"/>
        <v>-</v>
      </c>
      <c r="GE74" s="5" t="str">
        <f t="shared" ca="1" si="301"/>
        <v>-</v>
      </c>
      <c r="GF74" s="19" t="b">
        <f t="shared" ca="1" si="284"/>
        <v>0</v>
      </c>
      <c r="GG74" s="19" t="str">
        <f t="shared" ca="1" si="284"/>
        <v>-</v>
      </c>
      <c r="GH74" s="19" t="str">
        <f t="shared" ca="1" si="284"/>
        <v>-</v>
      </c>
      <c r="GI74" s="19" t="b">
        <f t="shared" ca="1" si="284"/>
        <v>1</v>
      </c>
      <c r="GJ74" s="19">
        <f t="shared" ca="1" si="284"/>
        <v>0.75</v>
      </c>
      <c r="GK74" s="19">
        <f t="shared" ca="1" si="284"/>
        <v>0.75</v>
      </c>
      <c r="GL74" s="19">
        <f t="shared" ca="1" si="284"/>
        <v>0.99</v>
      </c>
      <c r="GM74" s="19">
        <f t="shared" ca="1" si="284"/>
        <v>0.5</v>
      </c>
      <c r="GN74" s="19">
        <f t="shared" ca="1" si="284"/>
        <v>0</v>
      </c>
      <c r="GO74" s="19">
        <f t="shared" ca="1" si="284"/>
        <v>0</v>
      </c>
      <c r="GP74" s="19" t="str">
        <f t="shared" ca="1" si="284"/>
        <v>-</v>
      </c>
      <c r="GQ74" s="19" t="str">
        <f t="shared" ca="1" si="236"/>
        <v>-</v>
      </c>
      <c r="GR74" s="19" t="str">
        <f t="shared" ca="1" si="236"/>
        <v>-</v>
      </c>
      <c r="GS74" s="5">
        <f t="shared" ca="1" si="276"/>
        <v>1</v>
      </c>
      <c r="GT74" s="9"/>
      <c r="GU74" s="19">
        <f t="shared" ca="1" si="284"/>
        <v>70</v>
      </c>
      <c r="GV74" s="19">
        <f t="shared" ca="1" si="280"/>
        <v>50</v>
      </c>
      <c r="GW74" s="19">
        <f t="shared" ca="1" si="280"/>
        <v>85</v>
      </c>
      <c r="GX74" s="19">
        <f t="shared" ca="1" si="280"/>
        <v>50</v>
      </c>
      <c r="GY74" s="19">
        <f t="shared" ca="1" si="214"/>
        <v>1</v>
      </c>
      <c r="GZ74" s="5">
        <f t="shared" ca="1" si="277"/>
        <v>1</v>
      </c>
      <c r="HA74" s="19">
        <f t="shared" ca="1" si="176"/>
        <v>1</v>
      </c>
      <c r="HB74" s="9"/>
      <c r="HC74" s="19" t="b">
        <f t="shared" ca="1" si="280"/>
        <v>0</v>
      </c>
      <c r="HD74" s="19" t="b">
        <f t="shared" ca="1" si="280"/>
        <v>0</v>
      </c>
      <c r="HE74" s="19">
        <f t="shared" ca="1" si="280"/>
        <v>1</v>
      </c>
      <c r="HF74" s="19">
        <f t="shared" ca="1" si="280"/>
        <v>0.75</v>
      </c>
      <c r="HG74" s="19">
        <f t="shared" ca="1" si="280"/>
        <v>0.75</v>
      </c>
      <c r="HH74" s="19">
        <f t="shared" ca="1" si="280"/>
        <v>0.8</v>
      </c>
      <c r="HI74" s="19">
        <f t="shared" ca="1" si="280"/>
        <v>0.82499999999999996</v>
      </c>
      <c r="HJ74" s="19">
        <f t="shared" ca="1" si="280"/>
        <v>0.875</v>
      </c>
      <c r="HK74" s="19">
        <f t="shared" ca="1" si="280"/>
        <v>0.9</v>
      </c>
      <c r="HL74" s="19">
        <f t="shared" ca="1" si="280"/>
        <v>1</v>
      </c>
      <c r="HM74" s="19">
        <f t="shared" ref="HM74:HM91" ca="1" si="307">OFFSET(HM$5,$B74,0)</f>
        <v>0.875</v>
      </c>
      <c r="HN74" s="19">
        <f t="shared" ca="1" si="229"/>
        <v>0</v>
      </c>
      <c r="HO74" s="24">
        <v>0</v>
      </c>
    </row>
    <row r="75" spans="1:223" outlineLevel="2">
      <c r="A75" s="21">
        <f t="shared" si="251"/>
        <v>70</v>
      </c>
      <c r="B75" s="224">
        <f t="shared" ca="1" si="194"/>
        <v>24</v>
      </c>
      <c r="C75">
        <f>203</f>
        <v>203</v>
      </c>
      <c r="D75" s="145" t="str">
        <f t="shared" ca="1" si="265"/>
        <v>SWV</v>
      </c>
      <c r="E75" t="b">
        <f t="shared" ca="1" si="147"/>
        <v>1</v>
      </c>
      <c r="F75" t="b">
        <v>0</v>
      </c>
      <c r="G75" t="b">
        <f t="shared" ca="1" si="286"/>
        <v>1</v>
      </c>
      <c r="H75" s="240">
        <f t="shared" ca="1" si="281"/>
        <v>0</v>
      </c>
      <c r="I75" s="240">
        <f t="shared" ca="1" si="281"/>
        <v>1</v>
      </c>
      <c r="J75" s="240">
        <f t="shared" ca="1" si="281"/>
        <v>0</v>
      </c>
      <c r="K75" s="240">
        <f t="shared" ca="1" si="281"/>
        <v>1</v>
      </c>
      <c r="L75" s="240"/>
      <c r="M75" s="240">
        <f t="shared" ca="1" si="278"/>
        <v>1</v>
      </c>
      <c r="N75" s="240">
        <f t="shared" ca="1" si="255"/>
        <v>1</v>
      </c>
      <c r="O75" s="240">
        <f t="shared" ca="1" si="255"/>
        <v>2</v>
      </c>
      <c r="P75" s="240">
        <f t="shared" ca="1" si="255"/>
        <v>1</v>
      </c>
      <c r="Q75" s="240">
        <f t="shared" ca="1" si="255"/>
        <v>2</v>
      </c>
      <c r="R75" s="240">
        <f t="shared" ca="1" si="255"/>
        <v>1</v>
      </c>
      <c r="S75" s="240">
        <f t="shared" ca="1" si="255"/>
        <v>1</v>
      </c>
      <c r="T75" s="240">
        <f t="shared" ca="1" si="255"/>
        <v>1</v>
      </c>
      <c r="U75" s="278"/>
      <c r="V75" s="278"/>
      <c r="W75" s="280">
        <f t="shared" ca="1" si="262"/>
        <v>0</v>
      </c>
      <c r="X75" s="280">
        <f t="shared" ca="1" si="262"/>
        <v>91</v>
      </c>
      <c r="Y75" s="280">
        <f t="shared" ca="1" si="304"/>
        <v>0</v>
      </c>
      <c r="Z75" s="145">
        <f ca="1">INDEX(CHOOSE($N75,DataAutumn!i.AdultDrys,DataWinter!i.AdultDrys,DataSpring!i.AdultDrys),1,$M75)</f>
        <v>4</v>
      </c>
      <c r="AA75" s="5">
        <f t="shared" ca="1" si="290"/>
        <v>2</v>
      </c>
      <c r="AB75" s="5">
        <f t="shared" ca="1" si="290"/>
        <v>0</v>
      </c>
      <c r="AC75" s="5">
        <f t="shared" ca="1" si="266"/>
        <v>5</v>
      </c>
      <c r="AD75">
        <f t="shared" ca="1" si="287"/>
        <v>9</v>
      </c>
      <c r="AE75" s="240">
        <f t="shared" ca="1" si="222"/>
        <v>38</v>
      </c>
      <c r="AF75" s="233" t="str">
        <f t="shared" ca="1" si="302"/>
        <v>00046 FeedSupplyTemplate SWV Day135 FWM     RR000p WP100p MP100p GP100p T_TRUE  LTW_091_000 (F33N11)</v>
      </c>
      <c r="AG75" s="9" t="str">
        <f ca="1">IF(COUNTIF(AF$5:AF75,AF75)=1,"-","Dup")</f>
        <v>-</v>
      </c>
      <c r="AH75" s="9"/>
      <c r="AI75" s="240" t="str">
        <f t="shared" ca="1" si="289"/>
        <v>-</v>
      </c>
      <c r="AJ75" s="240" t="str">
        <f t="shared" ca="1" si="289"/>
        <v>-</v>
      </c>
      <c r="AK75" s="240" t="str">
        <f t="shared" ca="1" si="289"/>
        <v>-</v>
      </c>
      <c r="AL75" s="240" t="str">
        <f t="shared" ca="1" si="289"/>
        <v>-</v>
      </c>
      <c r="AM75" s="240" t="str">
        <f t="shared" ca="1" si="289"/>
        <v>-</v>
      </c>
      <c r="AN75" s="240" t="str">
        <f t="shared" ca="1" si="289"/>
        <v>-</v>
      </c>
      <c r="AO75" s="9"/>
      <c r="AP75" s="19" t="b">
        <f t="shared" ca="1" si="232"/>
        <v>1</v>
      </c>
      <c r="AQ75" s="19" t="str">
        <f t="shared" ca="1" si="232"/>
        <v>-</v>
      </c>
      <c r="AR75" s="19" t="str">
        <f t="shared" ca="1" si="232"/>
        <v>-</v>
      </c>
      <c r="AS75" s="19" t="str">
        <f t="shared" ca="1" si="232"/>
        <v>-</v>
      </c>
      <c r="AT75" s="19" t="b">
        <f t="shared" ca="1" si="232"/>
        <v>0</v>
      </c>
      <c r="AU75" s="19">
        <f t="shared" ca="1" si="291"/>
        <v>0.25</v>
      </c>
      <c r="AV75" s="19" t="b">
        <f t="shared" ca="1" si="291"/>
        <v>1</v>
      </c>
      <c r="AW75" s="9"/>
      <c r="AX75" s="5" t="str">
        <f t="shared" ca="1" si="267"/>
        <v>-</v>
      </c>
      <c r="AY75" s="19" t="str">
        <f t="shared" ca="1" si="292"/>
        <v>-</v>
      </c>
      <c r="AZ75" s="19" t="str">
        <f t="shared" ca="1" si="292"/>
        <v>-</v>
      </c>
      <c r="BA75" s="19" t="str">
        <f t="shared" ca="1" si="292"/>
        <v>-</v>
      </c>
      <c r="BB75" s="5" t="str">
        <f t="shared" ca="1" si="268"/>
        <v>-</v>
      </c>
      <c r="BC75" s="19" t="str">
        <f t="shared" ca="1" si="269"/>
        <v>-</v>
      </c>
      <c r="BD75" s="5" t="str">
        <f t="shared" ca="1" si="270"/>
        <v>-</v>
      </c>
      <c r="BE75" s="19" t="str">
        <f t="shared" ca="1" si="293"/>
        <v>-</v>
      </c>
      <c r="BF75" s="19" t="str">
        <f t="shared" ca="1" si="293"/>
        <v>-</v>
      </c>
      <c r="BG75" s="19" t="str">
        <f t="shared" ca="1" si="293"/>
        <v>-</v>
      </c>
      <c r="BH75" s="5" t="str">
        <f t="shared" ca="1" si="271"/>
        <v>-</v>
      </c>
      <c r="BI75" s="9"/>
      <c r="BJ75" s="19" t="str">
        <f t="shared" ca="1" si="272"/>
        <v>-</v>
      </c>
      <c r="BK75" s="19" t="str">
        <f t="shared" ca="1" si="272"/>
        <v>-</v>
      </c>
      <c r="BL75" s="19" t="str">
        <f t="shared" ca="1" si="272"/>
        <v>-</v>
      </c>
      <c r="BM75" s="19" t="str">
        <f t="shared" ca="1" si="272"/>
        <v>-</v>
      </c>
      <c r="BN75" s="19" t="str">
        <f t="shared" ca="1" si="272"/>
        <v>-</v>
      </c>
      <c r="BO75" s="19" t="str">
        <f t="shared" ca="1" si="272"/>
        <v>-</v>
      </c>
      <c r="BP75" s="19" t="str">
        <f t="shared" ca="1" si="272"/>
        <v>-</v>
      </c>
      <c r="BQ75" s="19" t="str">
        <f t="shared" ca="1" si="272"/>
        <v>-</v>
      </c>
      <c r="BR75" s="19" t="str">
        <f t="shared" ca="1" si="272"/>
        <v>-</v>
      </c>
      <c r="BS75" s="19" t="str">
        <f t="shared" ca="1" si="272"/>
        <v>-</v>
      </c>
      <c r="BT75" s="9"/>
      <c r="BU75" s="240" t="b">
        <f t="shared" ca="1" si="201"/>
        <v>1</v>
      </c>
      <c r="BV75" s="12" t="b">
        <v>1</v>
      </c>
      <c r="BW75" s="240" t="b">
        <f t="shared" ca="1" si="207"/>
        <v>1</v>
      </c>
      <c r="BX75" s="255">
        <f t="shared" ca="1" si="303"/>
        <v>111109</v>
      </c>
      <c r="BY75" s="240" t="b">
        <f t="shared" ca="1" si="218"/>
        <v>1</v>
      </c>
      <c r="BZ75" s="240">
        <f t="shared" ca="1" si="223"/>
        <v>0</v>
      </c>
      <c r="CA75" s="240" t="b">
        <f t="shared" ca="1" si="223"/>
        <v>0</v>
      </c>
      <c r="CB75" s="240">
        <f t="shared" ca="1" si="197"/>
        <v>111147</v>
      </c>
      <c r="CC75" s="19" t="str">
        <f t="shared" ca="1" si="233"/>
        <v>-</v>
      </c>
      <c r="CD75" s="12">
        <v>1</v>
      </c>
      <c r="CE75" s="12">
        <v>1</v>
      </c>
      <c r="CF75" s="9"/>
      <c r="CG75" s="448">
        <f t="shared" ca="1" si="294"/>
        <v>683</v>
      </c>
      <c r="CH75" s="448">
        <f t="shared" ca="1" si="294"/>
        <v>717</v>
      </c>
      <c r="CI75" s="448">
        <f t="shared" ca="1" si="294"/>
        <v>752</v>
      </c>
      <c r="CJ75" s="153">
        <f t="shared" ca="1" si="295"/>
        <v>441</v>
      </c>
      <c r="CK75" s="153">
        <f t="shared" ca="1" si="295"/>
        <v>476</v>
      </c>
      <c r="CL75" s="153">
        <f t="shared" ca="1" si="295"/>
        <v>511</v>
      </c>
      <c r="CM75" s="19" t="str">
        <f t="shared" ca="1" si="279"/>
        <v>-</v>
      </c>
      <c r="CN75" s="19" t="str">
        <f t="shared" ref="CN75:CQ90" ca="1" si="308">OFFSET(CN$5,$B75,0)</f>
        <v>-</v>
      </c>
      <c r="CO75" s="19" t="str">
        <f t="shared" ca="1" si="308"/>
        <v>-</v>
      </c>
      <c r="CP75" s="19" t="str">
        <f t="shared" ca="1" si="308"/>
        <v>-</v>
      </c>
      <c r="CQ75" s="19" t="str">
        <f t="shared" ca="1" si="308"/>
        <v>-</v>
      </c>
      <c r="CR75" s="19"/>
      <c r="CS75" s="19"/>
      <c r="CT75" s="19"/>
      <c r="CU75" s="19"/>
      <c r="CV75" s="19"/>
      <c r="CW75" s="19"/>
      <c r="CX75" s="19"/>
      <c r="CY75" s="19"/>
      <c r="CZ75" s="19"/>
      <c r="DA75" s="19"/>
      <c r="DB75" s="19"/>
      <c r="DC75" s="19"/>
      <c r="DD75" s="12">
        <v>1</v>
      </c>
      <c r="DE75" s="12">
        <v>1</v>
      </c>
      <c r="DF75" s="19">
        <f t="shared" ref="DF75:DO91" ca="1" si="309">OFFSET(DF$5,$B75,0)</f>
        <v>0</v>
      </c>
      <c r="DG75" s="19" t="str">
        <f t="shared" ca="1" si="309"/>
        <v>-</v>
      </c>
      <c r="DH75" s="19" t="str">
        <f t="shared" ca="1" si="309"/>
        <v>-</v>
      </c>
      <c r="DI75" s="19" t="str">
        <f t="shared" ca="1" si="309"/>
        <v>-</v>
      </c>
      <c r="DJ75" s="19" t="str">
        <f t="shared" ca="1" si="309"/>
        <v>-</v>
      </c>
      <c r="DK75" s="19" t="str">
        <f t="shared" ca="1" si="309"/>
        <v>-</v>
      </c>
      <c r="DL75" s="19">
        <f t="shared" ca="1" si="309"/>
        <v>0</v>
      </c>
      <c r="DM75" s="19" t="str">
        <f t="shared" ca="1" si="309"/>
        <v>-</v>
      </c>
      <c r="DN75" s="19" t="str">
        <f t="shared" ca="1" si="309"/>
        <v>-</v>
      </c>
      <c r="DO75" s="19">
        <f t="shared" ca="1" si="309"/>
        <v>0</v>
      </c>
      <c r="DP75" s="154">
        <f t="shared" ca="1" si="261"/>
        <v>0</v>
      </c>
      <c r="DQ75" s="154">
        <f t="shared" ca="1" si="261"/>
        <v>0</v>
      </c>
      <c r="DR75" s="5">
        <f t="shared" ca="1" si="273"/>
        <v>19</v>
      </c>
      <c r="DS75" s="9"/>
      <c r="DT75" s="5">
        <f t="shared" ca="1" si="296"/>
        <v>0</v>
      </c>
      <c r="DU75" s="5" t="b">
        <f t="shared" ca="1" si="296"/>
        <v>0</v>
      </c>
      <c r="DV75" s="19">
        <f t="shared" ca="1" si="285"/>
        <v>0</v>
      </c>
      <c r="DW75" s="5">
        <f t="shared" ca="1" si="296"/>
        <v>50</v>
      </c>
      <c r="DX75" s="19">
        <f t="shared" ca="1" si="285"/>
        <v>0</v>
      </c>
      <c r="DY75" s="19">
        <f t="shared" ca="1" si="285"/>
        <v>0</v>
      </c>
      <c r="DZ75" s="19">
        <f t="shared" ca="1" si="285"/>
        <v>0</v>
      </c>
      <c r="EA75" s="19">
        <f t="shared" ca="1" si="285"/>
        <v>0</v>
      </c>
      <c r="EB75" s="19">
        <f t="shared" ca="1" si="285"/>
        <v>0</v>
      </c>
      <c r="EC75" s="19">
        <f t="shared" ca="1" si="285"/>
        <v>0</v>
      </c>
      <c r="ED75" s="19">
        <f t="shared" ca="1" si="285"/>
        <v>0</v>
      </c>
      <c r="EE75" s="19">
        <f t="shared" ca="1" si="285"/>
        <v>0</v>
      </c>
      <c r="EF75" s="19">
        <f t="shared" ca="1" si="285"/>
        <v>0</v>
      </c>
      <c r="EG75" s="5">
        <f t="shared" ca="1" si="297"/>
        <v>0</v>
      </c>
      <c r="EH75" s="5">
        <f t="shared" ca="1" si="297"/>
        <v>0</v>
      </c>
      <c r="EI75" s="5">
        <f t="shared" ca="1" si="297"/>
        <v>0</v>
      </c>
      <c r="EJ75" s="5">
        <f t="shared" ca="1" si="298"/>
        <v>0.01</v>
      </c>
      <c r="EK75" s="5">
        <f t="shared" ca="1" si="298"/>
        <v>0</v>
      </c>
      <c r="EL75" s="5">
        <f t="shared" ca="1" si="298"/>
        <v>0</v>
      </c>
      <c r="EM75" s="5">
        <f t="shared" ca="1" si="298"/>
        <v>0.05</v>
      </c>
      <c r="EN75" s="5">
        <f t="shared" ca="1" si="298"/>
        <v>0.05</v>
      </c>
      <c r="EO75" s="19">
        <f t="shared" ca="1" si="285"/>
        <v>0</v>
      </c>
      <c r="EP75" s="19">
        <f t="shared" ca="1" si="285"/>
        <v>0</v>
      </c>
      <c r="EQ75" s="19">
        <f t="shared" ca="1" si="285"/>
        <v>0</v>
      </c>
      <c r="ER75" s="9"/>
      <c r="ES75" s="5" t="str">
        <f t="shared" ca="1" si="274"/>
        <v>-</v>
      </c>
      <c r="ET75" s="5" t="b">
        <f t="shared" ca="1" si="299"/>
        <v>1</v>
      </c>
      <c r="EU75" s="5" t="b">
        <f t="shared" ca="1" si="299"/>
        <v>0</v>
      </c>
      <c r="EV75" s="5" t="b">
        <f t="shared" ca="1" si="299"/>
        <v>0</v>
      </c>
      <c r="EW75" s="19">
        <f t="shared" ca="1" si="285"/>
        <v>2</v>
      </c>
      <c r="EX75" s="19">
        <f t="shared" ca="1" si="285"/>
        <v>2</v>
      </c>
      <c r="EY75" s="19" t="str">
        <f t="shared" ca="1" si="283"/>
        <v>-</v>
      </c>
      <c r="EZ75" s="19" t="str">
        <f t="shared" ca="1" si="283"/>
        <v>-</v>
      </c>
      <c r="FA75" s="19" t="str">
        <f t="shared" ca="1" si="283"/>
        <v>-</v>
      </c>
      <c r="FB75" s="19" t="str">
        <f t="shared" ca="1" si="283"/>
        <v>-</v>
      </c>
      <c r="FC75" s="19">
        <f t="shared" ca="1" si="283"/>
        <v>1</v>
      </c>
      <c r="FD75" s="19">
        <f t="shared" ca="1" si="283"/>
        <v>0.66</v>
      </c>
      <c r="FE75" s="19" t="str">
        <f t="shared" ca="1" si="283"/>
        <v>-</v>
      </c>
      <c r="FF75" s="5" t="b">
        <f t="array" aca="1" ref="FF75" ca="1">IF(OR(FG75:FG75&lt;&gt;"-"),TRUE,"-")</f>
        <v>1</v>
      </c>
      <c r="FG75" s="240">
        <f t="shared" ca="1" si="300"/>
        <v>2</v>
      </c>
      <c r="FH75" s="240">
        <f t="shared" ca="1" si="300"/>
        <v>2</v>
      </c>
      <c r="FI75" s="240">
        <f t="shared" ca="1" si="300"/>
        <v>2</v>
      </c>
      <c r="FJ75" s="240">
        <f t="shared" ca="1" si="300"/>
        <v>2</v>
      </c>
      <c r="FK75" s="240">
        <f t="shared" ca="1" si="300"/>
        <v>2</v>
      </c>
      <c r="FL75" s="240">
        <f t="shared" ca="1" si="300"/>
        <v>2</v>
      </c>
      <c r="FM75" s="240">
        <f t="shared" ca="1" si="300"/>
        <v>2</v>
      </c>
      <c r="FN75" s="240">
        <f t="shared" ca="1" si="300"/>
        <v>2</v>
      </c>
      <c r="FO75" s="5" t="str">
        <f t="array" aca="1" ref="FO75" ca="1">IF(OR(FP75:FV75&lt;&gt;"-"),TRUE,"-")</f>
        <v>-</v>
      </c>
      <c r="FP75" s="19" t="str">
        <f t="shared" ref="FP75:FV91" ca="1" si="310">OFFSET(FP$5,$B75,0)</f>
        <v>-</v>
      </c>
      <c r="FQ75" s="19" t="str">
        <f t="shared" ca="1" si="310"/>
        <v>-</v>
      </c>
      <c r="FR75" s="19" t="str">
        <f t="shared" ca="1" si="310"/>
        <v>-</v>
      </c>
      <c r="FS75" s="19" t="str">
        <f t="shared" ca="1" si="310"/>
        <v>-</v>
      </c>
      <c r="FT75" s="19" t="str">
        <f t="shared" ca="1" si="310"/>
        <v>-</v>
      </c>
      <c r="FU75" s="19" t="str">
        <f t="shared" ca="1" si="310"/>
        <v>-</v>
      </c>
      <c r="FV75" s="19" t="str">
        <f t="shared" ca="1" si="310"/>
        <v>-</v>
      </c>
      <c r="FW75" s="19" t="b">
        <f t="shared" ca="1" si="213"/>
        <v>1</v>
      </c>
      <c r="FX75" s="145">
        <f t="shared" ca="1" si="275"/>
        <v>2</v>
      </c>
      <c r="FY75" s="19">
        <f t="shared" ca="1" si="213"/>
        <v>2</v>
      </c>
      <c r="FZ75" s="19" t="b">
        <f t="shared" ca="1" si="213"/>
        <v>0</v>
      </c>
      <c r="GA75" s="19" t="str">
        <f t="shared" ca="1" si="191"/>
        <v>-</v>
      </c>
      <c r="GB75" s="5" t="str">
        <f t="shared" ca="1" si="301"/>
        <v>-</v>
      </c>
      <c r="GC75" s="5" t="str">
        <f t="shared" ca="1" si="301"/>
        <v>-</v>
      </c>
      <c r="GD75" s="5" t="str">
        <f t="shared" ca="1" si="301"/>
        <v>-</v>
      </c>
      <c r="GE75" s="5" t="str">
        <f t="shared" ca="1" si="301"/>
        <v>-</v>
      </c>
      <c r="GF75" s="19" t="b">
        <f t="shared" ca="1" si="284"/>
        <v>0</v>
      </c>
      <c r="GG75" s="19" t="str">
        <f t="shared" ca="1" si="284"/>
        <v>-</v>
      </c>
      <c r="GH75" s="19" t="str">
        <f t="shared" ca="1" si="284"/>
        <v>-</v>
      </c>
      <c r="GI75" s="19" t="b">
        <f t="shared" ca="1" si="284"/>
        <v>1</v>
      </c>
      <c r="GJ75" s="19">
        <f t="shared" ca="1" si="284"/>
        <v>0.75</v>
      </c>
      <c r="GK75" s="19">
        <f t="shared" ca="1" si="284"/>
        <v>0.75</v>
      </c>
      <c r="GL75" s="19">
        <f t="shared" ca="1" si="284"/>
        <v>0.99</v>
      </c>
      <c r="GM75" s="19">
        <f t="shared" ca="1" si="284"/>
        <v>0.5</v>
      </c>
      <c r="GN75" s="19">
        <f t="shared" ca="1" si="284"/>
        <v>0</v>
      </c>
      <c r="GO75" s="19">
        <f t="shared" ca="1" si="284"/>
        <v>0</v>
      </c>
      <c r="GP75" s="19" t="str">
        <f t="shared" ca="1" si="284"/>
        <v>-</v>
      </c>
      <c r="GQ75" s="19" t="str">
        <f t="shared" ca="1" si="236"/>
        <v>-</v>
      </c>
      <c r="GR75" s="19" t="str">
        <f t="shared" ca="1" si="236"/>
        <v>-</v>
      </c>
      <c r="GS75" s="5">
        <f t="shared" ca="1" si="276"/>
        <v>1</v>
      </c>
      <c r="GT75" s="9"/>
      <c r="GU75" s="19">
        <f t="shared" ca="1" si="284"/>
        <v>70</v>
      </c>
      <c r="GV75" s="19">
        <f t="shared" ref="GV75:HK91" ca="1" si="311">OFFSET(GV$5,$B75,0)</f>
        <v>50</v>
      </c>
      <c r="GW75" s="19">
        <f t="shared" ca="1" si="311"/>
        <v>85</v>
      </c>
      <c r="GX75" s="19">
        <f t="shared" ca="1" si="311"/>
        <v>50</v>
      </c>
      <c r="GY75" s="19">
        <f t="shared" ca="1" si="214"/>
        <v>1</v>
      </c>
      <c r="GZ75" s="5">
        <f t="shared" ca="1" si="277"/>
        <v>1</v>
      </c>
      <c r="HA75" s="19">
        <f t="shared" ca="1" si="176"/>
        <v>1</v>
      </c>
      <c r="HB75" s="9"/>
      <c r="HC75" s="19" t="b">
        <f t="shared" ca="1" si="311"/>
        <v>0</v>
      </c>
      <c r="HD75" s="19" t="b">
        <f t="shared" ca="1" si="311"/>
        <v>0</v>
      </c>
      <c r="HE75" s="19">
        <f t="shared" ca="1" si="311"/>
        <v>1</v>
      </c>
      <c r="HF75" s="19">
        <f t="shared" ca="1" si="311"/>
        <v>0.75</v>
      </c>
      <c r="HG75" s="19">
        <f t="shared" ca="1" si="311"/>
        <v>0.75</v>
      </c>
      <c r="HH75" s="19">
        <f t="shared" ca="1" si="311"/>
        <v>0.8</v>
      </c>
      <c r="HI75" s="19">
        <f t="shared" ca="1" si="311"/>
        <v>0.82499999999999996</v>
      </c>
      <c r="HJ75" s="19">
        <f t="shared" ca="1" si="311"/>
        <v>0.875</v>
      </c>
      <c r="HK75" s="19">
        <f t="shared" ca="1" si="311"/>
        <v>0.9</v>
      </c>
      <c r="HL75" s="19">
        <f t="shared" ca="1" si="280"/>
        <v>1</v>
      </c>
      <c r="HM75" s="19">
        <f t="shared" ca="1" si="307"/>
        <v>0.875</v>
      </c>
      <c r="HN75" s="19">
        <f t="shared" ca="1" si="229"/>
        <v>0</v>
      </c>
      <c r="HO75" s="24">
        <v>0</v>
      </c>
    </row>
    <row r="76" spans="1:223" outlineLevel="2">
      <c r="A76" s="21">
        <f t="shared" si="251"/>
        <v>71</v>
      </c>
      <c r="B76" s="224">
        <f t="shared" ca="1" si="194"/>
        <v>24</v>
      </c>
      <c r="C76">
        <f>203</f>
        <v>203</v>
      </c>
      <c r="D76" s="145" t="str">
        <f t="shared" ca="1" si="265"/>
        <v>SWV</v>
      </c>
      <c r="E76" t="b">
        <f t="shared" ca="1" si="147"/>
        <v>1</v>
      </c>
      <c r="F76" t="b">
        <v>0</v>
      </c>
      <c r="G76" t="b">
        <f t="shared" ca="1" si="286"/>
        <v>1</v>
      </c>
      <c r="H76" s="240">
        <f t="shared" ca="1" si="281"/>
        <v>0</v>
      </c>
      <c r="I76" s="240">
        <f t="shared" ca="1" si="281"/>
        <v>1</v>
      </c>
      <c r="J76" s="240">
        <f t="shared" ca="1" si="281"/>
        <v>0</v>
      </c>
      <c r="K76" s="240">
        <f t="shared" ca="1" si="281"/>
        <v>1</v>
      </c>
      <c r="L76" s="240"/>
      <c r="M76" s="240">
        <f t="shared" ca="1" si="278"/>
        <v>1</v>
      </c>
      <c r="N76" s="240">
        <f t="shared" ca="1" si="255"/>
        <v>1</v>
      </c>
      <c r="O76" s="240">
        <f t="shared" ca="1" si="255"/>
        <v>2</v>
      </c>
      <c r="P76" s="240">
        <f t="shared" ca="1" si="255"/>
        <v>1</v>
      </c>
      <c r="Q76" s="240">
        <f t="shared" ca="1" si="255"/>
        <v>2</v>
      </c>
      <c r="R76" s="240">
        <f t="shared" ca="1" si="255"/>
        <v>1</v>
      </c>
      <c r="S76" s="240">
        <f t="shared" ca="1" si="255"/>
        <v>1</v>
      </c>
      <c r="T76" s="240">
        <f t="shared" ca="1" si="255"/>
        <v>1</v>
      </c>
      <c r="U76" s="278"/>
      <c r="V76" s="278"/>
      <c r="W76" s="280">
        <f t="shared" ca="1" si="262"/>
        <v>0</v>
      </c>
      <c r="X76" s="280">
        <f t="shared" ca="1" si="262"/>
        <v>92</v>
      </c>
      <c r="Y76" s="280">
        <f t="shared" ca="1" si="304"/>
        <v>0</v>
      </c>
      <c r="Z76" s="145">
        <f ca="1">INDEX(CHOOSE($N76,DataAutumn!i.AdultDrys,DataWinter!i.AdultDrys,DataSpring!i.AdultDrys),1,$M76)</f>
        <v>4</v>
      </c>
      <c r="AA76" s="5">
        <f t="shared" ca="1" si="290"/>
        <v>2</v>
      </c>
      <c r="AB76" s="5">
        <f t="shared" ca="1" si="290"/>
        <v>0</v>
      </c>
      <c r="AC76" s="5">
        <f t="shared" ca="1" si="266"/>
        <v>5</v>
      </c>
      <c r="AD76">
        <f t="shared" ca="1" si="287"/>
        <v>9</v>
      </c>
      <c r="AE76" s="240">
        <f t="shared" ca="1" si="222"/>
        <v>39</v>
      </c>
      <c r="AF76" s="233" t="str">
        <f t="shared" ca="1" si="302"/>
        <v>00047 FeedSupplyTemplate SWV Day135 FWM     RR000p WP100p MP100p GP100p T_TRUE  LTW_092_000 (F33N11)</v>
      </c>
      <c r="AG76" s="9" t="str">
        <f ca="1">IF(COUNTIF(AF$5:AF76,AF76)=1,"-","Dup")</f>
        <v>-</v>
      </c>
      <c r="AH76" s="9"/>
      <c r="AI76" s="240" t="str">
        <f t="shared" ca="1" si="289"/>
        <v>-</v>
      </c>
      <c r="AJ76" s="240" t="str">
        <f t="shared" ca="1" si="289"/>
        <v>-</v>
      </c>
      <c r="AK76" s="240" t="str">
        <f t="shared" ca="1" si="289"/>
        <v>-</v>
      </c>
      <c r="AL76" s="240" t="str">
        <f t="shared" ca="1" si="289"/>
        <v>-</v>
      </c>
      <c r="AM76" s="240" t="str">
        <f t="shared" ca="1" si="289"/>
        <v>-</v>
      </c>
      <c r="AN76" s="240" t="str">
        <f t="shared" ca="1" si="289"/>
        <v>-</v>
      </c>
      <c r="AO76" s="9"/>
      <c r="AP76" s="19" t="b">
        <f t="shared" ca="1" si="232"/>
        <v>1</v>
      </c>
      <c r="AQ76" s="19" t="str">
        <f t="shared" ca="1" si="232"/>
        <v>-</v>
      </c>
      <c r="AR76" s="19" t="str">
        <f t="shared" ca="1" si="232"/>
        <v>-</v>
      </c>
      <c r="AS76" s="19" t="str">
        <f t="shared" ca="1" si="232"/>
        <v>-</v>
      </c>
      <c r="AT76" s="19" t="b">
        <f t="shared" ca="1" si="232"/>
        <v>0</v>
      </c>
      <c r="AU76" s="19">
        <f t="shared" ca="1" si="291"/>
        <v>0.25</v>
      </c>
      <c r="AV76" s="19" t="b">
        <f t="shared" ca="1" si="291"/>
        <v>1</v>
      </c>
      <c r="AW76" s="9"/>
      <c r="AX76" s="5" t="str">
        <f t="shared" ca="1" si="267"/>
        <v>-</v>
      </c>
      <c r="AY76" s="19" t="str">
        <f t="shared" ca="1" si="292"/>
        <v>-</v>
      </c>
      <c r="AZ76" s="19" t="str">
        <f t="shared" ca="1" si="292"/>
        <v>-</v>
      </c>
      <c r="BA76" s="19" t="str">
        <f t="shared" ca="1" si="292"/>
        <v>-</v>
      </c>
      <c r="BB76" s="5" t="str">
        <f t="shared" ca="1" si="268"/>
        <v>-</v>
      </c>
      <c r="BC76" s="19" t="str">
        <f t="shared" ca="1" si="269"/>
        <v>-</v>
      </c>
      <c r="BD76" s="5" t="str">
        <f t="shared" ca="1" si="270"/>
        <v>-</v>
      </c>
      <c r="BE76" s="19" t="str">
        <f t="shared" ca="1" si="293"/>
        <v>-</v>
      </c>
      <c r="BF76" s="19" t="str">
        <f t="shared" ca="1" si="293"/>
        <v>-</v>
      </c>
      <c r="BG76" s="19" t="str">
        <f t="shared" ca="1" si="293"/>
        <v>-</v>
      </c>
      <c r="BH76" s="5" t="str">
        <f t="shared" ca="1" si="271"/>
        <v>-</v>
      </c>
      <c r="BI76" s="9"/>
      <c r="BJ76" s="19" t="str">
        <f t="shared" ca="1" si="272"/>
        <v>-</v>
      </c>
      <c r="BK76" s="19" t="str">
        <f t="shared" ca="1" si="272"/>
        <v>-</v>
      </c>
      <c r="BL76" s="19" t="str">
        <f t="shared" ca="1" si="272"/>
        <v>-</v>
      </c>
      <c r="BM76" s="19" t="str">
        <f t="shared" ca="1" si="272"/>
        <v>-</v>
      </c>
      <c r="BN76" s="19" t="str">
        <f t="shared" ca="1" si="272"/>
        <v>-</v>
      </c>
      <c r="BO76" s="19" t="str">
        <f t="shared" ca="1" si="272"/>
        <v>-</v>
      </c>
      <c r="BP76" s="19" t="str">
        <f t="shared" ca="1" si="272"/>
        <v>-</v>
      </c>
      <c r="BQ76" s="19" t="str">
        <f t="shared" ca="1" si="272"/>
        <v>-</v>
      </c>
      <c r="BR76" s="19" t="str">
        <f t="shared" ca="1" si="272"/>
        <v>-</v>
      </c>
      <c r="BS76" s="19" t="str">
        <f t="shared" ca="1" si="272"/>
        <v>-</v>
      </c>
      <c r="BT76" s="9"/>
      <c r="BU76" s="240" t="b">
        <f t="shared" ca="1" si="201"/>
        <v>1</v>
      </c>
      <c r="BV76" s="12" t="b">
        <v>1</v>
      </c>
      <c r="BW76" s="240" t="b">
        <f t="shared" ca="1" si="207"/>
        <v>1</v>
      </c>
      <c r="BX76" s="255">
        <f t="shared" ca="1" si="303"/>
        <v>111109</v>
      </c>
      <c r="BY76" s="240" t="b">
        <f t="shared" ca="1" si="218"/>
        <v>1</v>
      </c>
      <c r="BZ76" s="240">
        <f t="shared" ca="1" si="223"/>
        <v>0</v>
      </c>
      <c r="CA76" s="240" t="b">
        <f t="shared" ca="1" si="223"/>
        <v>0</v>
      </c>
      <c r="CB76" s="240">
        <f t="shared" ca="1" si="197"/>
        <v>111148</v>
      </c>
      <c r="CC76" s="19" t="str">
        <f t="shared" ca="1" si="233"/>
        <v>-</v>
      </c>
      <c r="CD76" s="12">
        <v>1</v>
      </c>
      <c r="CE76" s="12">
        <v>1</v>
      </c>
      <c r="CF76" s="9"/>
      <c r="CG76" s="448">
        <f t="shared" ca="1" si="294"/>
        <v>683</v>
      </c>
      <c r="CH76" s="448">
        <f t="shared" ca="1" si="294"/>
        <v>717</v>
      </c>
      <c r="CI76" s="448">
        <f t="shared" ca="1" si="294"/>
        <v>752</v>
      </c>
      <c r="CJ76" s="153">
        <f t="shared" ca="1" si="295"/>
        <v>441</v>
      </c>
      <c r="CK76" s="153">
        <f t="shared" ca="1" si="295"/>
        <v>476</v>
      </c>
      <c r="CL76" s="153">
        <f t="shared" ca="1" si="295"/>
        <v>511</v>
      </c>
      <c r="CM76" s="19" t="str">
        <f t="shared" ca="1" si="279"/>
        <v>-</v>
      </c>
      <c r="CN76" s="19" t="str">
        <f t="shared" ref="CN76:CO91" ca="1" si="312">OFFSET(CN$5,$B76,0)</f>
        <v>-</v>
      </c>
      <c r="CO76" s="19" t="str">
        <f t="shared" ca="1" si="312"/>
        <v>-</v>
      </c>
      <c r="CP76" s="19" t="str">
        <f t="shared" ca="1" si="308"/>
        <v>-</v>
      </c>
      <c r="CQ76" s="19" t="str">
        <f t="shared" ca="1" si="308"/>
        <v>-</v>
      </c>
      <c r="CR76" s="19"/>
      <c r="CS76" s="19"/>
      <c r="CT76" s="19"/>
      <c r="CU76" s="19"/>
      <c r="CV76" s="19"/>
      <c r="CW76" s="19"/>
      <c r="CX76" s="19"/>
      <c r="CY76" s="19"/>
      <c r="CZ76" s="19"/>
      <c r="DA76" s="19"/>
      <c r="DB76" s="19"/>
      <c r="DC76" s="19"/>
      <c r="DD76" s="12">
        <v>1</v>
      </c>
      <c r="DE76" s="12">
        <v>1</v>
      </c>
      <c r="DF76" s="19">
        <f t="shared" ca="1" si="309"/>
        <v>0</v>
      </c>
      <c r="DG76" s="19" t="str">
        <f t="shared" ca="1" si="309"/>
        <v>-</v>
      </c>
      <c r="DH76" s="19" t="str">
        <f t="shared" ca="1" si="309"/>
        <v>-</v>
      </c>
      <c r="DI76" s="19" t="str">
        <f t="shared" ca="1" si="309"/>
        <v>-</v>
      </c>
      <c r="DJ76" s="19" t="str">
        <f t="shared" ca="1" si="309"/>
        <v>-</v>
      </c>
      <c r="DK76" s="19" t="str">
        <f t="shared" ca="1" si="309"/>
        <v>-</v>
      </c>
      <c r="DL76" s="19">
        <f t="shared" ca="1" si="309"/>
        <v>0</v>
      </c>
      <c r="DM76" s="19" t="str">
        <f t="shared" ca="1" si="309"/>
        <v>-</v>
      </c>
      <c r="DN76" s="19" t="str">
        <f t="shared" ca="1" si="309"/>
        <v>-</v>
      </c>
      <c r="DO76" s="19">
        <f t="shared" ca="1" si="309"/>
        <v>0</v>
      </c>
      <c r="DP76" s="154">
        <f t="shared" ca="1" si="261"/>
        <v>0</v>
      </c>
      <c r="DQ76" s="154">
        <f t="shared" ca="1" si="261"/>
        <v>0</v>
      </c>
      <c r="DR76" s="5">
        <f t="shared" ca="1" si="273"/>
        <v>19</v>
      </c>
      <c r="DS76" s="9"/>
      <c r="DT76" s="5">
        <f t="shared" ca="1" si="296"/>
        <v>0</v>
      </c>
      <c r="DU76" s="5" t="b">
        <f t="shared" ca="1" si="296"/>
        <v>0</v>
      </c>
      <c r="DV76" s="19">
        <f t="shared" ca="1" si="285"/>
        <v>0</v>
      </c>
      <c r="DW76" s="5">
        <f t="shared" ca="1" si="296"/>
        <v>50</v>
      </c>
      <c r="DX76" s="19">
        <f t="shared" ca="1" si="285"/>
        <v>0</v>
      </c>
      <c r="DY76" s="19">
        <f t="shared" ref="DY76:EF76" ca="1" si="313">OFFSET(DY$5,$B76,0)</f>
        <v>0</v>
      </c>
      <c r="DZ76" s="19">
        <f t="shared" ca="1" si="313"/>
        <v>0</v>
      </c>
      <c r="EA76" s="19">
        <f t="shared" ca="1" si="313"/>
        <v>0</v>
      </c>
      <c r="EB76" s="19">
        <f t="shared" ca="1" si="313"/>
        <v>0</v>
      </c>
      <c r="EC76" s="19">
        <f t="shared" ca="1" si="313"/>
        <v>0</v>
      </c>
      <c r="ED76" s="19">
        <f t="shared" ca="1" si="313"/>
        <v>0</v>
      </c>
      <c r="EE76" s="19">
        <f t="shared" ca="1" si="313"/>
        <v>0</v>
      </c>
      <c r="EF76" s="19">
        <f t="shared" ca="1" si="313"/>
        <v>0</v>
      </c>
      <c r="EG76" s="5">
        <f t="shared" ca="1" si="297"/>
        <v>0</v>
      </c>
      <c r="EH76" s="5">
        <f t="shared" ca="1" si="297"/>
        <v>0</v>
      </c>
      <c r="EI76" s="5">
        <f t="shared" ca="1" si="297"/>
        <v>0</v>
      </c>
      <c r="EJ76" s="5">
        <f t="shared" ca="1" si="298"/>
        <v>0.01</v>
      </c>
      <c r="EK76" s="5">
        <f t="shared" ca="1" si="298"/>
        <v>0</v>
      </c>
      <c r="EL76" s="5">
        <f t="shared" ca="1" si="298"/>
        <v>0</v>
      </c>
      <c r="EM76" s="5">
        <f t="shared" ca="1" si="298"/>
        <v>0.05</v>
      </c>
      <c r="EN76" s="5">
        <f t="shared" ca="1" si="298"/>
        <v>0.05</v>
      </c>
      <c r="EO76" s="19">
        <f t="shared" ca="1" si="285"/>
        <v>0</v>
      </c>
      <c r="EP76" s="19">
        <f t="shared" ca="1" si="285"/>
        <v>0</v>
      </c>
      <c r="EQ76" s="19">
        <f t="shared" ca="1" si="285"/>
        <v>0</v>
      </c>
      <c r="ER76" s="9"/>
      <c r="ES76" s="5" t="str">
        <f t="shared" ca="1" si="274"/>
        <v>-</v>
      </c>
      <c r="ET76" s="5" t="b">
        <f t="shared" ca="1" si="299"/>
        <v>1</v>
      </c>
      <c r="EU76" s="5" t="b">
        <f t="shared" ca="1" si="299"/>
        <v>0</v>
      </c>
      <c r="EV76" s="5" t="b">
        <f t="shared" ca="1" si="299"/>
        <v>0</v>
      </c>
      <c r="EW76" s="19">
        <f t="shared" ref="EW76:EX91" ca="1" si="314">OFFSET(EW$5,$B76,0)</f>
        <v>2</v>
      </c>
      <c r="EX76" s="19">
        <f t="shared" ca="1" si="314"/>
        <v>2</v>
      </c>
      <c r="EY76" s="19" t="str">
        <f t="shared" ca="1" si="283"/>
        <v>-</v>
      </c>
      <c r="EZ76" s="19" t="str">
        <f t="shared" ca="1" si="283"/>
        <v>-</v>
      </c>
      <c r="FA76" s="19" t="str">
        <f t="shared" ca="1" si="283"/>
        <v>-</v>
      </c>
      <c r="FB76" s="19" t="str">
        <f t="shared" ca="1" si="283"/>
        <v>-</v>
      </c>
      <c r="FC76" s="19">
        <f t="shared" ca="1" si="283"/>
        <v>1</v>
      </c>
      <c r="FD76" s="19">
        <f t="shared" ca="1" si="283"/>
        <v>0.66</v>
      </c>
      <c r="FE76" s="19" t="str">
        <f t="shared" ca="1" si="283"/>
        <v>-</v>
      </c>
      <c r="FF76" s="5" t="b">
        <f t="array" aca="1" ref="FF76" ca="1">IF(OR(FG76:FG76&lt;&gt;"-"),TRUE,"-")</f>
        <v>1</v>
      </c>
      <c r="FG76" s="240">
        <f t="shared" ca="1" si="300"/>
        <v>2</v>
      </c>
      <c r="FH76" s="240">
        <f t="shared" ca="1" si="300"/>
        <v>2</v>
      </c>
      <c r="FI76" s="240">
        <f t="shared" ca="1" si="300"/>
        <v>2</v>
      </c>
      <c r="FJ76" s="240">
        <f t="shared" ca="1" si="300"/>
        <v>2</v>
      </c>
      <c r="FK76" s="240">
        <f t="shared" ca="1" si="300"/>
        <v>2</v>
      </c>
      <c r="FL76" s="240">
        <f t="shared" ca="1" si="300"/>
        <v>2</v>
      </c>
      <c r="FM76" s="240">
        <f t="shared" ca="1" si="300"/>
        <v>2</v>
      </c>
      <c r="FN76" s="240">
        <f t="shared" ca="1" si="300"/>
        <v>2</v>
      </c>
      <c r="FO76" s="5" t="str">
        <f t="array" aca="1" ref="FO76" ca="1">IF(OR(FP76:FV76&lt;&gt;"-"),TRUE,"-")</f>
        <v>-</v>
      </c>
      <c r="FP76" s="19" t="str">
        <f t="shared" ca="1" si="310"/>
        <v>-</v>
      </c>
      <c r="FQ76" s="19" t="str">
        <f t="shared" ca="1" si="310"/>
        <v>-</v>
      </c>
      <c r="FR76" s="19" t="str">
        <f t="shared" ca="1" si="310"/>
        <v>-</v>
      </c>
      <c r="FS76" s="19" t="str">
        <f t="shared" ca="1" si="310"/>
        <v>-</v>
      </c>
      <c r="FT76" s="19" t="str">
        <f t="shared" ca="1" si="310"/>
        <v>-</v>
      </c>
      <c r="FU76" s="19" t="str">
        <f t="shared" ca="1" si="310"/>
        <v>-</v>
      </c>
      <c r="FV76" s="19" t="str">
        <f t="shared" ca="1" si="310"/>
        <v>-</v>
      </c>
      <c r="FW76" s="19" t="b">
        <f t="shared" ca="1" si="213"/>
        <v>1</v>
      </c>
      <c r="FX76" s="145">
        <f t="shared" ca="1" si="275"/>
        <v>2</v>
      </c>
      <c r="FY76" s="19">
        <f t="shared" ca="1" si="213"/>
        <v>2</v>
      </c>
      <c r="FZ76" s="19" t="b">
        <f t="shared" ca="1" si="213"/>
        <v>0</v>
      </c>
      <c r="GA76" s="19" t="str">
        <f t="shared" ca="1" si="191"/>
        <v>-</v>
      </c>
      <c r="GB76" s="5" t="str">
        <f t="shared" ca="1" si="301"/>
        <v>-</v>
      </c>
      <c r="GC76" s="5" t="str">
        <f t="shared" ca="1" si="301"/>
        <v>-</v>
      </c>
      <c r="GD76" s="5" t="str">
        <f t="shared" ca="1" si="301"/>
        <v>-</v>
      </c>
      <c r="GE76" s="5" t="str">
        <f t="shared" ca="1" si="301"/>
        <v>-</v>
      </c>
      <c r="GF76" s="19" t="b">
        <f t="shared" ca="1" si="284"/>
        <v>0</v>
      </c>
      <c r="GG76" s="19" t="str">
        <f t="shared" ca="1" si="284"/>
        <v>-</v>
      </c>
      <c r="GH76" s="19" t="str">
        <f t="shared" ca="1" si="284"/>
        <v>-</v>
      </c>
      <c r="GI76" s="19" t="b">
        <f t="shared" ca="1" si="284"/>
        <v>1</v>
      </c>
      <c r="GJ76" s="19">
        <f t="shared" ca="1" si="284"/>
        <v>0.75</v>
      </c>
      <c r="GK76" s="19">
        <f t="shared" ca="1" si="284"/>
        <v>0.75</v>
      </c>
      <c r="GL76" s="19">
        <f t="shared" ca="1" si="284"/>
        <v>0.99</v>
      </c>
      <c r="GM76" s="19">
        <f t="shared" ca="1" si="284"/>
        <v>0.5</v>
      </c>
      <c r="GN76" s="19">
        <f t="shared" ca="1" si="284"/>
        <v>0</v>
      </c>
      <c r="GO76" s="19">
        <f t="shared" ca="1" si="284"/>
        <v>0</v>
      </c>
      <c r="GP76" s="19" t="str">
        <f t="shared" ca="1" si="284"/>
        <v>-</v>
      </c>
      <c r="GQ76" s="19" t="str">
        <f t="shared" ca="1" si="236"/>
        <v>-</v>
      </c>
      <c r="GR76" s="19" t="str">
        <f t="shared" ca="1" si="236"/>
        <v>-</v>
      </c>
      <c r="GS76" s="5">
        <f t="shared" ca="1" si="276"/>
        <v>1</v>
      </c>
      <c r="GT76" s="9"/>
      <c r="GU76" s="19">
        <f t="shared" ca="1" si="284"/>
        <v>70</v>
      </c>
      <c r="GV76" s="19">
        <f t="shared" ca="1" si="311"/>
        <v>50</v>
      </c>
      <c r="GW76" s="19">
        <f t="shared" ca="1" si="311"/>
        <v>85</v>
      </c>
      <c r="GX76" s="19">
        <f t="shared" ca="1" si="311"/>
        <v>50</v>
      </c>
      <c r="GY76" s="19">
        <f t="shared" ca="1" si="214"/>
        <v>1</v>
      </c>
      <c r="GZ76" s="5">
        <f t="shared" ca="1" si="277"/>
        <v>1</v>
      </c>
      <c r="HA76" s="19">
        <f t="shared" ca="1" si="176"/>
        <v>1</v>
      </c>
      <c r="HB76" s="9"/>
      <c r="HC76" s="19" t="b">
        <f t="shared" ca="1" si="311"/>
        <v>0</v>
      </c>
      <c r="HD76" s="19" t="b">
        <f t="shared" ca="1" si="311"/>
        <v>0</v>
      </c>
      <c r="HE76" s="19">
        <f t="shared" ca="1" si="311"/>
        <v>1</v>
      </c>
      <c r="HF76" s="19">
        <f t="shared" ca="1" si="280"/>
        <v>0.75</v>
      </c>
      <c r="HG76" s="19">
        <f t="shared" ca="1" si="280"/>
        <v>0.75</v>
      </c>
      <c r="HH76" s="19">
        <f t="shared" ca="1" si="280"/>
        <v>0.8</v>
      </c>
      <c r="HI76" s="19">
        <f t="shared" ca="1" si="280"/>
        <v>0.82499999999999996</v>
      </c>
      <c r="HJ76" s="19">
        <f t="shared" ca="1" si="280"/>
        <v>0.875</v>
      </c>
      <c r="HK76" s="19">
        <f t="shared" ca="1" si="280"/>
        <v>0.9</v>
      </c>
      <c r="HL76" s="19">
        <f t="shared" ca="1" si="280"/>
        <v>1</v>
      </c>
      <c r="HM76" s="19">
        <f t="shared" ca="1" si="307"/>
        <v>0.875</v>
      </c>
      <c r="HN76" s="19">
        <f t="shared" ca="1" si="229"/>
        <v>0</v>
      </c>
      <c r="HO76" s="24">
        <v>0</v>
      </c>
    </row>
    <row r="77" spans="1:223" outlineLevel="2">
      <c r="A77" s="21">
        <f t="shared" si="251"/>
        <v>72</v>
      </c>
      <c r="B77" s="224">
        <f t="shared" ca="1" si="194"/>
        <v>24</v>
      </c>
      <c r="C77">
        <f>203</f>
        <v>203</v>
      </c>
      <c r="D77" s="145" t="str">
        <f t="shared" ca="1" si="265"/>
        <v>SWV</v>
      </c>
      <c r="E77" t="b">
        <f t="shared" ca="1" si="147"/>
        <v>1</v>
      </c>
      <c r="F77" t="b">
        <v>0</v>
      </c>
      <c r="G77" t="b">
        <f t="shared" ca="1" si="286"/>
        <v>1</v>
      </c>
      <c r="H77" s="240">
        <f t="shared" ca="1" si="281"/>
        <v>0</v>
      </c>
      <c r="I77" s="240">
        <f t="shared" ca="1" si="281"/>
        <v>1</v>
      </c>
      <c r="J77" s="240">
        <f t="shared" ca="1" si="281"/>
        <v>0</v>
      </c>
      <c r="K77" s="240">
        <f t="shared" ca="1" si="281"/>
        <v>1</v>
      </c>
      <c r="L77" s="240"/>
      <c r="M77" s="240">
        <f t="shared" ca="1" si="278"/>
        <v>1</v>
      </c>
      <c r="N77" s="240">
        <f t="shared" ca="1" si="255"/>
        <v>1</v>
      </c>
      <c r="O77" s="240">
        <f t="shared" ca="1" si="255"/>
        <v>2</v>
      </c>
      <c r="P77" s="240">
        <f t="shared" ca="1" si="255"/>
        <v>1</v>
      </c>
      <c r="Q77" s="240">
        <f t="shared" ca="1" si="255"/>
        <v>2</v>
      </c>
      <c r="R77" s="240">
        <f t="shared" ca="1" si="255"/>
        <v>1</v>
      </c>
      <c r="S77" s="240">
        <f t="shared" ca="1" si="255"/>
        <v>1</v>
      </c>
      <c r="T77" s="240">
        <f t="shared" ca="1" si="255"/>
        <v>1</v>
      </c>
      <c r="U77" s="278"/>
      <c r="V77" s="278"/>
      <c r="W77" s="280">
        <f t="shared" ca="1" si="262"/>
        <v>0</v>
      </c>
      <c r="X77" s="280">
        <f t="shared" ca="1" si="262"/>
        <v>93</v>
      </c>
      <c r="Y77" s="280">
        <f t="shared" ca="1" si="304"/>
        <v>0</v>
      </c>
      <c r="Z77" s="145">
        <f ca="1">INDEX(CHOOSE($N77,DataAutumn!i.AdultDrys,DataWinter!i.AdultDrys,DataSpring!i.AdultDrys),1,$M77)</f>
        <v>4</v>
      </c>
      <c r="AA77" s="5">
        <f t="shared" ca="1" si="290"/>
        <v>2</v>
      </c>
      <c r="AB77" s="5">
        <f t="shared" ca="1" si="290"/>
        <v>0</v>
      </c>
      <c r="AC77" s="5">
        <f t="shared" ca="1" si="266"/>
        <v>5</v>
      </c>
      <c r="AD77">
        <f t="shared" ca="1" si="287"/>
        <v>9</v>
      </c>
      <c r="AE77" s="240">
        <f t="shared" ca="1" si="222"/>
        <v>40</v>
      </c>
      <c r="AF77" s="233" t="str">
        <f t="shared" ca="1" si="302"/>
        <v>00048 FeedSupplyTemplate SWV Day135 FWM     RR000p WP100p MP100p GP100p T_TRUE  LTW_093_000 (F33N11)</v>
      </c>
      <c r="AG77" s="9" t="str">
        <f ca="1">IF(COUNTIF(AF$5:AF77,AF77)=1,"-","Dup")</f>
        <v>-</v>
      </c>
      <c r="AH77" s="9"/>
      <c r="AI77" s="240" t="str">
        <f t="shared" ca="1" si="289"/>
        <v>-</v>
      </c>
      <c r="AJ77" s="240" t="str">
        <f t="shared" ca="1" si="289"/>
        <v>-</v>
      </c>
      <c r="AK77" s="240" t="str">
        <f t="shared" ca="1" si="289"/>
        <v>-</v>
      </c>
      <c r="AL77" s="240" t="str">
        <f t="shared" ca="1" si="289"/>
        <v>-</v>
      </c>
      <c r="AM77" s="240" t="str">
        <f t="shared" ca="1" si="289"/>
        <v>-</v>
      </c>
      <c r="AN77" s="240" t="str">
        <f t="shared" ca="1" si="289"/>
        <v>-</v>
      </c>
      <c r="AO77" s="9"/>
      <c r="AP77" s="19" t="b">
        <f t="shared" ca="1" si="232"/>
        <v>1</v>
      </c>
      <c r="AQ77" s="19" t="str">
        <f t="shared" ca="1" si="232"/>
        <v>-</v>
      </c>
      <c r="AR77" s="19" t="str">
        <f t="shared" ca="1" si="232"/>
        <v>-</v>
      </c>
      <c r="AS77" s="19" t="str">
        <f t="shared" ca="1" si="232"/>
        <v>-</v>
      </c>
      <c r="AT77" s="19" t="b">
        <f t="shared" ca="1" si="232"/>
        <v>0</v>
      </c>
      <c r="AU77" s="19">
        <f t="shared" ca="1" si="291"/>
        <v>0.25</v>
      </c>
      <c r="AV77" s="19" t="b">
        <f t="shared" ca="1" si="291"/>
        <v>1</v>
      </c>
      <c r="AW77" s="9"/>
      <c r="AX77" s="5" t="str">
        <f t="shared" ca="1" si="267"/>
        <v>-</v>
      </c>
      <c r="AY77" s="19" t="str">
        <f t="shared" ca="1" si="292"/>
        <v>-</v>
      </c>
      <c r="AZ77" s="19" t="str">
        <f t="shared" ca="1" si="292"/>
        <v>-</v>
      </c>
      <c r="BA77" s="19" t="str">
        <f t="shared" ca="1" si="292"/>
        <v>-</v>
      </c>
      <c r="BB77" s="5" t="str">
        <f t="shared" ca="1" si="268"/>
        <v>-</v>
      </c>
      <c r="BC77" s="19" t="str">
        <f t="shared" ca="1" si="269"/>
        <v>-</v>
      </c>
      <c r="BD77" s="5" t="str">
        <f t="shared" ca="1" si="270"/>
        <v>-</v>
      </c>
      <c r="BE77" s="19" t="str">
        <f t="shared" ca="1" si="293"/>
        <v>-</v>
      </c>
      <c r="BF77" s="19" t="str">
        <f t="shared" ca="1" si="293"/>
        <v>-</v>
      </c>
      <c r="BG77" s="19" t="str">
        <f t="shared" ca="1" si="293"/>
        <v>-</v>
      </c>
      <c r="BH77" s="5" t="str">
        <f t="shared" ca="1" si="271"/>
        <v>-</v>
      </c>
      <c r="BI77" s="9"/>
      <c r="BJ77" s="19" t="str">
        <f t="shared" ref="BJ77:BS91" ca="1" si="315">OFFSET(BJ$5,$B77,0)</f>
        <v>-</v>
      </c>
      <c r="BK77" s="19" t="str">
        <f t="shared" ca="1" si="315"/>
        <v>-</v>
      </c>
      <c r="BL77" s="19" t="str">
        <f t="shared" ca="1" si="315"/>
        <v>-</v>
      </c>
      <c r="BM77" s="19" t="str">
        <f t="shared" ca="1" si="315"/>
        <v>-</v>
      </c>
      <c r="BN77" s="19" t="str">
        <f t="shared" ca="1" si="315"/>
        <v>-</v>
      </c>
      <c r="BO77" s="19" t="str">
        <f t="shared" ca="1" si="315"/>
        <v>-</v>
      </c>
      <c r="BP77" s="19" t="str">
        <f t="shared" ca="1" si="315"/>
        <v>-</v>
      </c>
      <c r="BQ77" s="19" t="str">
        <f t="shared" ca="1" si="315"/>
        <v>-</v>
      </c>
      <c r="BR77" s="19" t="str">
        <f t="shared" ca="1" si="315"/>
        <v>-</v>
      </c>
      <c r="BS77" s="19" t="str">
        <f t="shared" ca="1" si="315"/>
        <v>-</v>
      </c>
      <c r="BT77" s="9"/>
      <c r="BU77" s="240" t="b">
        <f t="shared" ca="1" si="201"/>
        <v>1</v>
      </c>
      <c r="BV77" s="12" t="b">
        <v>1</v>
      </c>
      <c r="BW77" s="240" t="b">
        <f t="shared" ca="1" si="207"/>
        <v>1</v>
      </c>
      <c r="BX77" s="255">
        <f t="shared" ca="1" si="303"/>
        <v>111109</v>
      </c>
      <c r="BY77" s="240" t="b">
        <f t="shared" ca="1" si="218"/>
        <v>1</v>
      </c>
      <c r="BZ77" s="240">
        <f t="shared" ca="1" si="223"/>
        <v>0</v>
      </c>
      <c r="CA77" s="240" t="b">
        <f t="shared" ca="1" si="223"/>
        <v>0</v>
      </c>
      <c r="CB77" s="240">
        <f t="shared" ca="1" si="197"/>
        <v>111149</v>
      </c>
      <c r="CC77" s="19" t="str">
        <f t="shared" ca="1" si="233"/>
        <v>-</v>
      </c>
      <c r="CD77" s="12">
        <v>1</v>
      </c>
      <c r="CE77" s="12">
        <v>1</v>
      </c>
      <c r="CF77" s="9"/>
      <c r="CG77" s="448">
        <f t="shared" ca="1" si="294"/>
        <v>683</v>
      </c>
      <c r="CH77" s="448">
        <f t="shared" ca="1" si="294"/>
        <v>717</v>
      </c>
      <c r="CI77" s="448">
        <f t="shared" ca="1" si="294"/>
        <v>752</v>
      </c>
      <c r="CJ77" s="153">
        <f t="shared" ca="1" si="295"/>
        <v>441</v>
      </c>
      <c r="CK77" s="153">
        <f t="shared" ca="1" si="295"/>
        <v>476</v>
      </c>
      <c r="CL77" s="153">
        <f t="shared" ca="1" si="295"/>
        <v>511</v>
      </c>
      <c r="CM77" s="19" t="str">
        <f t="shared" ca="1" si="279"/>
        <v>-</v>
      </c>
      <c r="CN77" s="19" t="str">
        <f t="shared" ca="1" si="312"/>
        <v>-</v>
      </c>
      <c r="CO77" s="19" t="str">
        <f t="shared" ca="1" si="312"/>
        <v>-</v>
      </c>
      <c r="CP77" s="19" t="str">
        <f t="shared" ca="1" si="308"/>
        <v>-</v>
      </c>
      <c r="CQ77" s="19" t="str">
        <f t="shared" ca="1" si="308"/>
        <v>-</v>
      </c>
      <c r="CR77" s="19"/>
      <c r="CS77" s="19"/>
      <c r="CT77" s="19"/>
      <c r="CU77" s="19"/>
      <c r="CV77" s="19"/>
      <c r="CW77" s="19"/>
      <c r="CX77" s="19"/>
      <c r="CY77" s="19"/>
      <c r="CZ77" s="19"/>
      <c r="DA77" s="19"/>
      <c r="DB77" s="19"/>
      <c r="DC77" s="19"/>
      <c r="DD77" s="12">
        <v>1</v>
      </c>
      <c r="DE77" s="12">
        <v>1</v>
      </c>
      <c r="DF77" s="19">
        <f t="shared" ca="1" si="309"/>
        <v>0</v>
      </c>
      <c r="DG77" s="19" t="str">
        <f t="shared" ca="1" si="309"/>
        <v>-</v>
      </c>
      <c r="DH77" s="19" t="str">
        <f t="shared" ca="1" si="309"/>
        <v>-</v>
      </c>
      <c r="DI77" s="19" t="str">
        <f t="shared" ca="1" si="309"/>
        <v>-</v>
      </c>
      <c r="DJ77" s="19" t="str">
        <f t="shared" ca="1" si="309"/>
        <v>-</v>
      </c>
      <c r="DK77" s="19" t="str">
        <f t="shared" ca="1" si="309"/>
        <v>-</v>
      </c>
      <c r="DL77" s="19">
        <f t="shared" ca="1" si="309"/>
        <v>0</v>
      </c>
      <c r="DM77" s="19" t="str">
        <f t="shared" ca="1" si="309"/>
        <v>-</v>
      </c>
      <c r="DN77" s="19" t="str">
        <f t="shared" ca="1" si="309"/>
        <v>-</v>
      </c>
      <c r="DO77" s="19">
        <f t="shared" ca="1" si="309"/>
        <v>0</v>
      </c>
      <c r="DP77" s="154">
        <f t="shared" ca="1" si="261"/>
        <v>0</v>
      </c>
      <c r="DQ77" s="154">
        <f t="shared" ca="1" si="261"/>
        <v>0</v>
      </c>
      <c r="DR77" s="5">
        <f t="shared" ca="1" si="273"/>
        <v>19</v>
      </c>
      <c r="DS77" s="9"/>
      <c r="DT77" s="5">
        <f t="shared" ca="1" si="296"/>
        <v>0</v>
      </c>
      <c r="DU77" s="5" t="b">
        <f t="shared" ca="1" si="296"/>
        <v>0</v>
      </c>
      <c r="DV77" s="19">
        <f t="shared" ref="DV77:EF91" ca="1" si="316">OFFSET(DV$5,$B77,0)</f>
        <v>0</v>
      </c>
      <c r="DW77" s="5">
        <f t="shared" ca="1" si="296"/>
        <v>50</v>
      </c>
      <c r="DX77" s="19">
        <f t="shared" ca="1" si="316"/>
        <v>0</v>
      </c>
      <c r="DY77" s="19">
        <f t="shared" ca="1" si="316"/>
        <v>0</v>
      </c>
      <c r="DZ77" s="19">
        <f t="shared" ca="1" si="316"/>
        <v>0</v>
      </c>
      <c r="EA77" s="19">
        <f t="shared" ca="1" si="316"/>
        <v>0</v>
      </c>
      <c r="EB77" s="19">
        <f t="shared" ca="1" si="316"/>
        <v>0</v>
      </c>
      <c r="EC77" s="19">
        <f t="shared" ca="1" si="316"/>
        <v>0</v>
      </c>
      <c r="ED77" s="19">
        <f t="shared" ca="1" si="316"/>
        <v>0</v>
      </c>
      <c r="EE77" s="19">
        <f t="shared" ca="1" si="316"/>
        <v>0</v>
      </c>
      <c r="EF77" s="19">
        <f t="shared" ca="1" si="316"/>
        <v>0</v>
      </c>
      <c r="EG77" s="5">
        <f t="shared" ca="1" si="297"/>
        <v>0</v>
      </c>
      <c r="EH77" s="5">
        <f t="shared" ca="1" si="297"/>
        <v>0</v>
      </c>
      <c r="EI77" s="5">
        <f t="shared" ca="1" si="297"/>
        <v>0</v>
      </c>
      <c r="EJ77" s="5">
        <f t="shared" ca="1" si="298"/>
        <v>0.01</v>
      </c>
      <c r="EK77" s="5">
        <f t="shared" ca="1" si="298"/>
        <v>0</v>
      </c>
      <c r="EL77" s="5">
        <f t="shared" ca="1" si="298"/>
        <v>0</v>
      </c>
      <c r="EM77" s="5">
        <f t="shared" ca="1" si="298"/>
        <v>0.05</v>
      </c>
      <c r="EN77" s="5">
        <f t="shared" ca="1" si="298"/>
        <v>0.05</v>
      </c>
      <c r="EO77" s="19">
        <f t="shared" ca="1" si="285"/>
        <v>0</v>
      </c>
      <c r="EP77" s="19">
        <f t="shared" ca="1" si="285"/>
        <v>0</v>
      </c>
      <c r="EQ77" s="19">
        <f t="shared" ca="1" si="285"/>
        <v>0</v>
      </c>
      <c r="ER77" s="9"/>
      <c r="ES77" s="5" t="str">
        <f t="shared" ca="1" si="274"/>
        <v>-</v>
      </c>
      <c r="ET77" s="5" t="b">
        <f t="shared" ca="1" si="299"/>
        <v>1</v>
      </c>
      <c r="EU77" s="5" t="b">
        <f t="shared" ca="1" si="299"/>
        <v>0</v>
      </c>
      <c r="EV77" s="5" t="b">
        <f t="shared" ca="1" si="299"/>
        <v>0</v>
      </c>
      <c r="EW77" s="19">
        <f t="shared" ca="1" si="314"/>
        <v>2</v>
      </c>
      <c r="EX77" s="19">
        <f t="shared" ca="1" si="314"/>
        <v>2</v>
      </c>
      <c r="EY77" s="19" t="str">
        <f t="shared" ca="1" si="283"/>
        <v>-</v>
      </c>
      <c r="EZ77" s="19" t="str">
        <f t="shared" ca="1" si="283"/>
        <v>-</v>
      </c>
      <c r="FA77" s="19" t="str">
        <f t="shared" ca="1" si="283"/>
        <v>-</v>
      </c>
      <c r="FB77" s="19" t="str">
        <f t="shared" ca="1" si="283"/>
        <v>-</v>
      </c>
      <c r="FC77" s="19">
        <f t="shared" ca="1" si="283"/>
        <v>1</v>
      </c>
      <c r="FD77" s="19">
        <f t="shared" ca="1" si="283"/>
        <v>0.66</v>
      </c>
      <c r="FE77" s="19" t="str">
        <f t="shared" ca="1" si="283"/>
        <v>-</v>
      </c>
      <c r="FF77" s="5" t="b">
        <f t="array" aca="1" ref="FF77" ca="1">IF(OR(FG77:FG77&lt;&gt;"-"),TRUE,"-")</f>
        <v>1</v>
      </c>
      <c r="FG77" s="240">
        <f t="shared" ca="1" si="300"/>
        <v>2</v>
      </c>
      <c r="FH77" s="240">
        <f t="shared" ca="1" si="300"/>
        <v>2</v>
      </c>
      <c r="FI77" s="240">
        <f t="shared" ca="1" si="300"/>
        <v>2</v>
      </c>
      <c r="FJ77" s="240">
        <f t="shared" ca="1" si="300"/>
        <v>2</v>
      </c>
      <c r="FK77" s="240">
        <f t="shared" ca="1" si="300"/>
        <v>2</v>
      </c>
      <c r="FL77" s="240">
        <f t="shared" ca="1" si="300"/>
        <v>2</v>
      </c>
      <c r="FM77" s="240">
        <f t="shared" ca="1" si="300"/>
        <v>2</v>
      </c>
      <c r="FN77" s="240">
        <f t="shared" ca="1" si="300"/>
        <v>2</v>
      </c>
      <c r="FO77" s="5" t="str">
        <f t="array" aca="1" ref="FO77" ca="1">IF(OR(FP77:FV77&lt;&gt;"-"),TRUE,"-")</f>
        <v>-</v>
      </c>
      <c r="FP77" s="19" t="str">
        <f t="shared" ca="1" si="310"/>
        <v>-</v>
      </c>
      <c r="FQ77" s="19" t="str">
        <f t="shared" ca="1" si="310"/>
        <v>-</v>
      </c>
      <c r="FR77" s="19" t="str">
        <f t="shared" ca="1" si="310"/>
        <v>-</v>
      </c>
      <c r="FS77" s="19" t="str">
        <f t="shared" ca="1" si="310"/>
        <v>-</v>
      </c>
      <c r="FT77" s="19" t="str">
        <f t="shared" ca="1" si="310"/>
        <v>-</v>
      </c>
      <c r="FU77" s="19" t="str">
        <f t="shared" ca="1" si="310"/>
        <v>-</v>
      </c>
      <c r="FV77" s="19" t="str">
        <f t="shared" ca="1" si="310"/>
        <v>-</v>
      </c>
      <c r="FW77" s="19" t="b">
        <f t="shared" ca="1" si="213"/>
        <v>1</v>
      </c>
      <c r="FX77" s="145">
        <f t="shared" ca="1" si="275"/>
        <v>2</v>
      </c>
      <c r="FY77" s="19">
        <f t="shared" ca="1" si="213"/>
        <v>2</v>
      </c>
      <c r="FZ77" s="19" t="b">
        <f t="shared" ca="1" si="213"/>
        <v>0</v>
      </c>
      <c r="GA77" s="19" t="str">
        <f t="shared" ca="1" si="191"/>
        <v>-</v>
      </c>
      <c r="GB77" s="5" t="str">
        <f t="shared" ca="1" si="301"/>
        <v>-</v>
      </c>
      <c r="GC77" s="5" t="str">
        <f t="shared" ca="1" si="301"/>
        <v>-</v>
      </c>
      <c r="GD77" s="5" t="str">
        <f t="shared" ca="1" si="301"/>
        <v>-</v>
      </c>
      <c r="GE77" s="5" t="str">
        <f t="shared" ca="1" si="301"/>
        <v>-</v>
      </c>
      <c r="GF77" s="19" t="b">
        <f t="shared" ca="1" si="284"/>
        <v>0</v>
      </c>
      <c r="GG77" s="19" t="str">
        <f t="shared" ca="1" si="284"/>
        <v>-</v>
      </c>
      <c r="GH77" s="19" t="str">
        <f t="shared" ca="1" si="284"/>
        <v>-</v>
      </c>
      <c r="GI77" s="19" t="b">
        <f t="shared" ca="1" si="284"/>
        <v>1</v>
      </c>
      <c r="GJ77" s="19">
        <f t="shared" ca="1" si="284"/>
        <v>0.75</v>
      </c>
      <c r="GK77" s="19">
        <f t="shared" ca="1" si="284"/>
        <v>0.75</v>
      </c>
      <c r="GL77" s="19">
        <f t="shared" ca="1" si="284"/>
        <v>0.99</v>
      </c>
      <c r="GM77" s="19">
        <f t="shared" ca="1" si="284"/>
        <v>0.5</v>
      </c>
      <c r="GN77" s="19">
        <f t="shared" ca="1" si="284"/>
        <v>0</v>
      </c>
      <c r="GO77" s="19">
        <f t="shared" ca="1" si="284"/>
        <v>0</v>
      </c>
      <c r="GP77" s="19" t="str">
        <f t="shared" ca="1" si="284"/>
        <v>-</v>
      </c>
      <c r="GQ77" s="19" t="str">
        <f t="shared" ca="1" si="236"/>
        <v>-</v>
      </c>
      <c r="GR77" s="19" t="str">
        <f t="shared" ca="1" si="236"/>
        <v>-</v>
      </c>
      <c r="GS77" s="5">
        <f t="shared" ca="1" si="276"/>
        <v>1</v>
      </c>
      <c r="GT77" s="9"/>
      <c r="GU77" s="19">
        <f t="shared" ca="1" si="284"/>
        <v>70</v>
      </c>
      <c r="GV77" s="19">
        <f t="shared" ca="1" si="311"/>
        <v>50</v>
      </c>
      <c r="GW77" s="19">
        <f t="shared" ca="1" si="311"/>
        <v>85</v>
      </c>
      <c r="GX77" s="19">
        <f t="shared" ca="1" si="311"/>
        <v>50</v>
      </c>
      <c r="GY77" s="19">
        <f t="shared" ca="1" si="214"/>
        <v>1</v>
      </c>
      <c r="GZ77" s="5">
        <f t="shared" ca="1" si="277"/>
        <v>1</v>
      </c>
      <c r="HA77" s="19">
        <f t="shared" ca="1" si="176"/>
        <v>1</v>
      </c>
      <c r="HB77" s="9"/>
      <c r="HC77" s="19" t="b">
        <f t="shared" ca="1" si="311"/>
        <v>0</v>
      </c>
      <c r="HD77" s="19" t="b">
        <f t="shared" ca="1" si="311"/>
        <v>0</v>
      </c>
      <c r="HE77" s="19">
        <f t="shared" ca="1" si="311"/>
        <v>1</v>
      </c>
      <c r="HF77" s="19">
        <f t="shared" ca="1" si="280"/>
        <v>0.75</v>
      </c>
      <c r="HG77" s="19">
        <f t="shared" ca="1" si="280"/>
        <v>0.75</v>
      </c>
      <c r="HH77" s="19">
        <f t="shared" ca="1" si="280"/>
        <v>0.8</v>
      </c>
      <c r="HI77" s="19">
        <f t="shared" ca="1" si="280"/>
        <v>0.82499999999999996</v>
      </c>
      <c r="HJ77" s="19">
        <f t="shared" ca="1" si="280"/>
        <v>0.875</v>
      </c>
      <c r="HK77" s="19">
        <f t="shared" ca="1" si="280"/>
        <v>0.9</v>
      </c>
      <c r="HL77" s="19">
        <f t="shared" ca="1" si="280"/>
        <v>1</v>
      </c>
      <c r="HM77" s="19">
        <f t="shared" ca="1" si="307"/>
        <v>0.875</v>
      </c>
      <c r="HN77" s="19">
        <f t="shared" ca="1" si="229"/>
        <v>0</v>
      </c>
      <c r="HO77" s="24">
        <v>0</v>
      </c>
    </row>
    <row r="78" spans="1:223" outlineLevel="2">
      <c r="A78" s="21">
        <f t="shared" si="251"/>
        <v>73</v>
      </c>
      <c r="B78" s="224">
        <f t="shared" ca="1" si="194"/>
        <v>24</v>
      </c>
      <c r="C78">
        <f>203</f>
        <v>203</v>
      </c>
      <c r="D78" s="145" t="str">
        <f t="shared" ca="1" si="265"/>
        <v>SWV</v>
      </c>
      <c r="E78" t="b">
        <f t="shared" ca="1" si="147"/>
        <v>1</v>
      </c>
      <c r="F78" t="b">
        <v>0</v>
      </c>
      <c r="G78" t="b">
        <f t="shared" ca="1" si="286"/>
        <v>1</v>
      </c>
      <c r="H78" s="240">
        <f t="shared" ca="1" si="281"/>
        <v>0</v>
      </c>
      <c r="I78" s="240">
        <f t="shared" ca="1" si="281"/>
        <v>1</v>
      </c>
      <c r="J78" s="240">
        <f t="shared" ca="1" si="281"/>
        <v>0</v>
      </c>
      <c r="K78" s="240">
        <f t="shared" ca="1" si="281"/>
        <v>1</v>
      </c>
      <c r="L78" s="240"/>
      <c r="M78" s="240">
        <f t="shared" ca="1" si="278"/>
        <v>1</v>
      </c>
      <c r="N78" s="240">
        <f t="shared" ca="1" si="255"/>
        <v>1</v>
      </c>
      <c r="O78" s="240">
        <f t="shared" ca="1" si="255"/>
        <v>2</v>
      </c>
      <c r="P78" s="240">
        <f t="shared" ca="1" si="255"/>
        <v>1</v>
      </c>
      <c r="Q78" s="240">
        <f t="shared" ca="1" si="255"/>
        <v>2</v>
      </c>
      <c r="R78" s="240">
        <f t="shared" ca="1" si="255"/>
        <v>1</v>
      </c>
      <c r="S78" s="240">
        <f t="shared" ca="1" si="255"/>
        <v>1</v>
      </c>
      <c r="T78" s="240">
        <f t="shared" ca="1" si="255"/>
        <v>1</v>
      </c>
      <c r="U78" s="278"/>
      <c r="V78" s="278"/>
      <c r="W78" s="280">
        <f t="shared" ca="1" si="262"/>
        <v>0</v>
      </c>
      <c r="X78" s="280">
        <f t="shared" ca="1" si="262"/>
        <v>94</v>
      </c>
      <c r="Y78" s="280">
        <f t="shared" ca="1" si="304"/>
        <v>0</v>
      </c>
      <c r="Z78" s="145">
        <f ca="1">INDEX(CHOOSE($N78,DataAutumn!i.AdultDrys,DataWinter!i.AdultDrys,DataSpring!i.AdultDrys),1,$M78)</f>
        <v>4</v>
      </c>
      <c r="AA78" s="5">
        <f t="shared" ca="1" si="290"/>
        <v>2</v>
      </c>
      <c r="AB78" s="5">
        <f t="shared" ca="1" si="290"/>
        <v>0</v>
      </c>
      <c r="AC78" s="5">
        <f t="shared" ca="1" si="266"/>
        <v>5</v>
      </c>
      <c r="AD78">
        <f t="shared" ca="1" si="287"/>
        <v>9</v>
      </c>
      <c r="AE78" s="240">
        <f t="shared" ca="1" si="222"/>
        <v>41</v>
      </c>
      <c r="AF78" s="233" t="str">
        <f t="shared" ca="1" si="302"/>
        <v>00049 FeedSupplyTemplate SWV Day135 FWM     RR000p WP100p MP100p GP100p T_TRUE  LTW_094_000 (F33N11)</v>
      </c>
      <c r="AG78" s="9" t="str">
        <f ca="1">IF(COUNTIF(AF$5:AF78,AF78)=1,"-","Dup")</f>
        <v>-</v>
      </c>
      <c r="AH78" s="9"/>
      <c r="AI78" s="240" t="str">
        <f t="shared" ca="1" si="289"/>
        <v>-</v>
      </c>
      <c r="AJ78" s="240" t="str">
        <f t="shared" ca="1" si="289"/>
        <v>-</v>
      </c>
      <c r="AK78" s="240" t="str">
        <f t="shared" ca="1" si="289"/>
        <v>-</v>
      </c>
      <c r="AL78" s="240" t="str">
        <f t="shared" ca="1" si="289"/>
        <v>-</v>
      </c>
      <c r="AM78" s="240" t="str">
        <f t="shared" ca="1" si="289"/>
        <v>-</v>
      </c>
      <c r="AN78" s="240" t="str">
        <f t="shared" ca="1" si="289"/>
        <v>-</v>
      </c>
      <c r="AO78" s="9"/>
      <c r="AP78" s="19" t="b">
        <f t="shared" ca="1" si="232"/>
        <v>1</v>
      </c>
      <c r="AQ78" s="19" t="str">
        <f t="shared" ca="1" si="232"/>
        <v>-</v>
      </c>
      <c r="AR78" s="19" t="str">
        <f t="shared" ca="1" si="232"/>
        <v>-</v>
      </c>
      <c r="AS78" s="19" t="str">
        <f t="shared" ca="1" si="232"/>
        <v>-</v>
      </c>
      <c r="AT78" s="19" t="b">
        <f t="shared" ca="1" si="232"/>
        <v>0</v>
      </c>
      <c r="AU78" s="19">
        <f t="shared" ca="1" si="291"/>
        <v>0.25</v>
      </c>
      <c r="AV78" s="19" t="b">
        <f t="shared" ca="1" si="291"/>
        <v>1</v>
      </c>
      <c r="AW78" s="9"/>
      <c r="AX78" s="5" t="str">
        <f t="shared" ca="1" si="267"/>
        <v>-</v>
      </c>
      <c r="AY78" s="19" t="str">
        <f t="shared" ca="1" si="292"/>
        <v>-</v>
      </c>
      <c r="AZ78" s="19" t="str">
        <f t="shared" ca="1" si="292"/>
        <v>-</v>
      </c>
      <c r="BA78" s="19" t="str">
        <f t="shared" ca="1" si="292"/>
        <v>-</v>
      </c>
      <c r="BB78" s="5" t="str">
        <f t="shared" ca="1" si="268"/>
        <v>-</v>
      </c>
      <c r="BC78" s="19" t="str">
        <f t="shared" ca="1" si="269"/>
        <v>-</v>
      </c>
      <c r="BD78" s="5" t="str">
        <f t="shared" ca="1" si="270"/>
        <v>-</v>
      </c>
      <c r="BE78" s="19" t="str">
        <f t="shared" ca="1" si="293"/>
        <v>-</v>
      </c>
      <c r="BF78" s="19" t="str">
        <f t="shared" ca="1" si="293"/>
        <v>-</v>
      </c>
      <c r="BG78" s="19" t="str">
        <f t="shared" ca="1" si="293"/>
        <v>-</v>
      </c>
      <c r="BH78" s="5" t="str">
        <f t="shared" ca="1" si="271"/>
        <v>-</v>
      </c>
      <c r="BI78" s="9"/>
      <c r="BJ78" s="19" t="str">
        <f t="shared" ca="1" si="315"/>
        <v>-</v>
      </c>
      <c r="BK78" s="19" t="str">
        <f t="shared" ca="1" si="315"/>
        <v>-</v>
      </c>
      <c r="BL78" s="19" t="str">
        <f t="shared" ca="1" si="315"/>
        <v>-</v>
      </c>
      <c r="BM78" s="19" t="str">
        <f t="shared" ca="1" si="315"/>
        <v>-</v>
      </c>
      <c r="BN78" s="19" t="str">
        <f t="shared" ca="1" si="315"/>
        <v>-</v>
      </c>
      <c r="BO78" s="19" t="str">
        <f t="shared" ca="1" si="315"/>
        <v>-</v>
      </c>
      <c r="BP78" s="19" t="str">
        <f t="shared" ca="1" si="315"/>
        <v>-</v>
      </c>
      <c r="BQ78" s="19" t="str">
        <f t="shared" ca="1" si="315"/>
        <v>-</v>
      </c>
      <c r="BR78" s="19" t="str">
        <f t="shared" ca="1" si="315"/>
        <v>-</v>
      </c>
      <c r="BS78" s="19" t="str">
        <f t="shared" ca="1" si="315"/>
        <v>-</v>
      </c>
      <c r="BT78" s="9"/>
      <c r="BU78" s="240" t="b">
        <f t="shared" ca="1" si="201"/>
        <v>1</v>
      </c>
      <c r="BV78" s="12" t="b">
        <v>1</v>
      </c>
      <c r="BW78" s="240" t="b">
        <f t="shared" ca="1" si="207"/>
        <v>1</v>
      </c>
      <c r="BX78" s="255">
        <f t="shared" ca="1" si="303"/>
        <v>111109</v>
      </c>
      <c r="BY78" s="240" t="b">
        <f t="shared" ca="1" si="218"/>
        <v>1</v>
      </c>
      <c r="BZ78" s="240">
        <f t="shared" ca="1" si="223"/>
        <v>0</v>
      </c>
      <c r="CA78" s="240" t="b">
        <f t="shared" ca="1" si="223"/>
        <v>0</v>
      </c>
      <c r="CB78" s="240">
        <f t="shared" ca="1" si="197"/>
        <v>111150</v>
      </c>
      <c r="CC78" s="19" t="str">
        <f t="shared" ca="1" si="233"/>
        <v>-</v>
      </c>
      <c r="CD78" s="12">
        <v>1</v>
      </c>
      <c r="CE78" s="12">
        <v>1</v>
      </c>
      <c r="CF78" s="9"/>
      <c r="CG78" s="448">
        <f t="shared" ca="1" si="294"/>
        <v>683</v>
      </c>
      <c r="CH78" s="448">
        <f t="shared" ca="1" si="294"/>
        <v>717</v>
      </c>
      <c r="CI78" s="448">
        <f t="shared" ca="1" si="294"/>
        <v>752</v>
      </c>
      <c r="CJ78" s="153">
        <f t="shared" ca="1" si="295"/>
        <v>441</v>
      </c>
      <c r="CK78" s="153">
        <f t="shared" ca="1" si="295"/>
        <v>476</v>
      </c>
      <c r="CL78" s="153">
        <f t="shared" ca="1" si="295"/>
        <v>511</v>
      </c>
      <c r="CM78" s="19" t="str">
        <f t="shared" ca="1" si="279"/>
        <v>-</v>
      </c>
      <c r="CN78" s="19" t="str">
        <f t="shared" ca="1" si="312"/>
        <v>-</v>
      </c>
      <c r="CO78" s="19" t="str">
        <f t="shared" ca="1" si="312"/>
        <v>-</v>
      </c>
      <c r="CP78" s="19" t="str">
        <f t="shared" ca="1" si="308"/>
        <v>-</v>
      </c>
      <c r="CQ78" s="19" t="str">
        <f t="shared" ca="1" si="308"/>
        <v>-</v>
      </c>
      <c r="CR78" s="19"/>
      <c r="CS78" s="19"/>
      <c r="CT78" s="19"/>
      <c r="CU78" s="19"/>
      <c r="CV78" s="19"/>
      <c r="CW78" s="19"/>
      <c r="CX78" s="19"/>
      <c r="CY78" s="19"/>
      <c r="CZ78" s="19"/>
      <c r="DA78" s="19"/>
      <c r="DB78" s="19"/>
      <c r="DC78" s="19"/>
      <c r="DD78" s="12">
        <v>1</v>
      </c>
      <c r="DE78" s="12">
        <v>1</v>
      </c>
      <c r="DF78" s="19">
        <f t="shared" ca="1" si="309"/>
        <v>0</v>
      </c>
      <c r="DG78" s="19" t="str">
        <f t="shared" ca="1" si="309"/>
        <v>-</v>
      </c>
      <c r="DH78" s="19" t="str">
        <f t="shared" ca="1" si="309"/>
        <v>-</v>
      </c>
      <c r="DI78" s="19" t="str">
        <f t="shared" ca="1" si="309"/>
        <v>-</v>
      </c>
      <c r="DJ78" s="19" t="str">
        <f t="shared" ca="1" si="309"/>
        <v>-</v>
      </c>
      <c r="DK78" s="19" t="str">
        <f t="shared" ca="1" si="309"/>
        <v>-</v>
      </c>
      <c r="DL78" s="19">
        <f t="shared" ca="1" si="309"/>
        <v>0</v>
      </c>
      <c r="DM78" s="19" t="str">
        <f t="shared" ca="1" si="309"/>
        <v>-</v>
      </c>
      <c r="DN78" s="19" t="str">
        <f t="shared" ca="1" si="309"/>
        <v>-</v>
      </c>
      <c r="DO78" s="19">
        <f t="shared" ca="1" si="309"/>
        <v>0</v>
      </c>
      <c r="DP78" s="154">
        <f t="shared" ref="DP78:DQ92" ca="1" si="317">IF(AND($N78=DP$11,$W78&lt;&gt;0,$AC78=DP$12),INDEX(i.LTWFeedLevels,$W78,MOD(DP$7-1,7)+1),0)</f>
        <v>0</v>
      </c>
      <c r="DQ78" s="154">
        <f t="shared" ca="1" si="317"/>
        <v>0</v>
      </c>
      <c r="DR78" s="5">
        <f t="shared" ca="1" si="273"/>
        <v>19</v>
      </c>
      <c r="DS78" s="9"/>
      <c r="DT78" s="5">
        <f t="shared" ca="1" si="296"/>
        <v>0</v>
      </c>
      <c r="DU78" s="5" t="b">
        <f t="shared" ca="1" si="296"/>
        <v>0</v>
      </c>
      <c r="DV78" s="19">
        <f t="shared" ca="1" si="316"/>
        <v>0</v>
      </c>
      <c r="DW78" s="5">
        <f t="shared" ca="1" si="296"/>
        <v>50</v>
      </c>
      <c r="DX78" s="19">
        <f t="shared" ca="1" si="316"/>
        <v>0</v>
      </c>
      <c r="DY78" s="19">
        <f t="shared" ca="1" si="316"/>
        <v>0</v>
      </c>
      <c r="DZ78" s="19">
        <f t="shared" ca="1" si="316"/>
        <v>0</v>
      </c>
      <c r="EA78" s="19">
        <f t="shared" ca="1" si="316"/>
        <v>0</v>
      </c>
      <c r="EB78" s="19">
        <f t="shared" ca="1" si="316"/>
        <v>0</v>
      </c>
      <c r="EC78" s="19">
        <f t="shared" ca="1" si="316"/>
        <v>0</v>
      </c>
      <c r="ED78" s="19">
        <f t="shared" ca="1" si="316"/>
        <v>0</v>
      </c>
      <c r="EE78" s="19">
        <f t="shared" ca="1" si="316"/>
        <v>0</v>
      </c>
      <c r="EF78" s="19">
        <f t="shared" ca="1" si="316"/>
        <v>0</v>
      </c>
      <c r="EG78" s="5">
        <f t="shared" ca="1" si="297"/>
        <v>0</v>
      </c>
      <c r="EH78" s="5">
        <f t="shared" ca="1" si="297"/>
        <v>0</v>
      </c>
      <c r="EI78" s="5">
        <f t="shared" ca="1" si="297"/>
        <v>0</v>
      </c>
      <c r="EJ78" s="5">
        <f t="shared" ca="1" si="298"/>
        <v>0.01</v>
      </c>
      <c r="EK78" s="5">
        <f t="shared" ca="1" si="298"/>
        <v>0</v>
      </c>
      <c r="EL78" s="5">
        <f t="shared" ca="1" si="298"/>
        <v>0</v>
      </c>
      <c r="EM78" s="5">
        <f t="shared" ca="1" si="298"/>
        <v>0.05</v>
      </c>
      <c r="EN78" s="5">
        <f t="shared" ca="1" si="298"/>
        <v>0.05</v>
      </c>
      <c r="EO78" s="19">
        <f t="shared" ca="1" si="285"/>
        <v>0</v>
      </c>
      <c r="EP78" s="19">
        <f t="shared" ca="1" si="285"/>
        <v>0</v>
      </c>
      <c r="EQ78" s="19">
        <f t="shared" ca="1" si="285"/>
        <v>0</v>
      </c>
      <c r="ER78" s="9"/>
      <c r="ES78" s="5" t="str">
        <f t="shared" ca="1" si="274"/>
        <v>-</v>
      </c>
      <c r="ET78" s="5" t="b">
        <f t="shared" ca="1" si="299"/>
        <v>1</v>
      </c>
      <c r="EU78" s="5" t="b">
        <f t="shared" ca="1" si="299"/>
        <v>0</v>
      </c>
      <c r="EV78" s="5" t="b">
        <f t="shared" ca="1" si="299"/>
        <v>0</v>
      </c>
      <c r="EW78" s="19">
        <f t="shared" ca="1" si="314"/>
        <v>2</v>
      </c>
      <c r="EX78" s="19">
        <f t="shared" ca="1" si="314"/>
        <v>2</v>
      </c>
      <c r="EY78" s="19" t="str">
        <f t="shared" ca="1" si="283"/>
        <v>-</v>
      </c>
      <c r="EZ78" s="19" t="str">
        <f t="shared" ca="1" si="283"/>
        <v>-</v>
      </c>
      <c r="FA78" s="19" t="str">
        <f t="shared" ca="1" si="283"/>
        <v>-</v>
      </c>
      <c r="FB78" s="19" t="str">
        <f t="shared" ca="1" si="283"/>
        <v>-</v>
      </c>
      <c r="FC78" s="19">
        <f t="shared" ca="1" si="283"/>
        <v>1</v>
      </c>
      <c r="FD78" s="19">
        <f t="shared" ca="1" si="283"/>
        <v>0.66</v>
      </c>
      <c r="FE78" s="19" t="str">
        <f t="shared" ca="1" si="283"/>
        <v>-</v>
      </c>
      <c r="FF78" s="5" t="b">
        <f t="array" aca="1" ref="FF78" ca="1">IF(OR(FG78:FG78&lt;&gt;"-"),TRUE,"-")</f>
        <v>1</v>
      </c>
      <c r="FG78" s="240">
        <f t="shared" ca="1" si="300"/>
        <v>2</v>
      </c>
      <c r="FH78" s="240">
        <f t="shared" ca="1" si="300"/>
        <v>2</v>
      </c>
      <c r="FI78" s="240">
        <f t="shared" ca="1" si="300"/>
        <v>2</v>
      </c>
      <c r="FJ78" s="240">
        <f t="shared" ca="1" si="300"/>
        <v>2</v>
      </c>
      <c r="FK78" s="240">
        <f t="shared" ca="1" si="300"/>
        <v>2</v>
      </c>
      <c r="FL78" s="240">
        <f t="shared" ca="1" si="300"/>
        <v>2</v>
      </c>
      <c r="FM78" s="240">
        <f t="shared" ca="1" si="300"/>
        <v>2</v>
      </c>
      <c r="FN78" s="240">
        <f t="shared" ca="1" si="300"/>
        <v>2</v>
      </c>
      <c r="FO78" s="5" t="str">
        <f t="array" aca="1" ref="FO78" ca="1">IF(OR(FP78:FV78&lt;&gt;"-"),TRUE,"-")</f>
        <v>-</v>
      </c>
      <c r="FP78" s="19" t="str">
        <f t="shared" ca="1" si="310"/>
        <v>-</v>
      </c>
      <c r="FQ78" s="19" t="str">
        <f t="shared" ca="1" si="310"/>
        <v>-</v>
      </c>
      <c r="FR78" s="19" t="str">
        <f t="shared" ca="1" si="310"/>
        <v>-</v>
      </c>
      <c r="FS78" s="19" t="str">
        <f t="shared" ca="1" si="310"/>
        <v>-</v>
      </c>
      <c r="FT78" s="19" t="str">
        <f t="shared" ca="1" si="310"/>
        <v>-</v>
      </c>
      <c r="FU78" s="19" t="str">
        <f t="shared" ca="1" si="310"/>
        <v>-</v>
      </c>
      <c r="FV78" s="19" t="str">
        <f t="shared" ca="1" si="310"/>
        <v>-</v>
      </c>
      <c r="FW78" s="19" t="b">
        <f t="shared" ca="1" si="213"/>
        <v>1</v>
      </c>
      <c r="FX78" s="145">
        <f t="shared" ca="1" si="275"/>
        <v>2</v>
      </c>
      <c r="FY78" s="19">
        <f t="shared" ca="1" si="213"/>
        <v>2</v>
      </c>
      <c r="FZ78" s="19" t="b">
        <f t="shared" ca="1" si="213"/>
        <v>0</v>
      </c>
      <c r="GA78" s="19" t="str">
        <f t="shared" ca="1" si="191"/>
        <v>-</v>
      </c>
      <c r="GB78" s="5" t="str">
        <f t="shared" ca="1" si="301"/>
        <v>-</v>
      </c>
      <c r="GC78" s="5" t="str">
        <f t="shared" ca="1" si="301"/>
        <v>-</v>
      </c>
      <c r="GD78" s="5" t="str">
        <f t="shared" ca="1" si="301"/>
        <v>-</v>
      </c>
      <c r="GE78" s="5" t="str">
        <f t="shared" ca="1" si="301"/>
        <v>-</v>
      </c>
      <c r="GF78" s="19" t="b">
        <f t="shared" ca="1" si="284"/>
        <v>0</v>
      </c>
      <c r="GG78" s="19" t="str">
        <f t="shared" ca="1" si="284"/>
        <v>-</v>
      </c>
      <c r="GH78" s="19" t="str">
        <f t="shared" ca="1" si="284"/>
        <v>-</v>
      </c>
      <c r="GI78" s="19" t="b">
        <f t="shared" ca="1" si="284"/>
        <v>1</v>
      </c>
      <c r="GJ78" s="19">
        <f t="shared" ca="1" si="284"/>
        <v>0.75</v>
      </c>
      <c r="GK78" s="19">
        <f t="shared" ca="1" si="284"/>
        <v>0.75</v>
      </c>
      <c r="GL78" s="19">
        <f t="shared" ca="1" si="284"/>
        <v>0.99</v>
      </c>
      <c r="GM78" s="19">
        <f t="shared" ca="1" si="284"/>
        <v>0.5</v>
      </c>
      <c r="GN78" s="19">
        <f t="shared" ca="1" si="284"/>
        <v>0</v>
      </c>
      <c r="GO78" s="19">
        <f t="shared" ca="1" si="284"/>
        <v>0</v>
      </c>
      <c r="GP78" s="19" t="str">
        <f t="shared" ca="1" si="284"/>
        <v>-</v>
      </c>
      <c r="GQ78" s="19" t="str">
        <f t="shared" ca="1" si="236"/>
        <v>-</v>
      </c>
      <c r="GR78" s="19" t="str">
        <f t="shared" ca="1" si="236"/>
        <v>-</v>
      </c>
      <c r="GS78" s="5">
        <f t="shared" ca="1" si="276"/>
        <v>1</v>
      </c>
      <c r="GT78" s="9"/>
      <c r="GU78" s="19">
        <f t="shared" ca="1" si="284"/>
        <v>70</v>
      </c>
      <c r="GV78" s="19">
        <f t="shared" ca="1" si="311"/>
        <v>50</v>
      </c>
      <c r="GW78" s="19">
        <f t="shared" ca="1" si="311"/>
        <v>85</v>
      </c>
      <c r="GX78" s="19">
        <f t="shared" ca="1" si="311"/>
        <v>50</v>
      </c>
      <c r="GY78" s="19">
        <f t="shared" ca="1" si="214"/>
        <v>1</v>
      </c>
      <c r="GZ78" s="5">
        <f t="shared" ca="1" si="277"/>
        <v>1</v>
      </c>
      <c r="HA78" s="19">
        <f t="shared" ca="1" si="176"/>
        <v>1</v>
      </c>
      <c r="HB78" s="9"/>
      <c r="HC78" s="19" t="b">
        <f t="shared" ca="1" si="311"/>
        <v>0</v>
      </c>
      <c r="HD78" s="19" t="b">
        <f t="shared" ca="1" si="311"/>
        <v>0</v>
      </c>
      <c r="HE78" s="19">
        <f t="shared" ca="1" si="311"/>
        <v>1</v>
      </c>
      <c r="HF78" s="19">
        <f t="shared" ca="1" si="280"/>
        <v>0.75</v>
      </c>
      <c r="HG78" s="19">
        <f t="shared" ca="1" si="280"/>
        <v>0.75</v>
      </c>
      <c r="HH78" s="19">
        <f t="shared" ca="1" si="280"/>
        <v>0.8</v>
      </c>
      <c r="HI78" s="19">
        <f t="shared" ca="1" si="280"/>
        <v>0.82499999999999996</v>
      </c>
      <c r="HJ78" s="19">
        <f t="shared" ca="1" si="280"/>
        <v>0.875</v>
      </c>
      <c r="HK78" s="19">
        <f t="shared" ca="1" si="280"/>
        <v>0.9</v>
      </c>
      <c r="HL78" s="19">
        <f t="shared" ca="1" si="280"/>
        <v>1</v>
      </c>
      <c r="HM78" s="19">
        <f t="shared" ca="1" si="307"/>
        <v>0.875</v>
      </c>
      <c r="HN78" s="19">
        <f t="shared" ca="1" si="229"/>
        <v>0</v>
      </c>
      <c r="HO78" s="24">
        <v>0</v>
      </c>
    </row>
    <row r="79" spans="1:223" outlineLevel="2">
      <c r="A79" s="21">
        <f t="shared" si="251"/>
        <v>74</v>
      </c>
      <c r="B79" s="224">
        <f t="shared" ca="1" si="194"/>
        <v>24</v>
      </c>
      <c r="C79">
        <f>203</f>
        <v>203</v>
      </c>
      <c r="D79" s="145" t="str">
        <f t="shared" ca="1" si="265"/>
        <v>SWV</v>
      </c>
      <c r="E79" t="b">
        <f t="shared" ca="1" si="147"/>
        <v>1</v>
      </c>
      <c r="F79" t="b">
        <v>0</v>
      </c>
      <c r="G79" t="b">
        <f t="shared" ca="1" si="286"/>
        <v>1</v>
      </c>
      <c r="H79" s="240">
        <f t="shared" ref="H79:K91" ca="1" si="318">OFFSET(H79,-1,0)</f>
        <v>0</v>
      </c>
      <c r="I79" s="240">
        <f t="shared" ca="1" si="318"/>
        <v>1</v>
      </c>
      <c r="J79" s="240">
        <f t="shared" ca="1" si="318"/>
        <v>0</v>
      </c>
      <c r="K79" s="240">
        <f t="shared" ca="1" si="318"/>
        <v>1</v>
      </c>
      <c r="L79" s="240"/>
      <c r="M79" s="240">
        <f t="shared" ca="1" si="278"/>
        <v>1</v>
      </c>
      <c r="N79" s="240">
        <f t="shared" ca="1" si="255"/>
        <v>1</v>
      </c>
      <c r="O79" s="240">
        <f t="shared" ca="1" si="255"/>
        <v>2</v>
      </c>
      <c r="P79" s="240">
        <f t="shared" ca="1" si="255"/>
        <v>1</v>
      </c>
      <c r="Q79" s="240">
        <f t="shared" ca="1" si="255"/>
        <v>2</v>
      </c>
      <c r="R79" s="240">
        <f t="shared" ca="1" si="255"/>
        <v>1</v>
      </c>
      <c r="S79" s="240">
        <f t="shared" ca="1" si="255"/>
        <v>1</v>
      </c>
      <c r="T79" s="240">
        <f t="shared" ca="1" si="255"/>
        <v>1</v>
      </c>
      <c r="U79" s="278"/>
      <c r="V79" s="278"/>
      <c r="W79" s="280">
        <f t="shared" ref="W79:X91" ca="1" si="319">IF(OFFSET(X79,-1,0)=X$28,W$27,IF(OFFSET(W79,-1,0)=0,0,MOD(OFFSET(W79,-1,0)+1,W$28+1)))</f>
        <v>0</v>
      </c>
      <c r="X79" s="280">
        <f t="shared" ca="1" si="319"/>
        <v>95</v>
      </c>
      <c r="Y79" s="280">
        <f t="shared" ca="1" si="304"/>
        <v>0</v>
      </c>
      <c r="Z79" s="145">
        <f ca="1">INDEX(CHOOSE($N79,DataAutumn!i.AdultDrys,DataWinter!i.AdultDrys,DataSpring!i.AdultDrys),1,$M79)</f>
        <v>4</v>
      </c>
      <c r="AA79" s="5">
        <f t="shared" ca="1" si="290"/>
        <v>2</v>
      </c>
      <c r="AB79" s="5">
        <f t="shared" ca="1" si="290"/>
        <v>0</v>
      </c>
      <c r="AC79" s="5">
        <f t="shared" ca="1" si="266"/>
        <v>5</v>
      </c>
      <c r="AD79">
        <f t="shared" ca="1" si="287"/>
        <v>9</v>
      </c>
      <c r="AE79" s="240">
        <f t="shared" ca="1" si="222"/>
        <v>42</v>
      </c>
      <c r="AF79" s="233" t="str">
        <f t="shared" ca="1" si="302"/>
        <v>00050 FeedSupplyTemplate SWV Day135 FWM     RR000p WP100p MP100p GP100p T_TRUE  LTW_095_000 (F33N11)</v>
      </c>
      <c r="AG79" s="9" t="str">
        <f ca="1">IF(COUNTIF(AF$5:AF79,AF79)=1,"-","Dup")</f>
        <v>-</v>
      </c>
      <c r="AH79" s="9"/>
      <c r="AI79" s="240" t="str">
        <f t="shared" ca="1" si="289"/>
        <v>-</v>
      </c>
      <c r="AJ79" s="240" t="str">
        <f t="shared" ca="1" si="289"/>
        <v>-</v>
      </c>
      <c r="AK79" s="240" t="str">
        <f t="shared" ca="1" si="289"/>
        <v>-</v>
      </c>
      <c r="AL79" s="240" t="str">
        <f t="shared" ca="1" si="289"/>
        <v>-</v>
      </c>
      <c r="AM79" s="240" t="str">
        <f t="shared" ca="1" si="289"/>
        <v>-</v>
      </c>
      <c r="AN79" s="240" t="str">
        <f t="shared" ca="1" si="289"/>
        <v>-</v>
      </c>
      <c r="AO79" s="9"/>
      <c r="AP79" s="19" t="b">
        <f t="shared" ca="1" si="232"/>
        <v>1</v>
      </c>
      <c r="AQ79" s="19" t="str">
        <f t="shared" ca="1" si="232"/>
        <v>-</v>
      </c>
      <c r="AR79" s="19" t="str">
        <f t="shared" ca="1" si="232"/>
        <v>-</v>
      </c>
      <c r="AS79" s="19" t="str">
        <f t="shared" ca="1" si="232"/>
        <v>-</v>
      </c>
      <c r="AT79" s="19" t="b">
        <f t="shared" ca="1" si="232"/>
        <v>0</v>
      </c>
      <c r="AU79" s="19">
        <f t="shared" ca="1" si="291"/>
        <v>0.25</v>
      </c>
      <c r="AV79" s="19" t="b">
        <f t="shared" ca="1" si="291"/>
        <v>1</v>
      </c>
      <c r="AW79" s="9"/>
      <c r="AX79" s="5" t="str">
        <f t="shared" ca="1" si="267"/>
        <v>-</v>
      </c>
      <c r="AY79" s="19" t="str">
        <f t="shared" ca="1" si="292"/>
        <v>-</v>
      </c>
      <c r="AZ79" s="19" t="str">
        <f t="shared" ca="1" si="292"/>
        <v>-</v>
      </c>
      <c r="BA79" s="19" t="str">
        <f t="shared" ca="1" si="292"/>
        <v>-</v>
      </c>
      <c r="BB79" s="5" t="str">
        <f t="shared" ca="1" si="268"/>
        <v>-</v>
      </c>
      <c r="BC79" s="19" t="str">
        <f t="shared" ca="1" si="269"/>
        <v>-</v>
      </c>
      <c r="BD79" s="5" t="str">
        <f t="shared" ca="1" si="270"/>
        <v>-</v>
      </c>
      <c r="BE79" s="19" t="str">
        <f t="shared" ca="1" si="293"/>
        <v>-</v>
      </c>
      <c r="BF79" s="19" t="str">
        <f t="shared" ca="1" si="293"/>
        <v>-</v>
      </c>
      <c r="BG79" s="19" t="str">
        <f t="shared" ca="1" si="293"/>
        <v>-</v>
      </c>
      <c r="BH79" s="5" t="str">
        <f t="shared" ca="1" si="271"/>
        <v>-</v>
      </c>
      <c r="BI79" s="9"/>
      <c r="BJ79" s="19" t="str">
        <f t="shared" ca="1" si="315"/>
        <v>-</v>
      </c>
      <c r="BK79" s="19" t="str">
        <f t="shared" ca="1" si="315"/>
        <v>-</v>
      </c>
      <c r="BL79" s="19" t="str">
        <f t="shared" ca="1" si="315"/>
        <v>-</v>
      </c>
      <c r="BM79" s="19" t="str">
        <f t="shared" ca="1" si="315"/>
        <v>-</v>
      </c>
      <c r="BN79" s="19" t="str">
        <f t="shared" ca="1" si="315"/>
        <v>-</v>
      </c>
      <c r="BO79" s="19" t="str">
        <f t="shared" ca="1" si="315"/>
        <v>-</v>
      </c>
      <c r="BP79" s="19" t="str">
        <f t="shared" ca="1" si="315"/>
        <v>-</v>
      </c>
      <c r="BQ79" s="19" t="str">
        <f t="shared" ca="1" si="315"/>
        <v>-</v>
      </c>
      <c r="BR79" s="19" t="str">
        <f t="shared" ca="1" si="315"/>
        <v>-</v>
      </c>
      <c r="BS79" s="19" t="str">
        <f t="shared" ca="1" si="315"/>
        <v>-</v>
      </c>
      <c r="BT79" s="9"/>
      <c r="BU79" s="240" t="b">
        <f t="shared" ca="1" si="201"/>
        <v>1</v>
      </c>
      <c r="BV79" s="12" t="b">
        <v>1</v>
      </c>
      <c r="BW79" s="240" t="b">
        <f t="shared" ca="1" si="207"/>
        <v>1</v>
      </c>
      <c r="BX79" s="255">
        <f t="shared" ca="1" si="303"/>
        <v>111109</v>
      </c>
      <c r="BY79" s="240" t="b">
        <f t="shared" ca="1" si="218"/>
        <v>1</v>
      </c>
      <c r="BZ79" s="240">
        <f t="shared" ca="1" si="223"/>
        <v>0</v>
      </c>
      <c r="CA79" s="240" t="b">
        <f t="shared" ca="1" si="223"/>
        <v>0</v>
      </c>
      <c r="CB79" s="240">
        <f t="shared" ca="1" si="197"/>
        <v>111151</v>
      </c>
      <c r="CC79" s="19" t="str">
        <f t="shared" ca="1" si="233"/>
        <v>-</v>
      </c>
      <c r="CD79" s="12">
        <v>1</v>
      </c>
      <c r="CE79" s="12">
        <v>1</v>
      </c>
      <c r="CF79" s="9"/>
      <c r="CG79" s="448">
        <f t="shared" ca="1" si="294"/>
        <v>683</v>
      </c>
      <c r="CH79" s="448">
        <f t="shared" ca="1" si="294"/>
        <v>717</v>
      </c>
      <c r="CI79" s="448">
        <f t="shared" ca="1" si="294"/>
        <v>752</v>
      </c>
      <c r="CJ79" s="153">
        <f t="shared" ca="1" si="295"/>
        <v>441</v>
      </c>
      <c r="CK79" s="153">
        <f t="shared" ca="1" si="295"/>
        <v>476</v>
      </c>
      <c r="CL79" s="153">
        <f t="shared" ca="1" si="295"/>
        <v>511</v>
      </c>
      <c r="CM79" s="19" t="str">
        <f t="shared" ca="1" si="279"/>
        <v>-</v>
      </c>
      <c r="CN79" s="19" t="str">
        <f t="shared" ca="1" si="312"/>
        <v>-</v>
      </c>
      <c r="CO79" s="19" t="str">
        <f t="shared" ca="1" si="312"/>
        <v>-</v>
      </c>
      <c r="CP79" s="19" t="str">
        <f t="shared" ca="1" si="308"/>
        <v>-</v>
      </c>
      <c r="CQ79" s="19" t="str">
        <f t="shared" ca="1" si="308"/>
        <v>-</v>
      </c>
      <c r="CR79" s="19"/>
      <c r="CS79" s="19"/>
      <c r="CT79" s="19"/>
      <c r="CU79" s="19"/>
      <c r="CV79" s="19"/>
      <c r="CW79" s="19"/>
      <c r="CX79" s="19"/>
      <c r="CY79" s="19"/>
      <c r="CZ79" s="19"/>
      <c r="DA79" s="19"/>
      <c r="DB79" s="19"/>
      <c r="DC79" s="19"/>
      <c r="DD79" s="12">
        <v>1</v>
      </c>
      <c r="DE79" s="12">
        <v>1</v>
      </c>
      <c r="DF79" s="19">
        <f t="shared" ca="1" si="309"/>
        <v>0</v>
      </c>
      <c r="DG79" s="19" t="str">
        <f t="shared" ca="1" si="309"/>
        <v>-</v>
      </c>
      <c r="DH79" s="19" t="str">
        <f t="shared" ca="1" si="309"/>
        <v>-</v>
      </c>
      <c r="DI79" s="19" t="str">
        <f t="shared" ca="1" si="309"/>
        <v>-</v>
      </c>
      <c r="DJ79" s="19" t="str">
        <f t="shared" ca="1" si="309"/>
        <v>-</v>
      </c>
      <c r="DK79" s="19" t="str">
        <f t="shared" ca="1" si="309"/>
        <v>-</v>
      </c>
      <c r="DL79" s="19">
        <f t="shared" ca="1" si="309"/>
        <v>0</v>
      </c>
      <c r="DM79" s="19" t="str">
        <f t="shared" ca="1" si="309"/>
        <v>-</v>
      </c>
      <c r="DN79" s="19" t="str">
        <f t="shared" ca="1" si="309"/>
        <v>-</v>
      </c>
      <c r="DO79" s="19">
        <f t="shared" ca="1" si="309"/>
        <v>0</v>
      </c>
      <c r="DP79" s="154">
        <f t="shared" ca="1" si="317"/>
        <v>0</v>
      </c>
      <c r="DQ79" s="154">
        <f t="shared" ca="1" si="317"/>
        <v>0</v>
      </c>
      <c r="DR79" s="5">
        <f t="shared" ca="1" si="273"/>
        <v>19</v>
      </c>
      <c r="DS79" s="9"/>
      <c r="DT79" s="5">
        <f t="shared" ca="1" si="296"/>
        <v>0</v>
      </c>
      <c r="DU79" s="5" t="b">
        <f t="shared" ca="1" si="296"/>
        <v>0</v>
      </c>
      <c r="DV79" s="19">
        <f t="shared" ca="1" si="316"/>
        <v>0</v>
      </c>
      <c r="DW79" s="5">
        <f t="shared" ca="1" si="296"/>
        <v>50</v>
      </c>
      <c r="DX79" s="19">
        <f t="shared" ca="1" si="316"/>
        <v>0</v>
      </c>
      <c r="DY79" s="19">
        <f t="shared" ca="1" si="316"/>
        <v>0</v>
      </c>
      <c r="DZ79" s="19">
        <f t="shared" ca="1" si="316"/>
        <v>0</v>
      </c>
      <c r="EA79" s="19">
        <f t="shared" ca="1" si="316"/>
        <v>0</v>
      </c>
      <c r="EB79" s="19">
        <f t="shared" ca="1" si="316"/>
        <v>0</v>
      </c>
      <c r="EC79" s="19">
        <f t="shared" ca="1" si="316"/>
        <v>0</v>
      </c>
      <c r="ED79" s="19">
        <f t="shared" ca="1" si="316"/>
        <v>0</v>
      </c>
      <c r="EE79" s="19">
        <f t="shared" ca="1" si="316"/>
        <v>0</v>
      </c>
      <c r="EF79" s="19">
        <f t="shared" ca="1" si="316"/>
        <v>0</v>
      </c>
      <c r="EG79" s="5">
        <f t="shared" ca="1" si="297"/>
        <v>0</v>
      </c>
      <c r="EH79" s="5">
        <f t="shared" ca="1" si="297"/>
        <v>0</v>
      </c>
      <c r="EI79" s="5">
        <f t="shared" ca="1" si="297"/>
        <v>0</v>
      </c>
      <c r="EJ79" s="5">
        <f t="shared" ref="EJ79:EN92" ca="1" si="320">INDEX(i_dryman,($Z79-1)*4+INDEX(i.StdELMan,($K79-1)*12+($M79-1)*3+$N79,EJ$8),EJ$7)</f>
        <v>0.01</v>
      </c>
      <c r="EK79" s="5">
        <f t="shared" ca="1" si="320"/>
        <v>0</v>
      </c>
      <c r="EL79" s="5">
        <f t="shared" ca="1" si="320"/>
        <v>0</v>
      </c>
      <c r="EM79" s="5">
        <f t="shared" ca="1" si="320"/>
        <v>0.05</v>
      </c>
      <c r="EN79" s="5">
        <f t="shared" ca="1" si="320"/>
        <v>0.05</v>
      </c>
      <c r="EO79" s="19">
        <f t="shared" ca="1" si="285"/>
        <v>0</v>
      </c>
      <c r="EP79" s="19">
        <f t="shared" ca="1" si="285"/>
        <v>0</v>
      </c>
      <c r="EQ79" s="19">
        <f t="shared" ca="1" si="285"/>
        <v>0</v>
      </c>
      <c r="ER79" s="9"/>
      <c r="ES79" s="5" t="str">
        <f t="shared" ca="1" si="274"/>
        <v>-</v>
      </c>
      <c r="ET79" s="5" t="b">
        <f t="shared" ca="1" si="299"/>
        <v>1</v>
      </c>
      <c r="EU79" s="5" t="b">
        <f t="shared" ca="1" si="299"/>
        <v>0</v>
      </c>
      <c r="EV79" s="5" t="b">
        <f t="shared" ca="1" si="299"/>
        <v>0</v>
      </c>
      <c r="EW79" s="19">
        <f t="shared" ca="1" si="314"/>
        <v>2</v>
      </c>
      <c r="EX79" s="19">
        <f t="shared" ca="1" si="314"/>
        <v>2</v>
      </c>
      <c r="EY79" s="19" t="str">
        <f t="shared" ca="1" si="283"/>
        <v>-</v>
      </c>
      <c r="EZ79" s="19" t="str">
        <f t="shared" ca="1" si="283"/>
        <v>-</v>
      </c>
      <c r="FA79" s="19" t="str">
        <f t="shared" ca="1" si="283"/>
        <v>-</v>
      </c>
      <c r="FB79" s="19" t="str">
        <f t="shared" ca="1" si="283"/>
        <v>-</v>
      </c>
      <c r="FC79" s="19">
        <f t="shared" ca="1" si="283"/>
        <v>1</v>
      </c>
      <c r="FD79" s="19">
        <f t="shared" ca="1" si="283"/>
        <v>0.66</v>
      </c>
      <c r="FE79" s="19" t="str">
        <f t="shared" ca="1" si="283"/>
        <v>-</v>
      </c>
      <c r="FF79" s="5" t="b">
        <f t="array" aca="1" ref="FF79" ca="1">IF(OR(FG79:FG79&lt;&gt;"-"),TRUE,"-")</f>
        <v>1</v>
      </c>
      <c r="FG79" s="240">
        <f t="shared" ca="1" si="300"/>
        <v>2</v>
      </c>
      <c r="FH79" s="240">
        <f t="shared" ca="1" si="300"/>
        <v>2</v>
      </c>
      <c r="FI79" s="240">
        <f t="shared" ca="1" si="300"/>
        <v>2</v>
      </c>
      <c r="FJ79" s="240">
        <f t="shared" ca="1" si="300"/>
        <v>2</v>
      </c>
      <c r="FK79" s="240">
        <f t="shared" ca="1" si="300"/>
        <v>2</v>
      </c>
      <c r="FL79" s="240">
        <f t="shared" ca="1" si="300"/>
        <v>2</v>
      </c>
      <c r="FM79" s="240">
        <f t="shared" ca="1" si="300"/>
        <v>2</v>
      </c>
      <c r="FN79" s="240">
        <f t="shared" ca="1" si="300"/>
        <v>2</v>
      </c>
      <c r="FO79" s="5" t="str">
        <f t="array" aca="1" ref="FO79" ca="1">IF(OR(FP79:FV79&lt;&gt;"-"),TRUE,"-")</f>
        <v>-</v>
      </c>
      <c r="FP79" s="19" t="str">
        <f t="shared" ca="1" si="310"/>
        <v>-</v>
      </c>
      <c r="FQ79" s="19" t="str">
        <f t="shared" ca="1" si="310"/>
        <v>-</v>
      </c>
      <c r="FR79" s="19" t="str">
        <f t="shared" ca="1" si="310"/>
        <v>-</v>
      </c>
      <c r="FS79" s="19" t="str">
        <f t="shared" ca="1" si="310"/>
        <v>-</v>
      </c>
      <c r="FT79" s="19" t="str">
        <f t="shared" ca="1" si="310"/>
        <v>-</v>
      </c>
      <c r="FU79" s="19" t="str">
        <f t="shared" ca="1" si="310"/>
        <v>-</v>
      </c>
      <c r="FV79" s="19" t="str">
        <f t="shared" ca="1" si="310"/>
        <v>-</v>
      </c>
      <c r="FW79" s="19" t="b">
        <f t="shared" ca="1" si="213"/>
        <v>1</v>
      </c>
      <c r="FX79" s="145">
        <f t="shared" ca="1" si="275"/>
        <v>2</v>
      </c>
      <c r="FY79" s="19">
        <f t="shared" ca="1" si="213"/>
        <v>2</v>
      </c>
      <c r="FZ79" s="19" t="b">
        <f t="shared" ca="1" si="213"/>
        <v>0</v>
      </c>
      <c r="GA79" s="19" t="str">
        <f t="shared" ca="1" si="191"/>
        <v>-</v>
      </c>
      <c r="GB79" s="5" t="str">
        <f t="shared" ca="1" si="301"/>
        <v>-</v>
      </c>
      <c r="GC79" s="5" t="str">
        <f t="shared" ca="1" si="301"/>
        <v>-</v>
      </c>
      <c r="GD79" s="5" t="str">
        <f t="shared" ca="1" si="301"/>
        <v>-</v>
      </c>
      <c r="GE79" s="5" t="str">
        <f t="shared" ca="1" si="301"/>
        <v>-</v>
      </c>
      <c r="GF79" s="19" t="b">
        <f t="shared" ref="GF79:GP91" ca="1" si="321">OFFSET(GF$5,$B79,0)</f>
        <v>0</v>
      </c>
      <c r="GG79" s="19" t="str">
        <f t="shared" ca="1" si="321"/>
        <v>-</v>
      </c>
      <c r="GH79" s="19" t="str">
        <f t="shared" ca="1" si="321"/>
        <v>-</v>
      </c>
      <c r="GI79" s="19" t="b">
        <f t="shared" ca="1" si="321"/>
        <v>1</v>
      </c>
      <c r="GJ79" s="19">
        <f t="shared" ca="1" si="321"/>
        <v>0.75</v>
      </c>
      <c r="GK79" s="19">
        <f t="shared" ca="1" si="321"/>
        <v>0.75</v>
      </c>
      <c r="GL79" s="19">
        <f t="shared" ca="1" si="321"/>
        <v>0.99</v>
      </c>
      <c r="GM79" s="19">
        <f t="shared" ca="1" si="321"/>
        <v>0.5</v>
      </c>
      <c r="GN79" s="19">
        <f t="shared" ca="1" si="321"/>
        <v>0</v>
      </c>
      <c r="GO79" s="19">
        <f t="shared" ca="1" si="321"/>
        <v>0</v>
      </c>
      <c r="GP79" s="19" t="str">
        <f t="shared" ca="1" si="321"/>
        <v>-</v>
      </c>
      <c r="GQ79" s="19" t="str">
        <f t="shared" ca="1" si="236"/>
        <v>-</v>
      </c>
      <c r="GR79" s="19" t="str">
        <f t="shared" ca="1" si="236"/>
        <v>-</v>
      </c>
      <c r="GS79" s="5">
        <f t="shared" ca="1" si="276"/>
        <v>1</v>
      </c>
      <c r="GT79" s="9"/>
      <c r="GU79" s="19">
        <f t="shared" ref="GU79:GU91" ca="1" si="322">OFFSET(GU$5,$B79,0)</f>
        <v>70</v>
      </c>
      <c r="GV79" s="19">
        <f t="shared" ca="1" si="311"/>
        <v>50</v>
      </c>
      <c r="GW79" s="19">
        <f t="shared" ca="1" si="311"/>
        <v>85</v>
      </c>
      <c r="GX79" s="19">
        <f t="shared" ca="1" si="311"/>
        <v>50</v>
      </c>
      <c r="GY79" s="19">
        <f t="shared" ca="1" si="214"/>
        <v>1</v>
      </c>
      <c r="GZ79" s="5">
        <f t="shared" ca="1" si="277"/>
        <v>1</v>
      </c>
      <c r="HA79" s="19">
        <f t="shared" ca="1" si="176"/>
        <v>1</v>
      </c>
      <c r="HB79" s="9"/>
      <c r="HC79" s="19" t="b">
        <f t="shared" ca="1" si="311"/>
        <v>0</v>
      </c>
      <c r="HD79" s="19" t="b">
        <f t="shared" ca="1" si="311"/>
        <v>0</v>
      </c>
      <c r="HE79" s="19">
        <f t="shared" ca="1" si="311"/>
        <v>1</v>
      </c>
      <c r="HF79" s="19">
        <f t="shared" ca="1" si="280"/>
        <v>0.75</v>
      </c>
      <c r="HG79" s="19">
        <f t="shared" ca="1" si="280"/>
        <v>0.75</v>
      </c>
      <c r="HH79" s="19">
        <f t="shared" ca="1" si="280"/>
        <v>0.8</v>
      </c>
      <c r="HI79" s="19">
        <f t="shared" ca="1" si="280"/>
        <v>0.82499999999999996</v>
      </c>
      <c r="HJ79" s="19">
        <f t="shared" ca="1" si="280"/>
        <v>0.875</v>
      </c>
      <c r="HK79" s="19">
        <f t="shared" ca="1" si="280"/>
        <v>0.9</v>
      </c>
      <c r="HL79" s="19">
        <f t="shared" ca="1" si="280"/>
        <v>1</v>
      </c>
      <c r="HM79" s="19">
        <f t="shared" ca="1" si="307"/>
        <v>0.875</v>
      </c>
      <c r="HN79" s="19">
        <f t="shared" ca="1" si="229"/>
        <v>0</v>
      </c>
      <c r="HO79" s="24">
        <v>0</v>
      </c>
    </row>
    <row r="80" spans="1:223" outlineLevel="2">
      <c r="A80" s="21">
        <f t="shared" si="251"/>
        <v>75</v>
      </c>
      <c r="B80" s="224">
        <f t="shared" ca="1" si="194"/>
        <v>24</v>
      </c>
      <c r="C80">
        <f>203</f>
        <v>203</v>
      </c>
      <c r="D80" s="145" t="str">
        <f t="shared" ca="1" si="265"/>
        <v>SWV</v>
      </c>
      <c r="E80" t="b">
        <f t="shared" ca="1" si="147"/>
        <v>1</v>
      </c>
      <c r="F80" t="b">
        <v>0</v>
      </c>
      <c r="G80" t="b">
        <f t="shared" ca="1" si="286"/>
        <v>1</v>
      </c>
      <c r="H80" s="240">
        <f t="shared" ca="1" si="318"/>
        <v>0</v>
      </c>
      <c r="I80" s="240">
        <f t="shared" ca="1" si="318"/>
        <v>1</v>
      </c>
      <c r="J80" s="240">
        <f t="shared" ca="1" si="318"/>
        <v>0</v>
      </c>
      <c r="K80" s="240">
        <f t="shared" ca="1" si="318"/>
        <v>1</v>
      </c>
      <c r="L80" s="240"/>
      <c r="M80" s="240">
        <f t="shared" ca="1" si="278"/>
        <v>1</v>
      </c>
      <c r="N80" s="240">
        <f t="shared" ref="N80:T91" ca="1" si="323">OFFSET(N80,-1,0)</f>
        <v>1</v>
      </c>
      <c r="O80" s="240">
        <f t="shared" ca="1" si="323"/>
        <v>2</v>
      </c>
      <c r="P80" s="240">
        <f t="shared" ca="1" si="323"/>
        <v>1</v>
      </c>
      <c r="Q80" s="240">
        <f t="shared" ca="1" si="323"/>
        <v>2</v>
      </c>
      <c r="R80" s="240">
        <f t="shared" ca="1" si="323"/>
        <v>1</v>
      </c>
      <c r="S80" s="240">
        <f t="shared" ca="1" si="323"/>
        <v>1</v>
      </c>
      <c r="T80" s="240">
        <f t="shared" ca="1" si="323"/>
        <v>1</v>
      </c>
      <c r="U80" s="278"/>
      <c r="V80" s="278"/>
      <c r="W80" s="280">
        <f t="shared" ca="1" si="319"/>
        <v>0</v>
      </c>
      <c r="X80" s="280">
        <f t="shared" ca="1" si="319"/>
        <v>96</v>
      </c>
      <c r="Y80" s="280">
        <f t="shared" ca="1" si="304"/>
        <v>0</v>
      </c>
      <c r="Z80" s="145">
        <f ca="1">INDEX(CHOOSE($N80,DataAutumn!i.AdultDrys,DataWinter!i.AdultDrys,DataSpring!i.AdultDrys),1,$M80)</f>
        <v>4</v>
      </c>
      <c r="AA80" s="5">
        <f t="shared" ca="1" si="290"/>
        <v>2</v>
      </c>
      <c r="AB80" s="5">
        <f t="shared" ca="1" si="290"/>
        <v>0</v>
      </c>
      <c r="AC80" s="5">
        <f t="shared" ca="1" si="266"/>
        <v>5</v>
      </c>
      <c r="AD80">
        <f t="shared" ca="1" si="287"/>
        <v>9</v>
      </c>
      <c r="AE80" s="240">
        <f t="shared" ca="1" si="222"/>
        <v>43</v>
      </c>
      <c r="AF80" s="233" t="str">
        <f t="shared" ca="1" si="302"/>
        <v>00051 FeedSupplyTemplate SWV Day135 FWM     RR000p WP100p MP100p GP100p T_TRUE  LTW_096_000 (F33N11)</v>
      </c>
      <c r="AG80" s="9" t="str">
        <f ca="1">IF(COUNTIF(AF$5:AF80,AF80)=1,"-","Dup")</f>
        <v>-</v>
      </c>
      <c r="AH80" s="9"/>
      <c r="AI80" s="240" t="str">
        <f t="shared" ca="1" si="289"/>
        <v>-</v>
      </c>
      <c r="AJ80" s="240" t="str">
        <f t="shared" ca="1" si="289"/>
        <v>-</v>
      </c>
      <c r="AK80" s="240" t="str">
        <f t="shared" ca="1" si="289"/>
        <v>-</v>
      </c>
      <c r="AL80" s="240" t="str">
        <f t="shared" ca="1" si="289"/>
        <v>-</v>
      </c>
      <c r="AM80" s="240" t="str">
        <f t="shared" ca="1" si="289"/>
        <v>-</v>
      </c>
      <c r="AN80" s="240" t="str">
        <f t="shared" ca="1" si="289"/>
        <v>-</v>
      </c>
      <c r="AO80" s="9"/>
      <c r="AP80" s="19" t="b">
        <f t="shared" ca="1" si="232"/>
        <v>1</v>
      </c>
      <c r="AQ80" s="19" t="str">
        <f t="shared" ca="1" si="232"/>
        <v>-</v>
      </c>
      <c r="AR80" s="19" t="str">
        <f t="shared" ca="1" si="232"/>
        <v>-</v>
      </c>
      <c r="AS80" s="19" t="str">
        <f t="shared" ca="1" si="232"/>
        <v>-</v>
      </c>
      <c r="AT80" s="19" t="b">
        <f t="shared" ca="1" si="232"/>
        <v>0</v>
      </c>
      <c r="AU80" s="19">
        <f t="shared" ca="1" si="291"/>
        <v>0.25</v>
      </c>
      <c r="AV80" s="19" t="b">
        <f t="shared" ca="1" si="291"/>
        <v>1</v>
      </c>
      <c r="AW80" s="9"/>
      <c r="AX80" s="5" t="str">
        <f t="shared" ca="1" si="267"/>
        <v>-</v>
      </c>
      <c r="AY80" s="19" t="str">
        <f t="shared" ca="1" si="292"/>
        <v>-</v>
      </c>
      <c r="AZ80" s="19" t="str">
        <f t="shared" ca="1" si="292"/>
        <v>-</v>
      </c>
      <c r="BA80" s="19" t="str">
        <f t="shared" ca="1" si="292"/>
        <v>-</v>
      </c>
      <c r="BB80" s="5" t="str">
        <f t="shared" ca="1" si="268"/>
        <v>-</v>
      </c>
      <c r="BC80" s="19" t="str">
        <f t="shared" ca="1" si="269"/>
        <v>-</v>
      </c>
      <c r="BD80" s="5" t="str">
        <f t="shared" ca="1" si="270"/>
        <v>-</v>
      </c>
      <c r="BE80" s="19" t="str">
        <f t="shared" ca="1" si="293"/>
        <v>-</v>
      </c>
      <c r="BF80" s="19" t="str">
        <f t="shared" ca="1" si="293"/>
        <v>-</v>
      </c>
      <c r="BG80" s="19" t="str">
        <f t="shared" ca="1" si="293"/>
        <v>-</v>
      </c>
      <c r="BH80" s="5" t="str">
        <f t="shared" ca="1" si="271"/>
        <v>-</v>
      </c>
      <c r="BI80" s="9"/>
      <c r="BJ80" s="19" t="str">
        <f t="shared" ca="1" si="315"/>
        <v>-</v>
      </c>
      <c r="BK80" s="19" t="str">
        <f t="shared" ca="1" si="315"/>
        <v>-</v>
      </c>
      <c r="BL80" s="19" t="str">
        <f t="shared" ca="1" si="315"/>
        <v>-</v>
      </c>
      <c r="BM80" s="19" t="str">
        <f t="shared" ca="1" si="315"/>
        <v>-</v>
      </c>
      <c r="BN80" s="19" t="str">
        <f t="shared" ca="1" si="315"/>
        <v>-</v>
      </c>
      <c r="BO80" s="19" t="str">
        <f t="shared" ca="1" si="315"/>
        <v>-</v>
      </c>
      <c r="BP80" s="19" t="str">
        <f t="shared" ca="1" si="315"/>
        <v>-</v>
      </c>
      <c r="BQ80" s="19" t="str">
        <f t="shared" ca="1" si="315"/>
        <v>-</v>
      </c>
      <c r="BR80" s="19" t="str">
        <f t="shared" ca="1" si="315"/>
        <v>-</v>
      </c>
      <c r="BS80" s="19" t="str">
        <f t="shared" ca="1" si="315"/>
        <v>-</v>
      </c>
      <c r="BT80" s="9"/>
      <c r="BU80" s="240" t="b">
        <f t="shared" ca="1" si="201"/>
        <v>1</v>
      </c>
      <c r="BV80" s="12" t="b">
        <v>1</v>
      </c>
      <c r="BW80" s="240" t="b">
        <f t="shared" ca="1" si="207"/>
        <v>1</v>
      </c>
      <c r="BX80" s="255">
        <f t="shared" ca="1" si="303"/>
        <v>111109</v>
      </c>
      <c r="BY80" s="240" t="b">
        <f t="shared" ca="1" si="218"/>
        <v>1</v>
      </c>
      <c r="BZ80" s="240">
        <f t="shared" ca="1" si="223"/>
        <v>0</v>
      </c>
      <c r="CA80" s="240" t="b">
        <f t="shared" ca="1" si="223"/>
        <v>0</v>
      </c>
      <c r="CB80" s="240">
        <f t="shared" ca="1" si="197"/>
        <v>111152</v>
      </c>
      <c r="CC80" s="19" t="str">
        <f t="shared" ca="1" si="233"/>
        <v>-</v>
      </c>
      <c r="CD80" s="12">
        <v>1</v>
      </c>
      <c r="CE80" s="12">
        <v>1</v>
      </c>
      <c r="CF80" s="9"/>
      <c r="CG80" s="448">
        <f t="shared" ca="1" si="294"/>
        <v>683</v>
      </c>
      <c r="CH80" s="448">
        <f t="shared" ca="1" si="294"/>
        <v>717</v>
      </c>
      <c r="CI80" s="448">
        <f t="shared" ca="1" si="294"/>
        <v>752</v>
      </c>
      <c r="CJ80" s="153">
        <f t="shared" ca="1" si="295"/>
        <v>441</v>
      </c>
      <c r="CK80" s="153">
        <f t="shared" ca="1" si="295"/>
        <v>476</v>
      </c>
      <c r="CL80" s="153">
        <f t="shared" ca="1" si="295"/>
        <v>511</v>
      </c>
      <c r="CM80" s="19" t="str">
        <f t="shared" ca="1" si="279"/>
        <v>-</v>
      </c>
      <c r="CN80" s="19" t="str">
        <f t="shared" ca="1" si="312"/>
        <v>-</v>
      </c>
      <c r="CO80" s="19" t="str">
        <f t="shared" ca="1" si="312"/>
        <v>-</v>
      </c>
      <c r="CP80" s="19" t="str">
        <f t="shared" ca="1" si="308"/>
        <v>-</v>
      </c>
      <c r="CQ80" s="19" t="str">
        <f t="shared" ca="1" si="308"/>
        <v>-</v>
      </c>
      <c r="CR80" s="19"/>
      <c r="CS80" s="19"/>
      <c r="CT80" s="19"/>
      <c r="CU80" s="19"/>
      <c r="CV80" s="19"/>
      <c r="CW80" s="19"/>
      <c r="CX80" s="19"/>
      <c r="CY80" s="19"/>
      <c r="CZ80" s="19"/>
      <c r="DA80" s="19"/>
      <c r="DB80" s="19"/>
      <c r="DC80" s="19"/>
      <c r="DD80" s="12">
        <v>1</v>
      </c>
      <c r="DE80" s="12">
        <v>1</v>
      </c>
      <c r="DF80" s="19">
        <f t="shared" ca="1" si="309"/>
        <v>0</v>
      </c>
      <c r="DG80" s="19" t="str">
        <f t="shared" ca="1" si="309"/>
        <v>-</v>
      </c>
      <c r="DH80" s="19" t="str">
        <f t="shared" ca="1" si="309"/>
        <v>-</v>
      </c>
      <c r="DI80" s="19" t="str">
        <f t="shared" ca="1" si="309"/>
        <v>-</v>
      </c>
      <c r="DJ80" s="19" t="str">
        <f t="shared" ca="1" si="309"/>
        <v>-</v>
      </c>
      <c r="DK80" s="19" t="str">
        <f t="shared" ca="1" si="309"/>
        <v>-</v>
      </c>
      <c r="DL80" s="19">
        <f t="shared" ca="1" si="309"/>
        <v>0</v>
      </c>
      <c r="DM80" s="19" t="str">
        <f t="shared" ca="1" si="309"/>
        <v>-</v>
      </c>
      <c r="DN80" s="19" t="str">
        <f t="shared" ca="1" si="309"/>
        <v>-</v>
      </c>
      <c r="DO80" s="19">
        <f t="shared" ca="1" si="309"/>
        <v>0</v>
      </c>
      <c r="DP80" s="154">
        <f t="shared" ca="1" si="317"/>
        <v>0</v>
      </c>
      <c r="DQ80" s="154">
        <f t="shared" ca="1" si="317"/>
        <v>0</v>
      </c>
      <c r="DR80" s="5">
        <f t="shared" ca="1" si="273"/>
        <v>19</v>
      </c>
      <c r="DS80" s="9"/>
      <c r="DT80" s="5">
        <f t="shared" ca="1" si="296"/>
        <v>0</v>
      </c>
      <c r="DU80" s="5" t="b">
        <f t="shared" ca="1" si="296"/>
        <v>0</v>
      </c>
      <c r="DV80" s="19">
        <f t="shared" ca="1" si="316"/>
        <v>0</v>
      </c>
      <c r="DW80" s="5">
        <f t="shared" ca="1" si="296"/>
        <v>50</v>
      </c>
      <c r="DX80" s="19">
        <f t="shared" ca="1" si="316"/>
        <v>0</v>
      </c>
      <c r="DY80" s="19">
        <f t="shared" ca="1" si="316"/>
        <v>0</v>
      </c>
      <c r="DZ80" s="19">
        <f t="shared" ca="1" si="316"/>
        <v>0</v>
      </c>
      <c r="EA80" s="19">
        <f t="shared" ca="1" si="316"/>
        <v>0</v>
      </c>
      <c r="EB80" s="19">
        <f t="shared" ca="1" si="316"/>
        <v>0</v>
      </c>
      <c r="EC80" s="19">
        <f t="shared" ca="1" si="316"/>
        <v>0</v>
      </c>
      <c r="ED80" s="19">
        <f t="shared" ca="1" si="316"/>
        <v>0</v>
      </c>
      <c r="EE80" s="19">
        <f t="shared" ca="1" si="316"/>
        <v>0</v>
      </c>
      <c r="EF80" s="19">
        <f t="shared" ca="1" si="316"/>
        <v>0</v>
      </c>
      <c r="EG80" s="5">
        <f t="shared" ca="1" si="297"/>
        <v>0</v>
      </c>
      <c r="EH80" s="5">
        <f t="shared" ca="1" si="297"/>
        <v>0</v>
      </c>
      <c r="EI80" s="5">
        <f t="shared" ca="1" si="297"/>
        <v>0</v>
      </c>
      <c r="EJ80" s="5">
        <f t="shared" ca="1" si="320"/>
        <v>0.01</v>
      </c>
      <c r="EK80" s="5">
        <f t="shared" ca="1" si="320"/>
        <v>0</v>
      </c>
      <c r="EL80" s="5">
        <f t="shared" ca="1" si="320"/>
        <v>0</v>
      </c>
      <c r="EM80" s="5">
        <f t="shared" ca="1" si="320"/>
        <v>0.05</v>
      </c>
      <c r="EN80" s="5">
        <f t="shared" ca="1" si="320"/>
        <v>0.05</v>
      </c>
      <c r="EO80" s="19">
        <f t="shared" ref="EO80:EQ92" ca="1" si="324">OFFSET(EO$5,$B80,0)</f>
        <v>0</v>
      </c>
      <c r="EP80" s="19">
        <f t="shared" ca="1" si="324"/>
        <v>0</v>
      </c>
      <c r="EQ80" s="19">
        <f t="shared" ca="1" si="324"/>
        <v>0</v>
      </c>
      <c r="ER80" s="9"/>
      <c r="ES80" s="5" t="str">
        <f t="shared" ca="1" si="274"/>
        <v>-</v>
      </c>
      <c r="ET80" s="5" t="b">
        <f t="shared" ca="1" si="299"/>
        <v>1</v>
      </c>
      <c r="EU80" s="5" t="b">
        <f t="shared" ca="1" si="299"/>
        <v>0</v>
      </c>
      <c r="EV80" s="5" t="b">
        <f t="shared" ca="1" si="299"/>
        <v>0</v>
      </c>
      <c r="EW80" s="19">
        <f t="shared" ca="1" si="314"/>
        <v>2</v>
      </c>
      <c r="EX80" s="19">
        <f t="shared" ca="1" si="314"/>
        <v>2</v>
      </c>
      <c r="EY80" s="19" t="str">
        <f t="shared" ca="1" si="283"/>
        <v>-</v>
      </c>
      <c r="EZ80" s="19" t="str">
        <f t="shared" ca="1" si="283"/>
        <v>-</v>
      </c>
      <c r="FA80" s="19" t="str">
        <f t="shared" ca="1" si="283"/>
        <v>-</v>
      </c>
      <c r="FB80" s="19" t="str">
        <f t="shared" ca="1" si="283"/>
        <v>-</v>
      </c>
      <c r="FC80" s="19">
        <f t="shared" ca="1" si="283"/>
        <v>1</v>
      </c>
      <c r="FD80" s="19">
        <f t="shared" ca="1" si="283"/>
        <v>0.66</v>
      </c>
      <c r="FE80" s="19" t="str">
        <f t="shared" ca="1" si="283"/>
        <v>-</v>
      </c>
      <c r="FF80" s="5" t="b">
        <f t="array" aca="1" ref="FF80" ca="1">IF(OR(FG80:FG80&lt;&gt;"-"),TRUE,"-")</f>
        <v>1</v>
      </c>
      <c r="FG80" s="240">
        <f t="shared" ca="1" si="300"/>
        <v>2</v>
      </c>
      <c r="FH80" s="240">
        <f t="shared" ca="1" si="300"/>
        <v>2</v>
      </c>
      <c r="FI80" s="240">
        <f t="shared" ca="1" si="300"/>
        <v>2</v>
      </c>
      <c r="FJ80" s="240">
        <f t="shared" ca="1" si="300"/>
        <v>2</v>
      </c>
      <c r="FK80" s="240">
        <f t="shared" ca="1" si="300"/>
        <v>2</v>
      </c>
      <c r="FL80" s="240">
        <f t="shared" ca="1" si="300"/>
        <v>2</v>
      </c>
      <c r="FM80" s="240">
        <f t="shared" ca="1" si="300"/>
        <v>2</v>
      </c>
      <c r="FN80" s="240">
        <f t="shared" ca="1" si="300"/>
        <v>2</v>
      </c>
      <c r="FO80" s="5" t="str">
        <f t="array" aca="1" ref="FO80" ca="1">IF(OR(FP80:FV80&lt;&gt;"-"),TRUE,"-")</f>
        <v>-</v>
      </c>
      <c r="FP80" s="19" t="str">
        <f t="shared" ca="1" si="310"/>
        <v>-</v>
      </c>
      <c r="FQ80" s="19" t="str">
        <f t="shared" ca="1" si="310"/>
        <v>-</v>
      </c>
      <c r="FR80" s="19" t="str">
        <f t="shared" ca="1" si="310"/>
        <v>-</v>
      </c>
      <c r="FS80" s="19" t="str">
        <f t="shared" ca="1" si="310"/>
        <v>-</v>
      </c>
      <c r="FT80" s="19" t="str">
        <f t="shared" ca="1" si="310"/>
        <v>-</v>
      </c>
      <c r="FU80" s="19" t="str">
        <f t="shared" ca="1" si="310"/>
        <v>-</v>
      </c>
      <c r="FV80" s="19" t="str">
        <f t="shared" ca="1" si="310"/>
        <v>-</v>
      </c>
      <c r="FW80" s="19" t="b">
        <f t="shared" ca="1" si="213"/>
        <v>1</v>
      </c>
      <c r="FX80" s="145">
        <f t="shared" ca="1" si="275"/>
        <v>2</v>
      </c>
      <c r="FY80" s="19">
        <f t="shared" ca="1" si="213"/>
        <v>2</v>
      </c>
      <c r="FZ80" s="19" t="b">
        <f t="shared" ca="1" si="213"/>
        <v>0</v>
      </c>
      <c r="GA80" s="19" t="str">
        <f t="shared" ca="1" si="191"/>
        <v>-</v>
      </c>
      <c r="GB80" s="5" t="str">
        <f t="shared" ca="1" si="301"/>
        <v>-</v>
      </c>
      <c r="GC80" s="5" t="str">
        <f t="shared" ca="1" si="301"/>
        <v>-</v>
      </c>
      <c r="GD80" s="5" t="str">
        <f t="shared" ca="1" si="301"/>
        <v>-</v>
      </c>
      <c r="GE80" s="5" t="str">
        <f t="shared" ca="1" si="301"/>
        <v>-</v>
      </c>
      <c r="GF80" s="19" t="b">
        <f t="shared" ca="1" si="321"/>
        <v>0</v>
      </c>
      <c r="GG80" s="19" t="str">
        <f t="shared" ref="GG80:GP91" ca="1" si="325">OFFSET(GG$5,$B80,0)</f>
        <v>-</v>
      </c>
      <c r="GH80" s="19" t="str">
        <f t="shared" ca="1" si="325"/>
        <v>-</v>
      </c>
      <c r="GI80" s="19" t="b">
        <f t="shared" ca="1" si="325"/>
        <v>1</v>
      </c>
      <c r="GJ80" s="19">
        <f t="shared" ca="1" si="325"/>
        <v>0.75</v>
      </c>
      <c r="GK80" s="19">
        <f t="shared" ca="1" si="325"/>
        <v>0.75</v>
      </c>
      <c r="GL80" s="19">
        <f t="shared" ca="1" si="325"/>
        <v>0.99</v>
      </c>
      <c r="GM80" s="19">
        <f t="shared" ca="1" si="325"/>
        <v>0.5</v>
      </c>
      <c r="GN80" s="19">
        <f t="shared" ca="1" si="325"/>
        <v>0</v>
      </c>
      <c r="GO80" s="19">
        <f t="shared" ca="1" si="325"/>
        <v>0</v>
      </c>
      <c r="GP80" s="19" t="str">
        <f t="shared" ca="1" si="325"/>
        <v>-</v>
      </c>
      <c r="GQ80" s="19" t="str">
        <f t="shared" ca="1" si="236"/>
        <v>-</v>
      </c>
      <c r="GR80" s="19" t="str">
        <f t="shared" ca="1" si="236"/>
        <v>-</v>
      </c>
      <c r="GS80" s="5">
        <f t="shared" ca="1" si="276"/>
        <v>1</v>
      </c>
      <c r="GT80" s="9"/>
      <c r="GU80" s="19">
        <f t="shared" ca="1" si="322"/>
        <v>70</v>
      </c>
      <c r="GV80" s="19">
        <f t="shared" ca="1" si="311"/>
        <v>50</v>
      </c>
      <c r="GW80" s="19">
        <f t="shared" ca="1" si="311"/>
        <v>85</v>
      </c>
      <c r="GX80" s="19">
        <f t="shared" ca="1" si="311"/>
        <v>50</v>
      </c>
      <c r="GY80" s="19">
        <f t="shared" ca="1" si="214"/>
        <v>1</v>
      </c>
      <c r="GZ80" s="5">
        <f t="shared" ca="1" si="277"/>
        <v>1</v>
      </c>
      <c r="HA80" s="19">
        <f t="shared" ca="1" si="176"/>
        <v>1</v>
      </c>
      <c r="HB80" s="9"/>
      <c r="HC80" s="19" t="b">
        <f t="shared" ca="1" si="311"/>
        <v>0</v>
      </c>
      <c r="HD80" s="19" t="b">
        <f t="shared" ca="1" si="311"/>
        <v>0</v>
      </c>
      <c r="HE80" s="19">
        <f t="shared" ca="1" si="311"/>
        <v>1</v>
      </c>
      <c r="HF80" s="19">
        <f t="shared" ca="1" si="280"/>
        <v>0.75</v>
      </c>
      <c r="HG80" s="19">
        <f t="shared" ca="1" si="280"/>
        <v>0.75</v>
      </c>
      <c r="HH80" s="19">
        <f t="shared" ca="1" si="280"/>
        <v>0.8</v>
      </c>
      <c r="HI80" s="19">
        <f t="shared" ca="1" si="280"/>
        <v>0.82499999999999996</v>
      </c>
      <c r="HJ80" s="19">
        <f t="shared" ca="1" si="280"/>
        <v>0.875</v>
      </c>
      <c r="HK80" s="19">
        <f t="shared" ca="1" si="280"/>
        <v>0.9</v>
      </c>
      <c r="HL80" s="19">
        <f t="shared" ca="1" si="280"/>
        <v>1</v>
      </c>
      <c r="HM80" s="19">
        <f t="shared" ca="1" si="307"/>
        <v>0.875</v>
      </c>
      <c r="HN80" s="19">
        <f t="shared" ca="1" si="229"/>
        <v>0</v>
      </c>
      <c r="HO80" s="24">
        <v>0</v>
      </c>
    </row>
    <row r="81" spans="1:223" outlineLevel="2">
      <c r="A81" s="21">
        <f t="shared" si="251"/>
        <v>76</v>
      </c>
      <c r="B81" s="224">
        <f t="shared" ca="1" si="194"/>
        <v>24</v>
      </c>
      <c r="C81">
        <f>203</f>
        <v>203</v>
      </c>
      <c r="D81" s="145" t="str">
        <f t="shared" ca="1" si="265"/>
        <v>SWV</v>
      </c>
      <c r="E81" t="b">
        <f t="shared" ca="1" si="147"/>
        <v>1</v>
      </c>
      <c r="F81" t="b">
        <v>0</v>
      </c>
      <c r="G81" t="b">
        <f t="shared" ca="1" si="286"/>
        <v>1</v>
      </c>
      <c r="H81" s="240">
        <f t="shared" ca="1" si="318"/>
        <v>0</v>
      </c>
      <c r="I81" s="240">
        <f t="shared" ca="1" si="318"/>
        <v>1</v>
      </c>
      <c r="J81" s="240">
        <f t="shared" ca="1" si="318"/>
        <v>0</v>
      </c>
      <c r="K81" s="240">
        <f t="shared" ca="1" si="318"/>
        <v>1</v>
      </c>
      <c r="L81" s="240"/>
      <c r="M81" s="240">
        <f t="shared" ca="1" si="278"/>
        <v>1</v>
      </c>
      <c r="N81" s="240">
        <f t="shared" ca="1" si="323"/>
        <v>1</v>
      </c>
      <c r="O81" s="240">
        <f t="shared" ca="1" si="323"/>
        <v>2</v>
      </c>
      <c r="P81" s="240">
        <f t="shared" ca="1" si="323"/>
        <v>1</v>
      </c>
      <c r="Q81" s="240">
        <f t="shared" ca="1" si="323"/>
        <v>2</v>
      </c>
      <c r="R81" s="240">
        <f t="shared" ca="1" si="323"/>
        <v>1</v>
      </c>
      <c r="S81" s="240">
        <f t="shared" ca="1" si="323"/>
        <v>1</v>
      </c>
      <c r="T81" s="240">
        <f t="shared" ca="1" si="323"/>
        <v>1</v>
      </c>
      <c r="U81" s="278"/>
      <c r="V81" s="278"/>
      <c r="W81" s="280">
        <f t="shared" ca="1" si="319"/>
        <v>0</v>
      </c>
      <c r="X81" s="280">
        <f t="shared" ca="1" si="319"/>
        <v>97</v>
      </c>
      <c r="Y81" s="280">
        <f t="shared" ca="1" si="304"/>
        <v>0</v>
      </c>
      <c r="Z81" s="145">
        <f ca="1">INDEX(CHOOSE($N81,DataAutumn!i.AdultDrys,DataWinter!i.AdultDrys,DataSpring!i.AdultDrys),1,$M81)</f>
        <v>4</v>
      </c>
      <c r="AA81" s="5">
        <f t="shared" ca="1" si="290"/>
        <v>2</v>
      </c>
      <c r="AB81" s="5">
        <f t="shared" ca="1" si="290"/>
        <v>0</v>
      </c>
      <c r="AC81" s="5">
        <f t="shared" ca="1" si="266"/>
        <v>5</v>
      </c>
      <c r="AD81">
        <f t="shared" ca="1" si="287"/>
        <v>9</v>
      </c>
      <c r="AE81" s="240">
        <f t="shared" ca="1" si="222"/>
        <v>44</v>
      </c>
      <c r="AF81" s="233" t="str">
        <f t="shared" ca="1" si="302"/>
        <v>00052 FeedSupplyTemplate SWV Day135 FWM     RR000p WP100p MP100p GP100p T_TRUE  LTW_097_000 (F33N11)</v>
      </c>
      <c r="AG81" s="9" t="str">
        <f ca="1">IF(COUNTIF(AF$5:AF81,AF81)=1,"-","Dup")</f>
        <v>-</v>
      </c>
      <c r="AH81" s="9"/>
      <c r="AI81" s="240" t="str">
        <f t="shared" ca="1" si="289"/>
        <v>-</v>
      </c>
      <c r="AJ81" s="240" t="str">
        <f t="shared" ca="1" si="289"/>
        <v>-</v>
      </c>
      <c r="AK81" s="240" t="str">
        <f t="shared" ca="1" si="289"/>
        <v>-</v>
      </c>
      <c r="AL81" s="240" t="str">
        <f t="shared" ca="1" si="289"/>
        <v>-</v>
      </c>
      <c r="AM81" s="240" t="str">
        <f t="shared" ca="1" si="289"/>
        <v>-</v>
      </c>
      <c r="AN81" s="240" t="str">
        <f t="shared" ca="1" si="289"/>
        <v>-</v>
      </c>
      <c r="AO81" s="9"/>
      <c r="AP81" s="19" t="b">
        <f t="shared" ca="1" si="232"/>
        <v>1</v>
      </c>
      <c r="AQ81" s="19" t="str">
        <f t="shared" ca="1" si="232"/>
        <v>-</v>
      </c>
      <c r="AR81" s="19" t="str">
        <f t="shared" ca="1" si="232"/>
        <v>-</v>
      </c>
      <c r="AS81" s="19" t="str">
        <f t="shared" ca="1" si="232"/>
        <v>-</v>
      </c>
      <c r="AT81" s="19" t="b">
        <f t="shared" ca="1" si="232"/>
        <v>0</v>
      </c>
      <c r="AU81" s="19">
        <f t="shared" ca="1" si="291"/>
        <v>0.25</v>
      </c>
      <c r="AV81" s="19" t="b">
        <f t="shared" ca="1" si="291"/>
        <v>1</v>
      </c>
      <c r="AW81" s="9"/>
      <c r="AX81" s="5" t="str">
        <f t="shared" ca="1" si="267"/>
        <v>-</v>
      </c>
      <c r="AY81" s="19" t="str">
        <f t="shared" ca="1" si="292"/>
        <v>-</v>
      </c>
      <c r="AZ81" s="19" t="str">
        <f t="shared" ca="1" si="292"/>
        <v>-</v>
      </c>
      <c r="BA81" s="19" t="str">
        <f t="shared" ca="1" si="292"/>
        <v>-</v>
      </c>
      <c r="BB81" s="5" t="str">
        <f t="shared" ca="1" si="268"/>
        <v>-</v>
      </c>
      <c r="BC81" s="19" t="str">
        <f t="shared" ca="1" si="269"/>
        <v>-</v>
      </c>
      <c r="BD81" s="5" t="str">
        <f t="shared" ca="1" si="270"/>
        <v>-</v>
      </c>
      <c r="BE81" s="19" t="str">
        <f t="shared" ca="1" si="293"/>
        <v>-</v>
      </c>
      <c r="BF81" s="19" t="str">
        <f t="shared" ca="1" si="293"/>
        <v>-</v>
      </c>
      <c r="BG81" s="19" t="str">
        <f t="shared" ca="1" si="293"/>
        <v>-</v>
      </c>
      <c r="BH81" s="5" t="str">
        <f t="shared" ca="1" si="271"/>
        <v>-</v>
      </c>
      <c r="BI81" s="9"/>
      <c r="BJ81" s="19" t="str">
        <f t="shared" ca="1" si="315"/>
        <v>-</v>
      </c>
      <c r="BK81" s="19" t="str">
        <f t="shared" ca="1" si="315"/>
        <v>-</v>
      </c>
      <c r="BL81" s="19" t="str">
        <f t="shared" ca="1" si="315"/>
        <v>-</v>
      </c>
      <c r="BM81" s="19" t="str">
        <f t="shared" ca="1" si="315"/>
        <v>-</v>
      </c>
      <c r="BN81" s="19" t="str">
        <f t="shared" ca="1" si="315"/>
        <v>-</v>
      </c>
      <c r="BO81" s="19" t="str">
        <f t="shared" ca="1" si="315"/>
        <v>-</v>
      </c>
      <c r="BP81" s="19" t="str">
        <f t="shared" ca="1" si="315"/>
        <v>-</v>
      </c>
      <c r="BQ81" s="19" t="str">
        <f t="shared" ca="1" si="315"/>
        <v>-</v>
      </c>
      <c r="BR81" s="19" t="str">
        <f t="shared" ca="1" si="315"/>
        <v>-</v>
      </c>
      <c r="BS81" s="19" t="str">
        <f t="shared" ca="1" si="315"/>
        <v>-</v>
      </c>
      <c r="BT81" s="9"/>
      <c r="BU81" s="240" t="b">
        <f t="shared" ca="1" si="201"/>
        <v>1</v>
      </c>
      <c r="BV81" s="12" t="b">
        <v>1</v>
      </c>
      <c r="BW81" s="240" t="b">
        <f t="shared" ca="1" si="207"/>
        <v>1</v>
      </c>
      <c r="BX81" s="255">
        <f t="shared" ca="1" si="303"/>
        <v>111109</v>
      </c>
      <c r="BY81" s="240" t="b">
        <f t="shared" ca="1" si="218"/>
        <v>1</v>
      </c>
      <c r="BZ81" s="240">
        <f t="shared" ca="1" si="223"/>
        <v>0</v>
      </c>
      <c r="CA81" s="240" t="b">
        <f t="shared" ca="1" si="223"/>
        <v>0</v>
      </c>
      <c r="CB81" s="240">
        <f t="shared" ca="1" si="197"/>
        <v>111153</v>
      </c>
      <c r="CC81" s="19" t="str">
        <f t="shared" ca="1" si="233"/>
        <v>-</v>
      </c>
      <c r="CD81" s="12">
        <v>1</v>
      </c>
      <c r="CE81" s="12">
        <v>1</v>
      </c>
      <c r="CF81" s="9"/>
      <c r="CG81" s="448">
        <f t="shared" ca="1" si="294"/>
        <v>683</v>
      </c>
      <c r="CH81" s="448">
        <f t="shared" ca="1" si="294"/>
        <v>717</v>
      </c>
      <c r="CI81" s="448">
        <f t="shared" ca="1" si="294"/>
        <v>752</v>
      </c>
      <c r="CJ81" s="153">
        <f t="shared" ca="1" si="295"/>
        <v>441</v>
      </c>
      <c r="CK81" s="153">
        <f t="shared" ca="1" si="295"/>
        <v>476</v>
      </c>
      <c r="CL81" s="153">
        <f t="shared" ca="1" si="295"/>
        <v>511</v>
      </c>
      <c r="CM81" s="19" t="str">
        <f t="shared" ca="1" si="279"/>
        <v>-</v>
      </c>
      <c r="CN81" s="19" t="str">
        <f t="shared" ca="1" si="312"/>
        <v>-</v>
      </c>
      <c r="CO81" s="19" t="str">
        <f t="shared" ca="1" si="312"/>
        <v>-</v>
      </c>
      <c r="CP81" s="19" t="str">
        <f t="shared" ca="1" si="308"/>
        <v>-</v>
      </c>
      <c r="CQ81" s="19" t="str">
        <f t="shared" ca="1" si="308"/>
        <v>-</v>
      </c>
      <c r="CR81" s="19"/>
      <c r="CS81" s="19"/>
      <c r="CT81" s="19"/>
      <c r="CU81" s="19"/>
      <c r="CV81" s="19"/>
      <c r="CW81" s="19"/>
      <c r="CX81" s="19"/>
      <c r="CY81" s="19"/>
      <c r="CZ81" s="19"/>
      <c r="DA81" s="19"/>
      <c r="DB81" s="19"/>
      <c r="DC81" s="19"/>
      <c r="DD81" s="12">
        <v>1</v>
      </c>
      <c r="DE81" s="12">
        <v>1</v>
      </c>
      <c r="DF81" s="19">
        <f t="shared" ca="1" si="309"/>
        <v>0</v>
      </c>
      <c r="DG81" s="19" t="str">
        <f t="shared" ca="1" si="309"/>
        <v>-</v>
      </c>
      <c r="DH81" s="19" t="str">
        <f t="shared" ca="1" si="309"/>
        <v>-</v>
      </c>
      <c r="DI81" s="19" t="str">
        <f t="shared" ca="1" si="309"/>
        <v>-</v>
      </c>
      <c r="DJ81" s="19" t="str">
        <f t="shared" ca="1" si="309"/>
        <v>-</v>
      </c>
      <c r="DK81" s="19" t="str">
        <f t="shared" ca="1" si="309"/>
        <v>-</v>
      </c>
      <c r="DL81" s="19">
        <f t="shared" ca="1" si="309"/>
        <v>0</v>
      </c>
      <c r="DM81" s="19" t="str">
        <f t="shared" ca="1" si="309"/>
        <v>-</v>
      </c>
      <c r="DN81" s="19" t="str">
        <f t="shared" ca="1" si="309"/>
        <v>-</v>
      </c>
      <c r="DO81" s="19">
        <f t="shared" ca="1" si="309"/>
        <v>0</v>
      </c>
      <c r="DP81" s="154">
        <f t="shared" ca="1" si="317"/>
        <v>0</v>
      </c>
      <c r="DQ81" s="154">
        <f t="shared" ca="1" si="317"/>
        <v>0</v>
      </c>
      <c r="DR81" s="5">
        <f t="shared" ca="1" si="273"/>
        <v>19</v>
      </c>
      <c r="DS81" s="9"/>
      <c r="DT81" s="5">
        <f t="shared" ca="1" si="296"/>
        <v>0</v>
      </c>
      <c r="DU81" s="5" t="b">
        <f t="shared" ca="1" si="296"/>
        <v>0</v>
      </c>
      <c r="DV81" s="19">
        <f t="shared" ca="1" si="316"/>
        <v>0</v>
      </c>
      <c r="DW81" s="5">
        <f t="shared" ca="1" si="296"/>
        <v>50</v>
      </c>
      <c r="DX81" s="19">
        <f t="shared" ca="1" si="316"/>
        <v>0</v>
      </c>
      <c r="DY81" s="19">
        <f t="shared" ca="1" si="316"/>
        <v>0</v>
      </c>
      <c r="DZ81" s="19">
        <f t="shared" ca="1" si="316"/>
        <v>0</v>
      </c>
      <c r="EA81" s="19">
        <f t="shared" ca="1" si="316"/>
        <v>0</v>
      </c>
      <c r="EB81" s="19">
        <f t="shared" ca="1" si="316"/>
        <v>0</v>
      </c>
      <c r="EC81" s="19">
        <f t="shared" ca="1" si="316"/>
        <v>0</v>
      </c>
      <c r="ED81" s="19">
        <f t="shared" ca="1" si="316"/>
        <v>0</v>
      </c>
      <c r="EE81" s="19">
        <f t="shared" ca="1" si="316"/>
        <v>0</v>
      </c>
      <c r="EF81" s="19">
        <f t="shared" ca="1" si="316"/>
        <v>0</v>
      </c>
      <c r="EG81" s="5">
        <f t="shared" ca="1" si="297"/>
        <v>0</v>
      </c>
      <c r="EH81" s="5">
        <f t="shared" ca="1" si="297"/>
        <v>0</v>
      </c>
      <c r="EI81" s="5">
        <f t="shared" ca="1" si="297"/>
        <v>0</v>
      </c>
      <c r="EJ81" s="5">
        <f t="shared" ca="1" si="320"/>
        <v>0.01</v>
      </c>
      <c r="EK81" s="5">
        <f t="shared" ca="1" si="320"/>
        <v>0</v>
      </c>
      <c r="EL81" s="5">
        <f t="shared" ca="1" si="320"/>
        <v>0</v>
      </c>
      <c r="EM81" s="5">
        <f t="shared" ca="1" si="320"/>
        <v>0.05</v>
      </c>
      <c r="EN81" s="5">
        <f t="shared" ca="1" si="320"/>
        <v>0.05</v>
      </c>
      <c r="EO81" s="19">
        <f t="shared" ca="1" si="324"/>
        <v>0</v>
      </c>
      <c r="EP81" s="19">
        <f t="shared" ca="1" si="324"/>
        <v>0</v>
      </c>
      <c r="EQ81" s="19">
        <f t="shared" ca="1" si="324"/>
        <v>0</v>
      </c>
      <c r="ER81" s="9"/>
      <c r="ES81" s="5" t="str">
        <f t="shared" ca="1" si="274"/>
        <v>-</v>
      </c>
      <c r="ET81" s="5" t="b">
        <f t="shared" ca="1" si="299"/>
        <v>1</v>
      </c>
      <c r="EU81" s="5" t="b">
        <f t="shared" ca="1" si="299"/>
        <v>0</v>
      </c>
      <c r="EV81" s="5" t="b">
        <f t="shared" ca="1" si="299"/>
        <v>0</v>
      </c>
      <c r="EW81" s="19">
        <f t="shared" ca="1" si="314"/>
        <v>2</v>
      </c>
      <c r="EX81" s="19">
        <f t="shared" ca="1" si="314"/>
        <v>2</v>
      </c>
      <c r="EY81" s="19" t="str">
        <f t="shared" ca="1" si="283"/>
        <v>-</v>
      </c>
      <c r="EZ81" s="19" t="str">
        <f t="shared" ca="1" si="283"/>
        <v>-</v>
      </c>
      <c r="FA81" s="19" t="str">
        <f t="shared" ca="1" si="283"/>
        <v>-</v>
      </c>
      <c r="FB81" s="19" t="str">
        <f t="shared" ca="1" si="283"/>
        <v>-</v>
      </c>
      <c r="FC81" s="19">
        <f t="shared" ca="1" si="283"/>
        <v>1</v>
      </c>
      <c r="FD81" s="19">
        <f t="shared" ca="1" si="283"/>
        <v>0.66</v>
      </c>
      <c r="FE81" s="19" t="str">
        <f t="shared" ca="1" si="283"/>
        <v>-</v>
      </c>
      <c r="FF81" s="5" t="b">
        <f t="array" aca="1" ref="FF81" ca="1">IF(OR(FG81:FG81&lt;&gt;"-"),TRUE,"-")</f>
        <v>1</v>
      </c>
      <c r="FG81" s="240">
        <f t="shared" ca="1" si="300"/>
        <v>2</v>
      </c>
      <c r="FH81" s="240">
        <f t="shared" ca="1" si="300"/>
        <v>2</v>
      </c>
      <c r="FI81" s="240">
        <f t="shared" ca="1" si="300"/>
        <v>2</v>
      </c>
      <c r="FJ81" s="240">
        <f t="shared" ca="1" si="300"/>
        <v>2</v>
      </c>
      <c r="FK81" s="240">
        <f t="shared" ca="1" si="300"/>
        <v>2</v>
      </c>
      <c r="FL81" s="240">
        <f t="shared" ca="1" si="300"/>
        <v>2</v>
      </c>
      <c r="FM81" s="240">
        <f t="shared" ca="1" si="300"/>
        <v>2</v>
      </c>
      <c r="FN81" s="240">
        <f t="shared" ca="1" si="300"/>
        <v>2</v>
      </c>
      <c r="FO81" s="5" t="str">
        <f t="array" aca="1" ref="FO81" ca="1">IF(OR(FP81:FV81&lt;&gt;"-"),TRUE,"-")</f>
        <v>-</v>
      </c>
      <c r="FP81" s="19" t="str">
        <f t="shared" ca="1" si="310"/>
        <v>-</v>
      </c>
      <c r="FQ81" s="19" t="str">
        <f t="shared" ca="1" si="310"/>
        <v>-</v>
      </c>
      <c r="FR81" s="19" t="str">
        <f t="shared" ca="1" si="310"/>
        <v>-</v>
      </c>
      <c r="FS81" s="19" t="str">
        <f t="shared" ca="1" si="310"/>
        <v>-</v>
      </c>
      <c r="FT81" s="19" t="str">
        <f t="shared" ca="1" si="310"/>
        <v>-</v>
      </c>
      <c r="FU81" s="19" t="str">
        <f t="shared" ca="1" si="310"/>
        <v>-</v>
      </c>
      <c r="FV81" s="19" t="str">
        <f t="shared" ca="1" si="310"/>
        <v>-</v>
      </c>
      <c r="FW81" s="19" t="b">
        <f t="shared" ca="1" si="213"/>
        <v>1</v>
      </c>
      <c r="FX81" s="145">
        <f t="shared" ca="1" si="275"/>
        <v>2</v>
      </c>
      <c r="FY81" s="19">
        <f t="shared" ca="1" si="213"/>
        <v>2</v>
      </c>
      <c r="FZ81" s="19" t="b">
        <f t="shared" ca="1" si="213"/>
        <v>0</v>
      </c>
      <c r="GA81" s="19" t="str">
        <f t="shared" ca="1" si="191"/>
        <v>-</v>
      </c>
      <c r="GB81" s="5" t="str">
        <f t="shared" ca="1" si="301"/>
        <v>-</v>
      </c>
      <c r="GC81" s="5" t="str">
        <f t="shared" ca="1" si="301"/>
        <v>-</v>
      </c>
      <c r="GD81" s="5" t="str">
        <f t="shared" ca="1" si="301"/>
        <v>-</v>
      </c>
      <c r="GE81" s="5" t="str">
        <f t="shared" ca="1" si="301"/>
        <v>-</v>
      </c>
      <c r="GF81" s="19" t="b">
        <f t="shared" ca="1" si="321"/>
        <v>0</v>
      </c>
      <c r="GG81" s="19" t="str">
        <f t="shared" ca="1" si="325"/>
        <v>-</v>
      </c>
      <c r="GH81" s="19" t="str">
        <f t="shared" ca="1" si="325"/>
        <v>-</v>
      </c>
      <c r="GI81" s="19" t="b">
        <f t="shared" ca="1" si="325"/>
        <v>1</v>
      </c>
      <c r="GJ81" s="19">
        <f t="shared" ca="1" si="325"/>
        <v>0.75</v>
      </c>
      <c r="GK81" s="19">
        <f t="shared" ca="1" si="325"/>
        <v>0.75</v>
      </c>
      <c r="GL81" s="19">
        <f t="shared" ca="1" si="325"/>
        <v>0.99</v>
      </c>
      <c r="GM81" s="19">
        <f t="shared" ca="1" si="325"/>
        <v>0.5</v>
      </c>
      <c r="GN81" s="19">
        <f t="shared" ca="1" si="325"/>
        <v>0</v>
      </c>
      <c r="GO81" s="19">
        <f t="shared" ca="1" si="325"/>
        <v>0</v>
      </c>
      <c r="GP81" s="19" t="str">
        <f t="shared" ca="1" si="325"/>
        <v>-</v>
      </c>
      <c r="GQ81" s="19" t="str">
        <f t="shared" ca="1" si="236"/>
        <v>-</v>
      </c>
      <c r="GR81" s="19" t="str">
        <f t="shared" ca="1" si="236"/>
        <v>-</v>
      </c>
      <c r="GS81" s="5">
        <f t="shared" ca="1" si="276"/>
        <v>1</v>
      </c>
      <c r="GT81" s="9"/>
      <c r="GU81" s="19">
        <f t="shared" ca="1" si="322"/>
        <v>70</v>
      </c>
      <c r="GV81" s="19">
        <f t="shared" ca="1" si="311"/>
        <v>50</v>
      </c>
      <c r="GW81" s="19">
        <f t="shared" ca="1" si="311"/>
        <v>85</v>
      </c>
      <c r="GX81" s="19">
        <f t="shared" ca="1" si="311"/>
        <v>50</v>
      </c>
      <c r="GY81" s="19">
        <f t="shared" ca="1" si="214"/>
        <v>1</v>
      </c>
      <c r="GZ81" s="5">
        <f t="shared" ca="1" si="277"/>
        <v>1</v>
      </c>
      <c r="HA81" s="19">
        <f t="shared" ca="1" si="176"/>
        <v>1</v>
      </c>
      <c r="HB81" s="9"/>
      <c r="HC81" s="19" t="b">
        <f t="shared" ca="1" si="311"/>
        <v>0</v>
      </c>
      <c r="HD81" s="19" t="b">
        <f t="shared" ca="1" si="311"/>
        <v>0</v>
      </c>
      <c r="HE81" s="19">
        <f t="shared" ca="1" si="311"/>
        <v>1</v>
      </c>
      <c r="HF81" s="19">
        <f t="shared" ca="1" si="280"/>
        <v>0.75</v>
      </c>
      <c r="HG81" s="19">
        <f t="shared" ca="1" si="280"/>
        <v>0.75</v>
      </c>
      <c r="HH81" s="19">
        <f t="shared" ca="1" si="280"/>
        <v>0.8</v>
      </c>
      <c r="HI81" s="19">
        <f t="shared" ca="1" si="280"/>
        <v>0.82499999999999996</v>
      </c>
      <c r="HJ81" s="19">
        <f t="shared" ca="1" si="280"/>
        <v>0.875</v>
      </c>
      <c r="HK81" s="19">
        <f t="shared" ca="1" si="280"/>
        <v>0.9</v>
      </c>
      <c r="HL81" s="19">
        <f t="shared" ca="1" si="280"/>
        <v>1</v>
      </c>
      <c r="HM81" s="19">
        <f t="shared" ca="1" si="307"/>
        <v>0.875</v>
      </c>
      <c r="HN81" s="19">
        <f t="shared" ca="1" si="229"/>
        <v>0</v>
      </c>
      <c r="HO81" s="24">
        <v>0</v>
      </c>
    </row>
    <row r="82" spans="1:223" outlineLevel="2">
      <c r="A82" s="21">
        <f t="shared" si="251"/>
        <v>77</v>
      </c>
      <c r="B82" s="224">
        <f t="shared" ca="1" si="194"/>
        <v>24</v>
      </c>
      <c r="C82">
        <f>203</f>
        <v>203</v>
      </c>
      <c r="D82" s="145" t="str">
        <f t="shared" ca="1" si="265"/>
        <v>SWV</v>
      </c>
      <c r="E82" t="b">
        <f t="shared" ca="1" si="147"/>
        <v>1</v>
      </c>
      <c r="F82" t="b">
        <v>0</v>
      </c>
      <c r="G82" t="b">
        <f t="shared" ca="1" si="286"/>
        <v>1</v>
      </c>
      <c r="H82" s="240">
        <f t="shared" ca="1" si="318"/>
        <v>0</v>
      </c>
      <c r="I82" s="240">
        <f t="shared" ca="1" si="318"/>
        <v>1</v>
      </c>
      <c r="J82" s="240">
        <f t="shared" ca="1" si="318"/>
        <v>0</v>
      </c>
      <c r="K82" s="240">
        <f t="shared" ca="1" si="318"/>
        <v>1</v>
      </c>
      <c r="L82" s="240"/>
      <c r="M82" s="240">
        <f t="shared" ca="1" si="278"/>
        <v>1</v>
      </c>
      <c r="N82" s="240">
        <f t="shared" ca="1" si="323"/>
        <v>1</v>
      </c>
      <c r="O82" s="240">
        <f t="shared" ca="1" si="323"/>
        <v>2</v>
      </c>
      <c r="P82" s="240">
        <f t="shared" ca="1" si="323"/>
        <v>1</v>
      </c>
      <c r="Q82" s="240">
        <f t="shared" ca="1" si="323"/>
        <v>2</v>
      </c>
      <c r="R82" s="240">
        <f t="shared" ca="1" si="323"/>
        <v>1</v>
      </c>
      <c r="S82" s="240">
        <f t="shared" ca="1" si="323"/>
        <v>1</v>
      </c>
      <c r="T82" s="240">
        <f t="shared" ca="1" si="323"/>
        <v>1</v>
      </c>
      <c r="U82" s="278"/>
      <c r="V82" s="278"/>
      <c r="W82" s="280">
        <f t="shared" ca="1" si="319"/>
        <v>0</v>
      </c>
      <c r="X82" s="280">
        <f t="shared" ca="1" si="319"/>
        <v>98</v>
      </c>
      <c r="Y82" s="280">
        <f t="shared" ca="1" si="304"/>
        <v>0</v>
      </c>
      <c r="Z82" s="145">
        <f ca="1">INDEX(CHOOSE($N82,DataAutumn!i.AdultDrys,DataWinter!i.AdultDrys,DataSpring!i.AdultDrys),1,$M82)</f>
        <v>4</v>
      </c>
      <c r="AA82" s="5">
        <f t="shared" ca="1" si="290"/>
        <v>2</v>
      </c>
      <c r="AB82" s="5">
        <f t="shared" ca="1" si="290"/>
        <v>0</v>
      </c>
      <c r="AC82" s="5">
        <f t="shared" ca="1" si="266"/>
        <v>5</v>
      </c>
      <c r="AD82">
        <f t="shared" ca="1" si="287"/>
        <v>9</v>
      </c>
      <c r="AE82" s="240">
        <f t="shared" ca="1" si="222"/>
        <v>45</v>
      </c>
      <c r="AF82" s="233" t="str">
        <f t="shared" ca="1" si="302"/>
        <v>00053 FeedSupplyTemplate SWV Day135 FWM     RR000p WP100p MP100p GP100p T_TRUE  LTW_098_000 (F33N11)</v>
      </c>
      <c r="AG82" s="9" t="str">
        <f ca="1">IF(COUNTIF(AF$5:AF82,AF82)=1,"-","Dup")</f>
        <v>-</v>
      </c>
      <c r="AH82" s="9"/>
      <c r="AI82" s="240" t="str">
        <f t="shared" ca="1" si="289"/>
        <v>-</v>
      </c>
      <c r="AJ82" s="240" t="str">
        <f t="shared" ca="1" si="289"/>
        <v>-</v>
      </c>
      <c r="AK82" s="240" t="str">
        <f t="shared" ca="1" si="289"/>
        <v>-</v>
      </c>
      <c r="AL82" s="240" t="str">
        <f t="shared" ca="1" si="289"/>
        <v>-</v>
      </c>
      <c r="AM82" s="240" t="str">
        <f t="shared" ca="1" si="289"/>
        <v>-</v>
      </c>
      <c r="AN82" s="240" t="str">
        <f t="shared" ca="1" si="289"/>
        <v>-</v>
      </c>
      <c r="AO82" s="9"/>
      <c r="AP82" s="19" t="b">
        <f t="shared" ca="1" si="232"/>
        <v>1</v>
      </c>
      <c r="AQ82" s="19" t="str">
        <f t="shared" ca="1" si="232"/>
        <v>-</v>
      </c>
      <c r="AR82" s="19" t="str">
        <f t="shared" ca="1" si="232"/>
        <v>-</v>
      </c>
      <c r="AS82" s="19" t="str">
        <f t="shared" ca="1" si="232"/>
        <v>-</v>
      </c>
      <c r="AT82" s="19" t="b">
        <f t="shared" ca="1" si="232"/>
        <v>0</v>
      </c>
      <c r="AU82" s="19">
        <f t="shared" ca="1" si="291"/>
        <v>0.25</v>
      </c>
      <c r="AV82" s="19" t="b">
        <f t="shared" ca="1" si="291"/>
        <v>1</v>
      </c>
      <c r="AW82" s="9"/>
      <c r="AX82" s="5" t="str">
        <f t="shared" ca="1" si="267"/>
        <v>-</v>
      </c>
      <c r="AY82" s="19" t="str">
        <f t="shared" ca="1" si="292"/>
        <v>-</v>
      </c>
      <c r="AZ82" s="19" t="str">
        <f t="shared" ca="1" si="292"/>
        <v>-</v>
      </c>
      <c r="BA82" s="19" t="str">
        <f t="shared" ca="1" si="292"/>
        <v>-</v>
      </c>
      <c r="BB82" s="5" t="str">
        <f t="shared" ca="1" si="268"/>
        <v>-</v>
      </c>
      <c r="BC82" s="19" t="str">
        <f t="shared" ca="1" si="269"/>
        <v>-</v>
      </c>
      <c r="BD82" s="5" t="str">
        <f t="shared" ca="1" si="270"/>
        <v>-</v>
      </c>
      <c r="BE82" s="19" t="str">
        <f t="shared" ca="1" si="293"/>
        <v>-</v>
      </c>
      <c r="BF82" s="19" t="str">
        <f t="shared" ca="1" si="293"/>
        <v>-</v>
      </c>
      <c r="BG82" s="19" t="str">
        <f t="shared" ca="1" si="293"/>
        <v>-</v>
      </c>
      <c r="BH82" s="5" t="str">
        <f t="shared" ca="1" si="271"/>
        <v>-</v>
      </c>
      <c r="BI82" s="9"/>
      <c r="BJ82" s="19" t="str">
        <f t="shared" ca="1" si="315"/>
        <v>-</v>
      </c>
      <c r="BK82" s="19" t="str">
        <f t="shared" ca="1" si="315"/>
        <v>-</v>
      </c>
      <c r="BL82" s="19" t="str">
        <f t="shared" ca="1" si="315"/>
        <v>-</v>
      </c>
      <c r="BM82" s="19" t="str">
        <f t="shared" ca="1" si="315"/>
        <v>-</v>
      </c>
      <c r="BN82" s="19" t="str">
        <f t="shared" ca="1" si="315"/>
        <v>-</v>
      </c>
      <c r="BO82" s="19" t="str">
        <f t="shared" ca="1" si="315"/>
        <v>-</v>
      </c>
      <c r="BP82" s="19" t="str">
        <f t="shared" ca="1" si="315"/>
        <v>-</v>
      </c>
      <c r="BQ82" s="19" t="str">
        <f t="shared" ca="1" si="315"/>
        <v>-</v>
      </c>
      <c r="BR82" s="19" t="str">
        <f t="shared" ca="1" si="315"/>
        <v>-</v>
      </c>
      <c r="BS82" s="19" t="str">
        <f t="shared" ca="1" si="315"/>
        <v>-</v>
      </c>
      <c r="BT82" s="9"/>
      <c r="BU82" s="240" t="b">
        <f t="shared" ca="1" si="201"/>
        <v>1</v>
      </c>
      <c r="BV82" s="12" t="b">
        <v>1</v>
      </c>
      <c r="BW82" s="240" t="b">
        <f t="shared" ca="1" si="207"/>
        <v>1</v>
      </c>
      <c r="BX82" s="255">
        <f t="shared" ca="1" si="303"/>
        <v>111109</v>
      </c>
      <c r="BY82" s="240" t="b">
        <f t="shared" ca="1" si="218"/>
        <v>1</v>
      </c>
      <c r="BZ82" s="240">
        <f t="shared" ca="1" si="223"/>
        <v>0</v>
      </c>
      <c r="CA82" s="240" t="b">
        <f t="shared" ca="1" si="223"/>
        <v>0</v>
      </c>
      <c r="CB82" s="240">
        <f t="shared" ca="1" si="197"/>
        <v>111154</v>
      </c>
      <c r="CC82" s="19" t="str">
        <f t="shared" ca="1" si="233"/>
        <v>-</v>
      </c>
      <c r="CD82" s="12">
        <v>1</v>
      </c>
      <c r="CE82" s="12">
        <v>1</v>
      </c>
      <c r="CF82" s="9"/>
      <c r="CG82" s="448">
        <f t="shared" ca="1" si="294"/>
        <v>683</v>
      </c>
      <c r="CH82" s="448">
        <f t="shared" ca="1" si="294"/>
        <v>717</v>
      </c>
      <c r="CI82" s="448">
        <f t="shared" ca="1" si="294"/>
        <v>752</v>
      </c>
      <c r="CJ82" s="153">
        <f t="shared" ca="1" si="295"/>
        <v>441</v>
      </c>
      <c r="CK82" s="153">
        <f t="shared" ca="1" si="295"/>
        <v>476</v>
      </c>
      <c r="CL82" s="153">
        <f t="shared" ca="1" si="295"/>
        <v>511</v>
      </c>
      <c r="CM82" s="19" t="str">
        <f t="shared" ca="1" si="279"/>
        <v>-</v>
      </c>
      <c r="CN82" s="19" t="str">
        <f t="shared" ca="1" si="312"/>
        <v>-</v>
      </c>
      <c r="CO82" s="19" t="str">
        <f t="shared" ca="1" si="312"/>
        <v>-</v>
      </c>
      <c r="CP82" s="19" t="str">
        <f t="shared" ca="1" si="308"/>
        <v>-</v>
      </c>
      <c r="CQ82" s="19" t="str">
        <f t="shared" ca="1" si="308"/>
        <v>-</v>
      </c>
      <c r="CR82" s="19"/>
      <c r="CS82" s="19"/>
      <c r="CT82" s="19"/>
      <c r="CU82" s="19"/>
      <c r="CV82" s="19"/>
      <c r="CW82" s="19"/>
      <c r="CX82" s="19"/>
      <c r="CY82" s="19"/>
      <c r="CZ82" s="19"/>
      <c r="DA82" s="19"/>
      <c r="DB82" s="19"/>
      <c r="DC82" s="19"/>
      <c r="DD82" s="12">
        <v>1</v>
      </c>
      <c r="DE82" s="12">
        <v>1</v>
      </c>
      <c r="DF82" s="19">
        <f t="shared" ca="1" si="309"/>
        <v>0</v>
      </c>
      <c r="DG82" s="19" t="str">
        <f t="shared" ca="1" si="309"/>
        <v>-</v>
      </c>
      <c r="DH82" s="19" t="str">
        <f t="shared" ca="1" si="309"/>
        <v>-</v>
      </c>
      <c r="DI82" s="19" t="str">
        <f t="shared" ca="1" si="309"/>
        <v>-</v>
      </c>
      <c r="DJ82" s="19" t="str">
        <f t="shared" ca="1" si="309"/>
        <v>-</v>
      </c>
      <c r="DK82" s="19" t="str">
        <f t="shared" ca="1" si="309"/>
        <v>-</v>
      </c>
      <c r="DL82" s="19">
        <f t="shared" ca="1" si="309"/>
        <v>0</v>
      </c>
      <c r="DM82" s="19" t="str">
        <f t="shared" ca="1" si="309"/>
        <v>-</v>
      </c>
      <c r="DN82" s="19" t="str">
        <f t="shared" ca="1" si="309"/>
        <v>-</v>
      </c>
      <c r="DO82" s="19">
        <f t="shared" ca="1" si="309"/>
        <v>0</v>
      </c>
      <c r="DP82" s="154">
        <f t="shared" ca="1" si="317"/>
        <v>0</v>
      </c>
      <c r="DQ82" s="154">
        <f t="shared" ca="1" si="317"/>
        <v>0</v>
      </c>
      <c r="DR82" s="5">
        <f t="shared" ca="1" si="273"/>
        <v>19</v>
      </c>
      <c r="DS82" s="9"/>
      <c r="DT82" s="5">
        <f t="shared" ca="1" si="296"/>
        <v>0</v>
      </c>
      <c r="DU82" s="5" t="b">
        <f t="shared" ca="1" si="296"/>
        <v>0</v>
      </c>
      <c r="DV82" s="19">
        <f t="shared" ca="1" si="316"/>
        <v>0</v>
      </c>
      <c r="DW82" s="5">
        <f t="shared" ca="1" si="296"/>
        <v>50</v>
      </c>
      <c r="DX82" s="19">
        <f t="shared" ca="1" si="316"/>
        <v>0</v>
      </c>
      <c r="DY82" s="19">
        <f t="shared" ca="1" si="316"/>
        <v>0</v>
      </c>
      <c r="DZ82" s="19">
        <f t="shared" ca="1" si="316"/>
        <v>0</v>
      </c>
      <c r="EA82" s="19">
        <f t="shared" ca="1" si="316"/>
        <v>0</v>
      </c>
      <c r="EB82" s="19">
        <f t="shared" ca="1" si="316"/>
        <v>0</v>
      </c>
      <c r="EC82" s="19">
        <f t="shared" ca="1" si="316"/>
        <v>0</v>
      </c>
      <c r="ED82" s="19">
        <f t="shared" ca="1" si="316"/>
        <v>0</v>
      </c>
      <c r="EE82" s="19">
        <f t="shared" ca="1" si="316"/>
        <v>0</v>
      </c>
      <c r="EF82" s="19">
        <f t="shared" ca="1" si="316"/>
        <v>0</v>
      </c>
      <c r="EG82" s="5">
        <f t="shared" ca="1" si="297"/>
        <v>0</v>
      </c>
      <c r="EH82" s="5">
        <f t="shared" ca="1" si="297"/>
        <v>0</v>
      </c>
      <c r="EI82" s="5">
        <f t="shared" ca="1" si="297"/>
        <v>0</v>
      </c>
      <c r="EJ82" s="5">
        <f t="shared" ca="1" si="320"/>
        <v>0.01</v>
      </c>
      <c r="EK82" s="5">
        <f t="shared" ca="1" si="320"/>
        <v>0</v>
      </c>
      <c r="EL82" s="5">
        <f t="shared" ca="1" si="320"/>
        <v>0</v>
      </c>
      <c r="EM82" s="5">
        <f t="shared" ca="1" si="320"/>
        <v>0.05</v>
      </c>
      <c r="EN82" s="5">
        <f t="shared" ca="1" si="320"/>
        <v>0.05</v>
      </c>
      <c r="EO82" s="19">
        <f t="shared" ca="1" si="324"/>
        <v>0</v>
      </c>
      <c r="EP82" s="19">
        <f t="shared" ca="1" si="324"/>
        <v>0</v>
      </c>
      <c r="EQ82" s="19">
        <f t="shared" ca="1" si="324"/>
        <v>0</v>
      </c>
      <c r="ER82" s="9"/>
      <c r="ES82" s="5" t="str">
        <f t="shared" ca="1" si="274"/>
        <v>-</v>
      </c>
      <c r="ET82" s="5" t="b">
        <f t="shared" ca="1" si="299"/>
        <v>1</v>
      </c>
      <c r="EU82" s="5" t="b">
        <f t="shared" ca="1" si="299"/>
        <v>0</v>
      </c>
      <c r="EV82" s="5" t="b">
        <f t="shared" ca="1" si="299"/>
        <v>0</v>
      </c>
      <c r="EW82" s="19">
        <f t="shared" ca="1" si="314"/>
        <v>2</v>
      </c>
      <c r="EX82" s="19">
        <f t="shared" ca="1" si="314"/>
        <v>2</v>
      </c>
      <c r="EY82" s="19" t="str">
        <f t="shared" ca="1" si="283"/>
        <v>-</v>
      </c>
      <c r="EZ82" s="19" t="str">
        <f t="shared" ca="1" si="283"/>
        <v>-</v>
      </c>
      <c r="FA82" s="19" t="str">
        <f t="shared" ca="1" si="283"/>
        <v>-</v>
      </c>
      <c r="FB82" s="19" t="str">
        <f t="shared" ca="1" si="283"/>
        <v>-</v>
      </c>
      <c r="FC82" s="19">
        <f t="shared" ca="1" si="283"/>
        <v>1</v>
      </c>
      <c r="FD82" s="19">
        <f t="shared" ca="1" si="283"/>
        <v>0.66</v>
      </c>
      <c r="FE82" s="19" t="str">
        <f t="shared" ca="1" si="283"/>
        <v>-</v>
      </c>
      <c r="FF82" s="5" t="b">
        <f t="array" aca="1" ref="FF82" ca="1">IF(OR(FG82:FG82&lt;&gt;"-"),TRUE,"-")</f>
        <v>1</v>
      </c>
      <c r="FG82" s="240">
        <f t="shared" ca="1" si="300"/>
        <v>2</v>
      </c>
      <c r="FH82" s="240">
        <f t="shared" ca="1" si="300"/>
        <v>2</v>
      </c>
      <c r="FI82" s="240">
        <f t="shared" ca="1" si="300"/>
        <v>2</v>
      </c>
      <c r="FJ82" s="240">
        <f t="shared" ca="1" si="300"/>
        <v>2</v>
      </c>
      <c r="FK82" s="240">
        <f t="shared" ca="1" si="300"/>
        <v>2</v>
      </c>
      <c r="FL82" s="240">
        <f t="shared" ca="1" si="300"/>
        <v>2</v>
      </c>
      <c r="FM82" s="240">
        <f t="shared" ca="1" si="300"/>
        <v>2</v>
      </c>
      <c r="FN82" s="240">
        <f t="shared" ca="1" si="300"/>
        <v>2</v>
      </c>
      <c r="FO82" s="5" t="str">
        <f t="array" aca="1" ref="FO82" ca="1">IF(OR(FP82:FV82&lt;&gt;"-"),TRUE,"-")</f>
        <v>-</v>
      </c>
      <c r="FP82" s="19" t="str">
        <f t="shared" ca="1" si="310"/>
        <v>-</v>
      </c>
      <c r="FQ82" s="19" t="str">
        <f t="shared" ca="1" si="310"/>
        <v>-</v>
      </c>
      <c r="FR82" s="19" t="str">
        <f t="shared" ca="1" si="310"/>
        <v>-</v>
      </c>
      <c r="FS82" s="19" t="str">
        <f t="shared" ca="1" si="310"/>
        <v>-</v>
      </c>
      <c r="FT82" s="19" t="str">
        <f t="shared" ca="1" si="310"/>
        <v>-</v>
      </c>
      <c r="FU82" s="19" t="str">
        <f t="shared" ca="1" si="310"/>
        <v>-</v>
      </c>
      <c r="FV82" s="19" t="str">
        <f t="shared" ca="1" si="310"/>
        <v>-</v>
      </c>
      <c r="FW82" s="19" t="b">
        <f t="shared" ca="1" si="213"/>
        <v>1</v>
      </c>
      <c r="FX82" s="145">
        <f t="shared" ca="1" si="275"/>
        <v>2</v>
      </c>
      <c r="FY82" s="19">
        <f t="shared" ca="1" si="213"/>
        <v>2</v>
      </c>
      <c r="FZ82" s="19" t="b">
        <f t="shared" ca="1" si="213"/>
        <v>0</v>
      </c>
      <c r="GA82" s="19" t="str">
        <f t="shared" ca="1" si="191"/>
        <v>-</v>
      </c>
      <c r="GB82" s="5" t="str">
        <f t="shared" ca="1" si="301"/>
        <v>-</v>
      </c>
      <c r="GC82" s="5" t="str">
        <f t="shared" ca="1" si="301"/>
        <v>-</v>
      </c>
      <c r="GD82" s="5" t="str">
        <f t="shared" ca="1" si="301"/>
        <v>-</v>
      </c>
      <c r="GE82" s="5" t="str">
        <f t="shared" ca="1" si="301"/>
        <v>-</v>
      </c>
      <c r="GF82" s="19" t="b">
        <f t="shared" ca="1" si="321"/>
        <v>0</v>
      </c>
      <c r="GG82" s="19" t="str">
        <f t="shared" ca="1" si="325"/>
        <v>-</v>
      </c>
      <c r="GH82" s="19" t="str">
        <f t="shared" ca="1" si="325"/>
        <v>-</v>
      </c>
      <c r="GI82" s="19" t="b">
        <f t="shared" ca="1" si="325"/>
        <v>1</v>
      </c>
      <c r="GJ82" s="19">
        <f t="shared" ca="1" si="325"/>
        <v>0.75</v>
      </c>
      <c r="GK82" s="19">
        <f t="shared" ca="1" si="325"/>
        <v>0.75</v>
      </c>
      <c r="GL82" s="19">
        <f t="shared" ca="1" si="325"/>
        <v>0.99</v>
      </c>
      <c r="GM82" s="19">
        <f t="shared" ca="1" si="325"/>
        <v>0.5</v>
      </c>
      <c r="GN82" s="19">
        <f t="shared" ca="1" si="325"/>
        <v>0</v>
      </c>
      <c r="GO82" s="19">
        <f t="shared" ca="1" si="325"/>
        <v>0</v>
      </c>
      <c r="GP82" s="19" t="str">
        <f t="shared" ca="1" si="325"/>
        <v>-</v>
      </c>
      <c r="GQ82" s="19" t="str">
        <f t="shared" ca="1" si="236"/>
        <v>-</v>
      </c>
      <c r="GR82" s="19" t="str">
        <f t="shared" ca="1" si="236"/>
        <v>-</v>
      </c>
      <c r="GS82" s="5">
        <f t="shared" ca="1" si="276"/>
        <v>1</v>
      </c>
      <c r="GT82" s="9"/>
      <c r="GU82" s="19">
        <f t="shared" ca="1" si="322"/>
        <v>70</v>
      </c>
      <c r="GV82" s="19">
        <f t="shared" ca="1" si="311"/>
        <v>50</v>
      </c>
      <c r="GW82" s="19">
        <f t="shared" ca="1" si="311"/>
        <v>85</v>
      </c>
      <c r="GX82" s="19">
        <f t="shared" ca="1" si="311"/>
        <v>50</v>
      </c>
      <c r="GY82" s="19">
        <f t="shared" ca="1" si="214"/>
        <v>1</v>
      </c>
      <c r="GZ82" s="5">
        <f t="shared" ca="1" si="277"/>
        <v>1</v>
      </c>
      <c r="HA82" s="19">
        <f t="shared" ca="1" si="176"/>
        <v>1</v>
      </c>
      <c r="HB82" s="9"/>
      <c r="HC82" s="19" t="b">
        <f t="shared" ca="1" si="311"/>
        <v>0</v>
      </c>
      <c r="HD82" s="19" t="b">
        <f t="shared" ca="1" si="311"/>
        <v>0</v>
      </c>
      <c r="HE82" s="19">
        <f t="shared" ca="1" si="311"/>
        <v>1</v>
      </c>
      <c r="HF82" s="19">
        <f t="shared" ca="1" si="280"/>
        <v>0.75</v>
      </c>
      <c r="HG82" s="19">
        <f t="shared" ca="1" si="280"/>
        <v>0.75</v>
      </c>
      <c r="HH82" s="19">
        <f t="shared" ca="1" si="280"/>
        <v>0.8</v>
      </c>
      <c r="HI82" s="19">
        <f t="shared" ca="1" si="280"/>
        <v>0.82499999999999996</v>
      </c>
      <c r="HJ82" s="19">
        <f t="shared" ca="1" si="280"/>
        <v>0.875</v>
      </c>
      <c r="HK82" s="19">
        <f t="shared" ca="1" si="280"/>
        <v>0.9</v>
      </c>
      <c r="HL82" s="19">
        <f t="shared" ca="1" si="280"/>
        <v>1</v>
      </c>
      <c r="HM82" s="19">
        <f t="shared" ca="1" si="307"/>
        <v>0.875</v>
      </c>
      <c r="HN82" s="19">
        <f t="shared" ca="1" si="229"/>
        <v>0</v>
      </c>
      <c r="HO82" s="24">
        <v>0</v>
      </c>
    </row>
    <row r="83" spans="1:223" outlineLevel="2">
      <c r="A83" s="21">
        <f t="shared" si="251"/>
        <v>78</v>
      </c>
      <c r="B83" s="224">
        <f t="shared" ca="1" si="194"/>
        <v>24</v>
      </c>
      <c r="C83">
        <f>203</f>
        <v>203</v>
      </c>
      <c r="D83" s="145" t="str">
        <f t="shared" ca="1" si="265"/>
        <v>SWV</v>
      </c>
      <c r="E83" t="b">
        <f t="shared" ca="1" si="147"/>
        <v>1</v>
      </c>
      <c r="F83" t="b">
        <v>0</v>
      </c>
      <c r="G83" t="b">
        <f t="shared" ca="1" si="286"/>
        <v>1</v>
      </c>
      <c r="H83" s="240">
        <f t="shared" ca="1" si="318"/>
        <v>0</v>
      </c>
      <c r="I83" s="240">
        <f t="shared" ca="1" si="318"/>
        <v>1</v>
      </c>
      <c r="J83" s="240">
        <f t="shared" ca="1" si="318"/>
        <v>0</v>
      </c>
      <c r="K83" s="240">
        <f t="shared" ca="1" si="318"/>
        <v>1</v>
      </c>
      <c r="L83" s="240"/>
      <c r="M83" s="240">
        <f t="shared" ca="1" si="278"/>
        <v>1</v>
      </c>
      <c r="N83" s="240">
        <f t="shared" ca="1" si="323"/>
        <v>1</v>
      </c>
      <c r="O83" s="240">
        <f t="shared" ca="1" si="323"/>
        <v>2</v>
      </c>
      <c r="P83" s="240">
        <f t="shared" ca="1" si="323"/>
        <v>1</v>
      </c>
      <c r="Q83" s="240">
        <f t="shared" ca="1" si="323"/>
        <v>2</v>
      </c>
      <c r="R83" s="240">
        <f t="shared" ca="1" si="323"/>
        <v>1</v>
      </c>
      <c r="S83" s="240">
        <f t="shared" ca="1" si="323"/>
        <v>1</v>
      </c>
      <c r="T83" s="240">
        <f t="shared" ca="1" si="323"/>
        <v>1</v>
      </c>
      <c r="U83" s="278"/>
      <c r="V83" s="278"/>
      <c r="W83" s="280">
        <f t="shared" ca="1" si="319"/>
        <v>0</v>
      </c>
      <c r="X83" s="280">
        <f t="shared" ca="1" si="319"/>
        <v>99</v>
      </c>
      <c r="Y83" s="280">
        <f t="shared" ca="1" si="304"/>
        <v>0</v>
      </c>
      <c r="Z83" s="145">
        <f ca="1">INDEX(CHOOSE($N83,DataAutumn!i.AdultDrys,DataWinter!i.AdultDrys,DataSpring!i.AdultDrys),1,$M83)</f>
        <v>4</v>
      </c>
      <c r="AA83" s="5">
        <f t="shared" ca="1" si="290"/>
        <v>2</v>
      </c>
      <c r="AB83" s="5">
        <f t="shared" ca="1" si="290"/>
        <v>0</v>
      </c>
      <c r="AC83" s="5">
        <f t="shared" ca="1" si="266"/>
        <v>5</v>
      </c>
      <c r="AD83">
        <f t="shared" ca="1" si="287"/>
        <v>9</v>
      </c>
      <c r="AE83" s="240">
        <f t="shared" ca="1" si="222"/>
        <v>46</v>
      </c>
      <c r="AF83" s="233" t="str">
        <f t="shared" ca="1" si="302"/>
        <v>00054 FeedSupplyTemplate SWV Day135 FWM     RR000p WP100p MP100p GP100p T_TRUE  LTW_099_000 (F33N11)</v>
      </c>
      <c r="AG83" s="9" t="str">
        <f ca="1">IF(COUNTIF(AF$5:AF83,AF83)=1,"-","Dup")</f>
        <v>-</v>
      </c>
      <c r="AH83" s="9"/>
      <c r="AI83" s="240" t="str">
        <f t="shared" ca="1" si="289"/>
        <v>-</v>
      </c>
      <c r="AJ83" s="240" t="str">
        <f t="shared" ca="1" si="289"/>
        <v>-</v>
      </c>
      <c r="AK83" s="240" t="str">
        <f t="shared" ca="1" si="289"/>
        <v>-</v>
      </c>
      <c r="AL83" s="240" t="str">
        <f t="shared" ca="1" si="289"/>
        <v>-</v>
      </c>
      <c r="AM83" s="240" t="str">
        <f t="shared" ca="1" si="289"/>
        <v>-</v>
      </c>
      <c r="AN83" s="240" t="str">
        <f t="shared" ca="1" si="289"/>
        <v>-</v>
      </c>
      <c r="AO83" s="9"/>
      <c r="AP83" s="19" t="b">
        <f t="shared" ca="1" si="232"/>
        <v>1</v>
      </c>
      <c r="AQ83" s="19" t="str">
        <f t="shared" ca="1" si="232"/>
        <v>-</v>
      </c>
      <c r="AR83" s="19" t="str">
        <f t="shared" ca="1" si="232"/>
        <v>-</v>
      </c>
      <c r="AS83" s="19" t="str">
        <f t="shared" ca="1" si="232"/>
        <v>-</v>
      </c>
      <c r="AT83" s="19" t="b">
        <f t="shared" ca="1" si="232"/>
        <v>0</v>
      </c>
      <c r="AU83" s="19">
        <f t="shared" ca="1" si="291"/>
        <v>0.25</v>
      </c>
      <c r="AV83" s="19" t="b">
        <f t="shared" ca="1" si="291"/>
        <v>1</v>
      </c>
      <c r="AW83" s="9"/>
      <c r="AX83" s="5" t="str">
        <f t="shared" ca="1" si="267"/>
        <v>-</v>
      </c>
      <c r="AY83" s="19" t="str">
        <f t="shared" ca="1" si="292"/>
        <v>-</v>
      </c>
      <c r="AZ83" s="19" t="str">
        <f t="shared" ca="1" si="292"/>
        <v>-</v>
      </c>
      <c r="BA83" s="19" t="str">
        <f t="shared" ca="1" si="292"/>
        <v>-</v>
      </c>
      <c r="BB83" s="5" t="str">
        <f t="shared" ca="1" si="268"/>
        <v>-</v>
      </c>
      <c r="BC83" s="19" t="str">
        <f t="shared" ca="1" si="269"/>
        <v>-</v>
      </c>
      <c r="BD83" s="5" t="str">
        <f t="shared" ca="1" si="270"/>
        <v>-</v>
      </c>
      <c r="BE83" s="19" t="str">
        <f t="shared" ca="1" si="293"/>
        <v>-</v>
      </c>
      <c r="BF83" s="19" t="str">
        <f t="shared" ca="1" si="293"/>
        <v>-</v>
      </c>
      <c r="BG83" s="19" t="str">
        <f t="shared" ca="1" si="293"/>
        <v>-</v>
      </c>
      <c r="BH83" s="5" t="str">
        <f t="shared" ca="1" si="271"/>
        <v>-</v>
      </c>
      <c r="BI83" s="9"/>
      <c r="BJ83" s="19" t="str">
        <f t="shared" ca="1" si="315"/>
        <v>-</v>
      </c>
      <c r="BK83" s="19" t="str">
        <f t="shared" ca="1" si="315"/>
        <v>-</v>
      </c>
      <c r="BL83" s="19" t="str">
        <f t="shared" ca="1" si="315"/>
        <v>-</v>
      </c>
      <c r="BM83" s="19" t="str">
        <f t="shared" ca="1" si="315"/>
        <v>-</v>
      </c>
      <c r="BN83" s="19" t="str">
        <f t="shared" ca="1" si="315"/>
        <v>-</v>
      </c>
      <c r="BO83" s="19" t="str">
        <f t="shared" ca="1" si="315"/>
        <v>-</v>
      </c>
      <c r="BP83" s="19" t="str">
        <f t="shared" ca="1" si="315"/>
        <v>-</v>
      </c>
      <c r="BQ83" s="19" t="str">
        <f t="shared" ca="1" si="315"/>
        <v>-</v>
      </c>
      <c r="BR83" s="19" t="str">
        <f t="shared" ca="1" si="315"/>
        <v>-</v>
      </c>
      <c r="BS83" s="19" t="str">
        <f t="shared" ca="1" si="315"/>
        <v>-</v>
      </c>
      <c r="BT83" s="9"/>
      <c r="BU83" s="240" t="b">
        <f t="shared" ca="1" si="201"/>
        <v>1</v>
      </c>
      <c r="BV83" s="12" t="b">
        <v>1</v>
      </c>
      <c r="BW83" s="240" t="b">
        <f t="shared" ca="1" si="207"/>
        <v>1</v>
      </c>
      <c r="BX83" s="255">
        <f t="shared" ca="1" si="303"/>
        <v>111109</v>
      </c>
      <c r="BY83" s="240" t="b">
        <f t="shared" ca="1" si="218"/>
        <v>1</v>
      </c>
      <c r="BZ83" s="240">
        <f t="shared" ca="1" si="223"/>
        <v>0</v>
      </c>
      <c r="CA83" s="240" t="b">
        <f t="shared" ca="1" si="223"/>
        <v>0</v>
      </c>
      <c r="CB83" s="240">
        <f t="shared" ca="1" si="197"/>
        <v>111155</v>
      </c>
      <c r="CC83" s="19" t="str">
        <f t="shared" ca="1" si="233"/>
        <v>-</v>
      </c>
      <c r="CD83" s="12">
        <v>1</v>
      </c>
      <c r="CE83" s="12">
        <v>1</v>
      </c>
      <c r="CF83" s="9"/>
      <c r="CG83" s="448">
        <f t="shared" ca="1" si="294"/>
        <v>683</v>
      </c>
      <c r="CH83" s="448">
        <f t="shared" ca="1" si="294"/>
        <v>717</v>
      </c>
      <c r="CI83" s="448">
        <f t="shared" ca="1" si="294"/>
        <v>752</v>
      </c>
      <c r="CJ83" s="153">
        <f t="shared" ca="1" si="295"/>
        <v>441</v>
      </c>
      <c r="CK83" s="153">
        <f t="shared" ca="1" si="295"/>
        <v>476</v>
      </c>
      <c r="CL83" s="153">
        <f t="shared" ca="1" si="295"/>
        <v>511</v>
      </c>
      <c r="CM83" s="19" t="str">
        <f t="shared" ca="1" si="279"/>
        <v>-</v>
      </c>
      <c r="CN83" s="19" t="str">
        <f t="shared" ca="1" si="312"/>
        <v>-</v>
      </c>
      <c r="CO83" s="19" t="str">
        <f t="shared" ca="1" si="312"/>
        <v>-</v>
      </c>
      <c r="CP83" s="19" t="str">
        <f t="shared" ca="1" si="308"/>
        <v>-</v>
      </c>
      <c r="CQ83" s="19" t="str">
        <f t="shared" ca="1" si="308"/>
        <v>-</v>
      </c>
      <c r="CR83" s="19"/>
      <c r="CS83" s="19"/>
      <c r="CT83" s="19"/>
      <c r="CU83" s="19"/>
      <c r="CV83" s="19"/>
      <c r="CW83" s="19"/>
      <c r="CX83" s="19"/>
      <c r="CY83" s="19"/>
      <c r="CZ83" s="19"/>
      <c r="DA83" s="19"/>
      <c r="DB83" s="19"/>
      <c r="DC83" s="19"/>
      <c r="DD83" s="12">
        <v>1</v>
      </c>
      <c r="DE83" s="12">
        <v>1</v>
      </c>
      <c r="DF83" s="19">
        <f t="shared" ca="1" si="309"/>
        <v>0</v>
      </c>
      <c r="DG83" s="19" t="str">
        <f t="shared" ca="1" si="309"/>
        <v>-</v>
      </c>
      <c r="DH83" s="19" t="str">
        <f t="shared" ca="1" si="309"/>
        <v>-</v>
      </c>
      <c r="DI83" s="19" t="str">
        <f t="shared" ca="1" si="309"/>
        <v>-</v>
      </c>
      <c r="DJ83" s="19" t="str">
        <f t="shared" ca="1" si="309"/>
        <v>-</v>
      </c>
      <c r="DK83" s="19" t="str">
        <f t="shared" ca="1" si="309"/>
        <v>-</v>
      </c>
      <c r="DL83" s="19">
        <f t="shared" ca="1" si="309"/>
        <v>0</v>
      </c>
      <c r="DM83" s="19" t="str">
        <f t="shared" ca="1" si="309"/>
        <v>-</v>
      </c>
      <c r="DN83" s="19" t="str">
        <f t="shared" ca="1" si="309"/>
        <v>-</v>
      </c>
      <c r="DO83" s="19">
        <f t="shared" ca="1" si="309"/>
        <v>0</v>
      </c>
      <c r="DP83" s="154">
        <f t="shared" ca="1" si="317"/>
        <v>0</v>
      </c>
      <c r="DQ83" s="154">
        <f t="shared" ca="1" si="317"/>
        <v>0</v>
      </c>
      <c r="DR83" s="5">
        <f t="shared" ca="1" si="273"/>
        <v>19</v>
      </c>
      <c r="DS83" s="9"/>
      <c r="DT83" s="5">
        <f t="shared" ca="1" si="296"/>
        <v>0</v>
      </c>
      <c r="DU83" s="5" t="b">
        <f t="shared" ca="1" si="296"/>
        <v>0</v>
      </c>
      <c r="DV83" s="19">
        <f t="shared" ca="1" si="316"/>
        <v>0</v>
      </c>
      <c r="DW83" s="5">
        <f t="shared" ca="1" si="296"/>
        <v>50</v>
      </c>
      <c r="DX83" s="19">
        <f t="shared" ca="1" si="316"/>
        <v>0</v>
      </c>
      <c r="DY83" s="19">
        <f t="shared" ca="1" si="316"/>
        <v>0</v>
      </c>
      <c r="DZ83" s="19">
        <f t="shared" ca="1" si="316"/>
        <v>0</v>
      </c>
      <c r="EA83" s="19">
        <f t="shared" ca="1" si="316"/>
        <v>0</v>
      </c>
      <c r="EB83" s="19">
        <f t="shared" ca="1" si="316"/>
        <v>0</v>
      </c>
      <c r="EC83" s="19">
        <f t="shared" ca="1" si="316"/>
        <v>0</v>
      </c>
      <c r="ED83" s="19">
        <f t="shared" ca="1" si="316"/>
        <v>0</v>
      </c>
      <c r="EE83" s="19">
        <f t="shared" ca="1" si="316"/>
        <v>0</v>
      </c>
      <c r="EF83" s="19">
        <f t="shared" ca="1" si="316"/>
        <v>0</v>
      </c>
      <c r="EG83" s="5">
        <f t="shared" ca="1" si="297"/>
        <v>0</v>
      </c>
      <c r="EH83" s="5">
        <f t="shared" ca="1" si="297"/>
        <v>0</v>
      </c>
      <c r="EI83" s="5">
        <f t="shared" ca="1" si="297"/>
        <v>0</v>
      </c>
      <c r="EJ83" s="5">
        <f t="shared" ca="1" si="320"/>
        <v>0.01</v>
      </c>
      <c r="EK83" s="5">
        <f t="shared" ca="1" si="320"/>
        <v>0</v>
      </c>
      <c r="EL83" s="5">
        <f t="shared" ca="1" si="320"/>
        <v>0</v>
      </c>
      <c r="EM83" s="5">
        <f t="shared" ca="1" si="320"/>
        <v>0.05</v>
      </c>
      <c r="EN83" s="5">
        <f t="shared" ca="1" si="320"/>
        <v>0.05</v>
      </c>
      <c r="EO83" s="19">
        <f t="shared" ca="1" si="324"/>
        <v>0</v>
      </c>
      <c r="EP83" s="19">
        <f t="shared" ca="1" si="324"/>
        <v>0</v>
      </c>
      <c r="EQ83" s="19">
        <f t="shared" ca="1" si="324"/>
        <v>0</v>
      </c>
      <c r="ER83" s="9"/>
      <c r="ES83" s="5" t="str">
        <f t="shared" ca="1" si="274"/>
        <v>-</v>
      </c>
      <c r="ET83" s="5" t="b">
        <f t="shared" ca="1" si="299"/>
        <v>1</v>
      </c>
      <c r="EU83" s="5" t="b">
        <f t="shared" ca="1" si="299"/>
        <v>0</v>
      </c>
      <c r="EV83" s="5" t="b">
        <f t="shared" ca="1" si="299"/>
        <v>0</v>
      </c>
      <c r="EW83" s="19">
        <f t="shared" ca="1" si="314"/>
        <v>2</v>
      </c>
      <c r="EX83" s="19">
        <f t="shared" ca="1" si="314"/>
        <v>2</v>
      </c>
      <c r="EY83" s="19" t="str">
        <f t="shared" ca="1" si="283"/>
        <v>-</v>
      </c>
      <c r="EZ83" s="19" t="str">
        <f t="shared" ca="1" si="283"/>
        <v>-</v>
      </c>
      <c r="FA83" s="19" t="str">
        <f t="shared" ca="1" si="283"/>
        <v>-</v>
      </c>
      <c r="FB83" s="19" t="str">
        <f t="shared" ca="1" si="283"/>
        <v>-</v>
      </c>
      <c r="FC83" s="19">
        <f t="shared" ca="1" si="283"/>
        <v>1</v>
      </c>
      <c r="FD83" s="19">
        <f t="shared" ca="1" si="283"/>
        <v>0.66</v>
      </c>
      <c r="FE83" s="19" t="str">
        <f t="shared" ca="1" si="283"/>
        <v>-</v>
      </c>
      <c r="FF83" s="5" t="b">
        <f t="array" aca="1" ref="FF83" ca="1">IF(OR(FG83:FG83&lt;&gt;"-"),TRUE,"-")</f>
        <v>1</v>
      </c>
      <c r="FG83" s="240">
        <f t="shared" ca="1" si="300"/>
        <v>2</v>
      </c>
      <c r="FH83" s="240">
        <f t="shared" ca="1" si="300"/>
        <v>2</v>
      </c>
      <c r="FI83" s="240">
        <f t="shared" ca="1" si="300"/>
        <v>2</v>
      </c>
      <c r="FJ83" s="240">
        <f t="shared" ca="1" si="300"/>
        <v>2</v>
      </c>
      <c r="FK83" s="240">
        <f t="shared" ca="1" si="300"/>
        <v>2</v>
      </c>
      <c r="FL83" s="240">
        <f t="shared" ca="1" si="300"/>
        <v>2</v>
      </c>
      <c r="FM83" s="240">
        <f t="shared" ca="1" si="300"/>
        <v>2</v>
      </c>
      <c r="FN83" s="240">
        <f t="shared" ca="1" si="300"/>
        <v>2</v>
      </c>
      <c r="FO83" s="5" t="str">
        <f t="array" aca="1" ref="FO83" ca="1">IF(OR(FP83:FV83&lt;&gt;"-"),TRUE,"-")</f>
        <v>-</v>
      </c>
      <c r="FP83" s="19" t="str">
        <f t="shared" ca="1" si="310"/>
        <v>-</v>
      </c>
      <c r="FQ83" s="19" t="str">
        <f t="shared" ca="1" si="310"/>
        <v>-</v>
      </c>
      <c r="FR83" s="19" t="str">
        <f t="shared" ca="1" si="310"/>
        <v>-</v>
      </c>
      <c r="FS83" s="19" t="str">
        <f t="shared" ca="1" si="310"/>
        <v>-</v>
      </c>
      <c r="FT83" s="19" t="str">
        <f t="shared" ca="1" si="310"/>
        <v>-</v>
      </c>
      <c r="FU83" s="19" t="str">
        <f t="shared" ca="1" si="310"/>
        <v>-</v>
      </c>
      <c r="FV83" s="19" t="str">
        <f t="shared" ca="1" si="310"/>
        <v>-</v>
      </c>
      <c r="FW83" s="19" t="b">
        <f t="shared" ca="1" si="213"/>
        <v>1</v>
      </c>
      <c r="FX83" s="145">
        <f t="shared" ca="1" si="275"/>
        <v>2</v>
      </c>
      <c r="FY83" s="19">
        <f t="shared" ca="1" si="213"/>
        <v>2</v>
      </c>
      <c r="FZ83" s="19" t="b">
        <f t="shared" ca="1" si="213"/>
        <v>0</v>
      </c>
      <c r="GA83" s="19" t="str">
        <f t="shared" ca="1" si="191"/>
        <v>-</v>
      </c>
      <c r="GB83" s="5" t="str">
        <f t="shared" ca="1" si="301"/>
        <v>-</v>
      </c>
      <c r="GC83" s="5" t="str">
        <f t="shared" ca="1" si="301"/>
        <v>-</v>
      </c>
      <c r="GD83" s="5" t="str">
        <f t="shared" ca="1" si="301"/>
        <v>-</v>
      </c>
      <c r="GE83" s="5" t="str">
        <f t="shared" ca="1" si="301"/>
        <v>-</v>
      </c>
      <c r="GF83" s="19" t="b">
        <f t="shared" ca="1" si="321"/>
        <v>0</v>
      </c>
      <c r="GG83" s="19" t="str">
        <f t="shared" ca="1" si="325"/>
        <v>-</v>
      </c>
      <c r="GH83" s="19" t="str">
        <f t="shared" ca="1" si="325"/>
        <v>-</v>
      </c>
      <c r="GI83" s="19" t="b">
        <f t="shared" ca="1" si="325"/>
        <v>1</v>
      </c>
      <c r="GJ83" s="19">
        <f t="shared" ca="1" si="325"/>
        <v>0.75</v>
      </c>
      <c r="GK83" s="19">
        <f t="shared" ca="1" si="325"/>
        <v>0.75</v>
      </c>
      <c r="GL83" s="19">
        <f t="shared" ca="1" si="325"/>
        <v>0.99</v>
      </c>
      <c r="GM83" s="19">
        <f t="shared" ca="1" si="325"/>
        <v>0.5</v>
      </c>
      <c r="GN83" s="19">
        <f t="shared" ca="1" si="325"/>
        <v>0</v>
      </c>
      <c r="GO83" s="19">
        <f t="shared" ca="1" si="325"/>
        <v>0</v>
      </c>
      <c r="GP83" s="19" t="str">
        <f t="shared" ca="1" si="325"/>
        <v>-</v>
      </c>
      <c r="GQ83" s="19" t="str">
        <f t="shared" ca="1" si="236"/>
        <v>-</v>
      </c>
      <c r="GR83" s="19" t="str">
        <f t="shared" ca="1" si="236"/>
        <v>-</v>
      </c>
      <c r="GS83" s="5">
        <f t="shared" ca="1" si="276"/>
        <v>1</v>
      </c>
      <c r="GT83" s="9"/>
      <c r="GU83" s="19">
        <f t="shared" ca="1" si="322"/>
        <v>70</v>
      </c>
      <c r="GV83" s="19">
        <f t="shared" ca="1" si="311"/>
        <v>50</v>
      </c>
      <c r="GW83" s="19">
        <f t="shared" ca="1" si="311"/>
        <v>85</v>
      </c>
      <c r="GX83" s="19">
        <f t="shared" ca="1" si="311"/>
        <v>50</v>
      </c>
      <c r="GY83" s="19">
        <f t="shared" ca="1" si="214"/>
        <v>1</v>
      </c>
      <c r="GZ83" s="5">
        <f t="shared" ca="1" si="277"/>
        <v>1</v>
      </c>
      <c r="HA83" s="19">
        <f t="shared" ca="1" si="176"/>
        <v>1</v>
      </c>
      <c r="HB83" s="9"/>
      <c r="HC83" s="19" t="b">
        <f t="shared" ca="1" si="311"/>
        <v>0</v>
      </c>
      <c r="HD83" s="19" t="b">
        <f t="shared" ca="1" si="311"/>
        <v>0</v>
      </c>
      <c r="HE83" s="19">
        <f t="shared" ca="1" si="311"/>
        <v>1</v>
      </c>
      <c r="HF83" s="19">
        <f t="shared" ca="1" si="280"/>
        <v>0.75</v>
      </c>
      <c r="HG83" s="19">
        <f t="shared" ca="1" si="280"/>
        <v>0.75</v>
      </c>
      <c r="HH83" s="19">
        <f t="shared" ca="1" si="280"/>
        <v>0.8</v>
      </c>
      <c r="HI83" s="19">
        <f t="shared" ca="1" si="280"/>
        <v>0.82499999999999996</v>
      </c>
      <c r="HJ83" s="19">
        <f t="shared" ca="1" si="280"/>
        <v>0.875</v>
      </c>
      <c r="HK83" s="19">
        <f t="shared" ca="1" si="280"/>
        <v>0.9</v>
      </c>
      <c r="HL83" s="19">
        <f t="shared" ca="1" si="280"/>
        <v>1</v>
      </c>
      <c r="HM83" s="19">
        <f t="shared" ca="1" si="307"/>
        <v>0.875</v>
      </c>
      <c r="HN83" s="19">
        <f t="shared" ca="1" si="229"/>
        <v>0</v>
      </c>
      <c r="HO83" s="24">
        <v>0</v>
      </c>
    </row>
    <row r="84" spans="1:223" outlineLevel="2">
      <c r="A84" s="21">
        <f t="shared" si="251"/>
        <v>79</v>
      </c>
      <c r="B84" s="224">
        <f t="shared" ca="1" si="194"/>
        <v>24</v>
      </c>
      <c r="C84">
        <f>203</f>
        <v>203</v>
      </c>
      <c r="D84" s="145" t="str">
        <f t="shared" ca="1" si="265"/>
        <v>SWV</v>
      </c>
      <c r="E84" t="b">
        <f t="shared" ca="1" si="147"/>
        <v>1</v>
      </c>
      <c r="F84" t="b">
        <v>0</v>
      </c>
      <c r="G84" t="b">
        <f t="shared" ca="1" si="286"/>
        <v>1</v>
      </c>
      <c r="H84" s="240">
        <f t="shared" ca="1" si="318"/>
        <v>0</v>
      </c>
      <c r="I84" s="240">
        <f t="shared" ca="1" si="318"/>
        <v>1</v>
      </c>
      <c r="J84" s="240">
        <f t="shared" ca="1" si="318"/>
        <v>0</v>
      </c>
      <c r="K84" s="240">
        <f t="shared" ca="1" si="318"/>
        <v>1</v>
      </c>
      <c r="L84" s="240"/>
      <c r="M84" s="240">
        <f t="shared" ca="1" si="278"/>
        <v>1</v>
      </c>
      <c r="N84" s="240">
        <f t="shared" ca="1" si="323"/>
        <v>1</v>
      </c>
      <c r="O84" s="240">
        <f t="shared" ca="1" si="323"/>
        <v>2</v>
      </c>
      <c r="P84" s="240">
        <f t="shared" ca="1" si="323"/>
        <v>1</v>
      </c>
      <c r="Q84" s="240">
        <f t="shared" ca="1" si="323"/>
        <v>2</v>
      </c>
      <c r="R84" s="240">
        <f t="shared" ca="1" si="323"/>
        <v>1</v>
      </c>
      <c r="S84" s="240">
        <f t="shared" ca="1" si="323"/>
        <v>1</v>
      </c>
      <c r="T84" s="240">
        <f t="shared" ca="1" si="323"/>
        <v>1</v>
      </c>
      <c r="U84" s="278"/>
      <c r="V84" s="278"/>
      <c r="W84" s="280">
        <f t="shared" ca="1" si="319"/>
        <v>0</v>
      </c>
      <c r="X84" s="280">
        <f t="shared" ca="1" si="319"/>
        <v>100</v>
      </c>
      <c r="Y84" s="280">
        <f t="shared" ca="1" si="304"/>
        <v>0</v>
      </c>
      <c r="Z84" s="145">
        <f ca="1">INDEX(CHOOSE($N84,DataAutumn!i.AdultDrys,DataWinter!i.AdultDrys,DataSpring!i.AdultDrys),1,$M84)</f>
        <v>4</v>
      </c>
      <c r="AA84" s="5">
        <f t="shared" ca="1" si="290"/>
        <v>2</v>
      </c>
      <c r="AB84" s="5">
        <f t="shared" ca="1" si="290"/>
        <v>0</v>
      </c>
      <c r="AC84" s="5">
        <f t="shared" ca="1" si="266"/>
        <v>5</v>
      </c>
      <c r="AD84">
        <f t="shared" ca="1" si="287"/>
        <v>9</v>
      </c>
      <c r="AE84" s="240">
        <f t="shared" ca="1" si="222"/>
        <v>47</v>
      </c>
      <c r="AF84" s="233" t="str">
        <f t="shared" ca="1" si="302"/>
        <v>00055 FeedSupplyTemplate SWV Day135 FWM     RR000p WP100p MP100p GP100p T_TRUE  LTW_100_000 (F33N11)</v>
      </c>
      <c r="AG84" s="9" t="str">
        <f ca="1">IF(COUNTIF(AF$5:AF84,AF84)=1,"-","Dup")</f>
        <v>-</v>
      </c>
      <c r="AH84" s="9"/>
      <c r="AI84" s="240" t="str">
        <f t="shared" ca="1" si="289"/>
        <v>-</v>
      </c>
      <c r="AJ84" s="240" t="str">
        <f t="shared" ca="1" si="289"/>
        <v>-</v>
      </c>
      <c r="AK84" s="240" t="str">
        <f t="shared" ca="1" si="289"/>
        <v>-</v>
      </c>
      <c r="AL84" s="240" t="str">
        <f t="shared" ca="1" si="289"/>
        <v>-</v>
      </c>
      <c r="AM84" s="240" t="str">
        <f t="shared" ca="1" si="289"/>
        <v>-</v>
      </c>
      <c r="AN84" s="240" t="str">
        <f t="shared" ca="1" si="289"/>
        <v>-</v>
      </c>
      <c r="AO84" s="9"/>
      <c r="AP84" s="19" t="b">
        <f t="shared" ca="1" si="232"/>
        <v>1</v>
      </c>
      <c r="AQ84" s="19" t="str">
        <f t="shared" ca="1" si="232"/>
        <v>-</v>
      </c>
      <c r="AR84" s="19" t="str">
        <f t="shared" ca="1" si="232"/>
        <v>-</v>
      </c>
      <c r="AS84" s="19" t="str">
        <f t="shared" ca="1" si="232"/>
        <v>-</v>
      </c>
      <c r="AT84" s="19" t="b">
        <f t="shared" ref="AT84" ca="1" si="326">OFFSET(AT$5,$B84,0)</f>
        <v>0</v>
      </c>
      <c r="AU84" s="19">
        <f t="shared" ca="1" si="291"/>
        <v>0.25</v>
      </c>
      <c r="AV84" s="19" t="b">
        <f t="shared" ca="1" si="291"/>
        <v>1</v>
      </c>
      <c r="AW84" s="9"/>
      <c r="AX84" s="5" t="str">
        <f t="shared" ca="1" si="267"/>
        <v>-</v>
      </c>
      <c r="AY84" s="19" t="str">
        <f t="shared" ca="1" si="292"/>
        <v>-</v>
      </c>
      <c r="AZ84" s="19" t="str">
        <f t="shared" ca="1" si="292"/>
        <v>-</v>
      </c>
      <c r="BA84" s="19" t="str">
        <f t="shared" ca="1" si="292"/>
        <v>-</v>
      </c>
      <c r="BB84" s="5" t="str">
        <f t="shared" ca="1" si="268"/>
        <v>-</v>
      </c>
      <c r="BC84" s="19" t="str">
        <f t="shared" ca="1" si="269"/>
        <v>-</v>
      </c>
      <c r="BD84" s="5" t="str">
        <f t="shared" ca="1" si="270"/>
        <v>-</v>
      </c>
      <c r="BE84" s="19" t="str">
        <f t="shared" ca="1" si="293"/>
        <v>-</v>
      </c>
      <c r="BF84" s="19" t="str">
        <f t="shared" ca="1" si="293"/>
        <v>-</v>
      </c>
      <c r="BG84" s="19" t="str">
        <f t="shared" ca="1" si="293"/>
        <v>-</v>
      </c>
      <c r="BH84" s="5" t="str">
        <f t="shared" ca="1" si="271"/>
        <v>-</v>
      </c>
      <c r="BI84" s="9"/>
      <c r="BJ84" s="19" t="str">
        <f t="shared" ca="1" si="315"/>
        <v>-</v>
      </c>
      <c r="BK84" s="19" t="str">
        <f t="shared" ca="1" si="315"/>
        <v>-</v>
      </c>
      <c r="BL84" s="19" t="str">
        <f t="shared" ca="1" si="315"/>
        <v>-</v>
      </c>
      <c r="BM84" s="19" t="str">
        <f t="shared" ca="1" si="315"/>
        <v>-</v>
      </c>
      <c r="BN84" s="19" t="str">
        <f t="shared" ca="1" si="315"/>
        <v>-</v>
      </c>
      <c r="BO84" s="19" t="str">
        <f t="shared" ca="1" si="315"/>
        <v>-</v>
      </c>
      <c r="BP84" s="19" t="str">
        <f t="shared" ca="1" si="315"/>
        <v>-</v>
      </c>
      <c r="BQ84" s="19" t="str">
        <f t="shared" ca="1" si="315"/>
        <v>-</v>
      </c>
      <c r="BR84" s="19" t="str">
        <f t="shared" ca="1" si="315"/>
        <v>-</v>
      </c>
      <c r="BS84" s="19" t="str">
        <f t="shared" ca="1" si="315"/>
        <v>-</v>
      </c>
      <c r="BT84" s="9"/>
      <c r="BU84" s="240" t="b">
        <f t="shared" ca="1" si="201"/>
        <v>1</v>
      </c>
      <c r="BV84" s="12" t="b">
        <v>1</v>
      </c>
      <c r="BW84" s="240" t="b">
        <f t="shared" ca="1" si="207"/>
        <v>1</v>
      </c>
      <c r="BX84" s="255">
        <f t="shared" ca="1" si="303"/>
        <v>111109</v>
      </c>
      <c r="BY84" s="240" t="b">
        <f t="shared" ca="1" si="218"/>
        <v>1</v>
      </c>
      <c r="BZ84" s="240">
        <f t="shared" ca="1" si="223"/>
        <v>0</v>
      </c>
      <c r="CA84" s="240" t="b">
        <f t="shared" ca="1" si="223"/>
        <v>0</v>
      </c>
      <c r="CB84" s="240">
        <f t="shared" ca="1" si="197"/>
        <v>111156</v>
      </c>
      <c r="CC84" s="19" t="str">
        <f t="shared" ca="1" si="233"/>
        <v>-</v>
      </c>
      <c r="CD84" s="12">
        <v>1</v>
      </c>
      <c r="CE84" s="12">
        <v>1</v>
      </c>
      <c r="CF84" s="9"/>
      <c r="CG84" s="448">
        <f t="shared" ca="1" si="294"/>
        <v>683</v>
      </c>
      <c r="CH84" s="448">
        <f t="shared" ca="1" si="294"/>
        <v>717</v>
      </c>
      <c r="CI84" s="448">
        <f t="shared" ca="1" si="294"/>
        <v>752</v>
      </c>
      <c r="CJ84" s="153">
        <f t="shared" ca="1" si="295"/>
        <v>441</v>
      </c>
      <c r="CK84" s="153">
        <f t="shared" ca="1" si="295"/>
        <v>476</v>
      </c>
      <c r="CL84" s="153">
        <f t="shared" ca="1" si="295"/>
        <v>511</v>
      </c>
      <c r="CM84" s="19" t="str">
        <f t="shared" ca="1" si="279"/>
        <v>-</v>
      </c>
      <c r="CN84" s="19" t="str">
        <f t="shared" ca="1" si="312"/>
        <v>-</v>
      </c>
      <c r="CO84" s="19" t="str">
        <f t="shared" ca="1" si="312"/>
        <v>-</v>
      </c>
      <c r="CP84" s="19" t="str">
        <f t="shared" ca="1" si="308"/>
        <v>-</v>
      </c>
      <c r="CQ84" s="19" t="str">
        <f t="shared" ca="1" si="308"/>
        <v>-</v>
      </c>
      <c r="CR84" s="19"/>
      <c r="CS84" s="19"/>
      <c r="CT84" s="19"/>
      <c r="CU84" s="19"/>
      <c r="CV84" s="19"/>
      <c r="CW84" s="19"/>
      <c r="CX84" s="19"/>
      <c r="CY84" s="19"/>
      <c r="CZ84" s="19"/>
      <c r="DA84" s="19"/>
      <c r="DB84" s="19"/>
      <c r="DC84" s="19"/>
      <c r="DD84" s="12">
        <v>1</v>
      </c>
      <c r="DE84" s="12">
        <v>1</v>
      </c>
      <c r="DF84" s="19">
        <f t="shared" ca="1" si="309"/>
        <v>0</v>
      </c>
      <c r="DG84" s="19" t="str">
        <f t="shared" ca="1" si="309"/>
        <v>-</v>
      </c>
      <c r="DH84" s="19" t="str">
        <f t="shared" ca="1" si="309"/>
        <v>-</v>
      </c>
      <c r="DI84" s="19" t="str">
        <f t="shared" ca="1" si="309"/>
        <v>-</v>
      </c>
      <c r="DJ84" s="19" t="str">
        <f t="shared" ca="1" si="309"/>
        <v>-</v>
      </c>
      <c r="DK84" s="19" t="str">
        <f t="shared" ca="1" si="309"/>
        <v>-</v>
      </c>
      <c r="DL84" s="19">
        <f t="shared" ca="1" si="309"/>
        <v>0</v>
      </c>
      <c r="DM84" s="19" t="str">
        <f t="shared" ca="1" si="309"/>
        <v>-</v>
      </c>
      <c r="DN84" s="19" t="str">
        <f t="shared" ca="1" si="309"/>
        <v>-</v>
      </c>
      <c r="DO84" s="19">
        <f t="shared" ca="1" si="309"/>
        <v>0</v>
      </c>
      <c r="DP84" s="154">
        <f t="shared" ca="1" si="317"/>
        <v>0</v>
      </c>
      <c r="DQ84" s="154">
        <f t="shared" ca="1" si="317"/>
        <v>0</v>
      </c>
      <c r="DR84" s="5">
        <f t="shared" ca="1" si="273"/>
        <v>19</v>
      </c>
      <c r="DS84" s="9"/>
      <c r="DT84" s="5">
        <f t="shared" ca="1" si="296"/>
        <v>0</v>
      </c>
      <c r="DU84" s="5" t="b">
        <f t="shared" ca="1" si="296"/>
        <v>0</v>
      </c>
      <c r="DV84" s="19">
        <f t="shared" ca="1" si="316"/>
        <v>0</v>
      </c>
      <c r="DW84" s="5">
        <f t="shared" ca="1" si="296"/>
        <v>50</v>
      </c>
      <c r="DX84" s="19">
        <f t="shared" ca="1" si="316"/>
        <v>0</v>
      </c>
      <c r="DY84" s="19">
        <f t="shared" ca="1" si="316"/>
        <v>0</v>
      </c>
      <c r="DZ84" s="19">
        <f t="shared" ca="1" si="316"/>
        <v>0</v>
      </c>
      <c r="EA84" s="19">
        <f t="shared" ca="1" si="316"/>
        <v>0</v>
      </c>
      <c r="EB84" s="19">
        <f t="shared" ca="1" si="316"/>
        <v>0</v>
      </c>
      <c r="EC84" s="19">
        <f t="shared" ca="1" si="316"/>
        <v>0</v>
      </c>
      <c r="ED84" s="19">
        <f t="shared" ca="1" si="316"/>
        <v>0</v>
      </c>
      <c r="EE84" s="19">
        <f t="shared" ca="1" si="316"/>
        <v>0</v>
      </c>
      <c r="EF84" s="19">
        <f t="shared" ca="1" si="316"/>
        <v>0</v>
      </c>
      <c r="EG84" s="5">
        <f t="shared" ca="1" si="297"/>
        <v>0</v>
      </c>
      <c r="EH84" s="5">
        <f t="shared" ca="1" si="297"/>
        <v>0</v>
      </c>
      <c r="EI84" s="5">
        <f t="shared" ca="1" si="297"/>
        <v>0</v>
      </c>
      <c r="EJ84" s="5">
        <f t="shared" ca="1" si="320"/>
        <v>0.01</v>
      </c>
      <c r="EK84" s="5">
        <f t="shared" ca="1" si="320"/>
        <v>0</v>
      </c>
      <c r="EL84" s="5">
        <f t="shared" ca="1" si="320"/>
        <v>0</v>
      </c>
      <c r="EM84" s="5">
        <f t="shared" ca="1" si="320"/>
        <v>0.05</v>
      </c>
      <c r="EN84" s="5">
        <f t="shared" ca="1" si="320"/>
        <v>0.05</v>
      </c>
      <c r="EO84" s="19">
        <f t="shared" ca="1" si="324"/>
        <v>0</v>
      </c>
      <c r="EP84" s="19">
        <f t="shared" ca="1" si="324"/>
        <v>0</v>
      </c>
      <c r="EQ84" s="19">
        <f t="shared" ca="1" si="324"/>
        <v>0</v>
      </c>
      <c r="ER84" s="9"/>
      <c r="ES84" s="5" t="str">
        <f t="shared" ca="1" si="274"/>
        <v>-</v>
      </c>
      <c r="ET84" s="5" t="b">
        <f t="shared" ca="1" si="299"/>
        <v>1</v>
      </c>
      <c r="EU84" s="5" t="b">
        <f t="shared" ca="1" si="299"/>
        <v>0</v>
      </c>
      <c r="EV84" s="5" t="b">
        <f t="shared" ca="1" si="299"/>
        <v>0</v>
      </c>
      <c r="EW84" s="19">
        <f t="shared" ca="1" si="314"/>
        <v>2</v>
      </c>
      <c r="EX84" s="19">
        <f t="shared" ca="1" si="314"/>
        <v>2</v>
      </c>
      <c r="EY84" s="19" t="str">
        <f t="shared" ca="1" si="283"/>
        <v>-</v>
      </c>
      <c r="EZ84" s="19" t="str">
        <f t="shared" ca="1" si="283"/>
        <v>-</v>
      </c>
      <c r="FA84" s="19" t="str">
        <f t="shared" ca="1" si="283"/>
        <v>-</v>
      </c>
      <c r="FB84" s="19" t="str">
        <f t="shared" ca="1" si="283"/>
        <v>-</v>
      </c>
      <c r="FC84" s="19">
        <f t="shared" ca="1" si="283"/>
        <v>1</v>
      </c>
      <c r="FD84" s="19">
        <f t="shared" ca="1" si="283"/>
        <v>0.66</v>
      </c>
      <c r="FE84" s="19" t="str">
        <f t="shared" ca="1" si="283"/>
        <v>-</v>
      </c>
      <c r="FF84" s="5" t="b">
        <f t="array" aca="1" ref="FF84" ca="1">IF(OR(FG84:FG84&lt;&gt;"-"),TRUE,"-")</f>
        <v>1</v>
      </c>
      <c r="FG84" s="240">
        <f t="shared" ca="1" si="300"/>
        <v>2</v>
      </c>
      <c r="FH84" s="240">
        <f t="shared" ca="1" si="300"/>
        <v>2</v>
      </c>
      <c r="FI84" s="240">
        <f t="shared" ca="1" si="300"/>
        <v>2</v>
      </c>
      <c r="FJ84" s="240">
        <f t="shared" ca="1" si="300"/>
        <v>2</v>
      </c>
      <c r="FK84" s="240">
        <f t="shared" ca="1" si="300"/>
        <v>2</v>
      </c>
      <c r="FL84" s="240">
        <f t="shared" ca="1" si="300"/>
        <v>2</v>
      </c>
      <c r="FM84" s="240">
        <f t="shared" ca="1" si="300"/>
        <v>2</v>
      </c>
      <c r="FN84" s="240">
        <f t="shared" ca="1" si="300"/>
        <v>2</v>
      </c>
      <c r="FO84" s="5" t="str">
        <f t="array" aca="1" ref="FO84" ca="1">IF(OR(FP84:FV84&lt;&gt;"-"),TRUE,"-")</f>
        <v>-</v>
      </c>
      <c r="FP84" s="19" t="str">
        <f t="shared" ca="1" si="310"/>
        <v>-</v>
      </c>
      <c r="FQ84" s="19" t="str">
        <f t="shared" ca="1" si="310"/>
        <v>-</v>
      </c>
      <c r="FR84" s="19" t="str">
        <f t="shared" ca="1" si="310"/>
        <v>-</v>
      </c>
      <c r="FS84" s="19" t="str">
        <f t="shared" ca="1" si="310"/>
        <v>-</v>
      </c>
      <c r="FT84" s="19" t="str">
        <f t="shared" ca="1" si="310"/>
        <v>-</v>
      </c>
      <c r="FU84" s="19" t="str">
        <f t="shared" ca="1" si="310"/>
        <v>-</v>
      </c>
      <c r="FV84" s="19" t="str">
        <f t="shared" ca="1" si="310"/>
        <v>-</v>
      </c>
      <c r="FW84" s="19" t="b">
        <f t="shared" ca="1" si="213"/>
        <v>1</v>
      </c>
      <c r="FX84" s="145">
        <f t="shared" ca="1" si="275"/>
        <v>2</v>
      </c>
      <c r="FY84" s="19">
        <f t="shared" ca="1" si="213"/>
        <v>2</v>
      </c>
      <c r="FZ84" s="19" t="b">
        <f t="shared" ca="1" si="213"/>
        <v>0</v>
      </c>
      <c r="GA84" s="19" t="str">
        <f t="shared" ca="1" si="191"/>
        <v>-</v>
      </c>
      <c r="GB84" s="5" t="str">
        <f t="shared" ca="1" si="301"/>
        <v>-</v>
      </c>
      <c r="GC84" s="5" t="str">
        <f t="shared" ca="1" si="301"/>
        <v>-</v>
      </c>
      <c r="GD84" s="5" t="str">
        <f t="shared" ca="1" si="301"/>
        <v>-</v>
      </c>
      <c r="GE84" s="5" t="str">
        <f t="shared" ca="1" si="301"/>
        <v>-</v>
      </c>
      <c r="GF84" s="19" t="b">
        <f t="shared" ca="1" si="321"/>
        <v>0</v>
      </c>
      <c r="GG84" s="19" t="str">
        <f t="shared" ca="1" si="325"/>
        <v>-</v>
      </c>
      <c r="GH84" s="19" t="str">
        <f t="shared" ca="1" si="325"/>
        <v>-</v>
      </c>
      <c r="GI84" s="19" t="b">
        <f t="shared" ca="1" si="325"/>
        <v>1</v>
      </c>
      <c r="GJ84" s="19">
        <f t="shared" ca="1" si="325"/>
        <v>0.75</v>
      </c>
      <c r="GK84" s="19">
        <f t="shared" ca="1" si="325"/>
        <v>0.75</v>
      </c>
      <c r="GL84" s="19">
        <f t="shared" ca="1" si="325"/>
        <v>0.99</v>
      </c>
      <c r="GM84" s="19">
        <f t="shared" ca="1" si="325"/>
        <v>0.5</v>
      </c>
      <c r="GN84" s="19">
        <f t="shared" ca="1" si="325"/>
        <v>0</v>
      </c>
      <c r="GO84" s="19">
        <f t="shared" ca="1" si="325"/>
        <v>0</v>
      </c>
      <c r="GP84" s="19" t="str">
        <f t="shared" ca="1" si="325"/>
        <v>-</v>
      </c>
      <c r="GQ84" s="19" t="str">
        <f t="shared" ca="1" si="236"/>
        <v>-</v>
      </c>
      <c r="GR84" s="19" t="str">
        <f t="shared" ca="1" si="236"/>
        <v>-</v>
      </c>
      <c r="GS84" s="5">
        <f t="shared" ca="1" si="276"/>
        <v>1</v>
      </c>
      <c r="GT84" s="9"/>
      <c r="GU84" s="19">
        <f t="shared" ca="1" si="322"/>
        <v>70</v>
      </c>
      <c r="GV84" s="19">
        <f t="shared" ca="1" si="311"/>
        <v>50</v>
      </c>
      <c r="GW84" s="19">
        <f t="shared" ca="1" si="311"/>
        <v>85</v>
      </c>
      <c r="GX84" s="19">
        <f t="shared" ca="1" si="311"/>
        <v>50</v>
      </c>
      <c r="GY84" s="19">
        <f t="shared" ca="1" si="214"/>
        <v>1</v>
      </c>
      <c r="GZ84" s="5">
        <f t="shared" ca="1" si="277"/>
        <v>1</v>
      </c>
      <c r="HA84" s="19">
        <f t="shared" ca="1" si="176"/>
        <v>1</v>
      </c>
      <c r="HB84" s="9"/>
      <c r="HC84" s="19" t="b">
        <f t="shared" ca="1" si="311"/>
        <v>0</v>
      </c>
      <c r="HD84" s="19" t="b">
        <f t="shared" ca="1" si="311"/>
        <v>0</v>
      </c>
      <c r="HE84" s="19">
        <f t="shared" ca="1" si="311"/>
        <v>1</v>
      </c>
      <c r="HF84" s="19">
        <f t="shared" ca="1" si="280"/>
        <v>0.75</v>
      </c>
      <c r="HG84" s="19">
        <f t="shared" ca="1" si="280"/>
        <v>0.75</v>
      </c>
      <c r="HH84" s="19">
        <f t="shared" ca="1" si="280"/>
        <v>0.8</v>
      </c>
      <c r="HI84" s="19">
        <f t="shared" ca="1" si="280"/>
        <v>0.82499999999999996</v>
      </c>
      <c r="HJ84" s="19">
        <f t="shared" ca="1" si="280"/>
        <v>0.875</v>
      </c>
      <c r="HK84" s="19">
        <f t="shared" ca="1" si="280"/>
        <v>0.9</v>
      </c>
      <c r="HL84" s="19">
        <f t="shared" ca="1" si="280"/>
        <v>1</v>
      </c>
      <c r="HM84" s="19">
        <f t="shared" ca="1" si="307"/>
        <v>0.875</v>
      </c>
      <c r="HN84" s="19">
        <f t="shared" ca="1" si="229"/>
        <v>0</v>
      </c>
      <c r="HO84" s="24">
        <v>0</v>
      </c>
    </row>
    <row r="85" spans="1:223" outlineLevel="2">
      <c r="A85" s="21">
        <f t="shared" si="251"/>
        <v>80</v>
      </c>
      <c r="B85" s="224">
        <f t="shared" ca="1" si="194"/>
        <v>24</v>
      </c>
      <c r="C85">
        <f>203</f>
        <v>203</v>
      </c>
      <c r="D85" s="145" t="str">
        <f t="shared" ca="1" si="265"/>
        <v>SWV</v>
      </c>
      <c r="E85" t="b">
        <f t="shared" ca="1" si="147"/>
        <v>1</v>
      </c>
      <c r="F85" t="b">
        <v>0</v>
      </c>
      <c r="G85" t="b">
        <f t="shared" ca="1" si="286"/>
        <v>1</v>
      </c>
      <c r="H85" s="240">
        <f t="shared" ca="1" si="318"/>
        <v>0</v>
      </c>
      <c r="I85" s="240">
        <f t="shared" ca="1" si="318"/>
        <v>1</v>
      </c>
      <c r="J85" s="240">
        <f t="shared" ca="1" si="318"/>
        <v>0</v>
      </c>
      <c r="K85" s="240">
        <f t="shared" ca="1" si="318"/>
        <v>1</v>
      </c>
      <c r="L85" s="240"/>
      <c r="M85" s="240">
        <f t="shared" ca="1" si="278"/>
        <v>1</v>
      </c>
      <c r="N85" s="240">
        <f t="shared" ca="1" si="323"/>
        <v>1</v>
      </c>
      <c r="O85" s="240">
        <f t="shared" ca="1" si="323"/>
        <v>2</v>
      </c>
      <c r="P85" s="240">
        <f t="shared" ca="1" si="323"/>
        <v>1</v>
      </c>
      <c r="Q85" s="240">
        <f t="shared" ca="1" si="323"/>
        <v>2</v>
      </c>
      <c r="R85" s="240">
        <f t="shared" ca="1" si="323"/>
        <v>1</v>
      </c>
      <c r="S85" s="240">
        <f t="shared" ca="1" si="323"/>
        <v>1</v>
      </c>
      <c r="T85" s="240">
        <f t="shared" ca="1" si="323"/>
        <v>1</v>
      </c>
      <c r="U85" s="278"/>
      <c r="V85" s="278"/>
      <c r="W85" s="280">
        <f t="shared" ca="1" si="319"/>
        <v>0</v>
      </c>
      <c r="X85" s="280">
        <f t="shared" ca="1" si="319"/>
        <v>101</v>
      </c>
      <c r="Y85" s="280">
        <f t="shared" ca="1" si="304"/>
        <v>0</v>
      </c>
      <c r="Z85" s="145">
        <f ca="1">INDEX(CHOOSE($N85,DataAutumn!i.AdultDrys,DataWinter!i.AdultDrys,DataSpring!i.AdultDrys),1,$M85)</f>
        <v>4</v>
      </c>
      <c r="AA85" s="5">
        <f t="shared" ca="1" si="290"/>
        <v>2</v>
      </c>
      <c r="AB85" s="5">
        <f t="shared" ca="1" si="290"/>
        <v>0</v>
      </c>
      <c r="AC85" s="5">
        <f t="shared" ca="1" si="266"/>
        <v>5</v>
      </c>
      <c r="AD85">
        <f t="shared" ca="1" si="287"/>
        <v>9</v>
      </c>
      <c r="AE85" s="240">
        <f t="shared" ca="1" si="222"/>
        <v>48</v>
      </c>
      <c r="AF85" s="233" t="str">
        <f t="shared" ca="1" si="302"/>
        <v>00056 FeedSupplyTemplate SWV Day135 FWM     RR000p WP100p MP100p GP100p T_TRUE  LTW_101_000 (F33N11)</v>
      </c>
      <c r="AG85" s="9" t="str">
        <f ca="1">IF(COUNTIF(AF$5:AF85,AF85)=1,"-","Dup")</f>
        <v>-</v>
      </c>
      <c r="AH85" s="9"/>
      <c r="AI85" s="240" t="str">
        <f t="shared" ca="1" si="289"/>
        <v>-</v>
      </c>
      <c r="AJ85" s="240" t="str">
        <f t="shared" ca="1" si="289"/>
        <v>-</v>
      </c>
      <c r="AK85" s="240" t="str">
        <f t="shared" ca="1" si="289"/>
        <v>-</v>
      </c>
      <c r="AL85" s="240" t="str">
        <f t="shared" ca="1" si="289"/>
        <v>-</v>
      </c>
      <c r="AM85" s="240" t="str">
        <f t="shared" ca="1" si="289"/>
        <v>-</v>
      </c>
      <c r="AN85" s="240" t="str">
        <f t="shared" ca="1" si="289"/>
        <v>-</v>
      </c>
      <c r="AO85" s="9"/>
      <c r="AP85" s="19" t="b">
        <f t="shared" ref="AP85:AT91" ca="1" si="327">OFFSET(AP$5,$B85,0)</f>
        <v>1</v>
      </c>
      <c r="AQ85" s="19" t="str">
        <f t="shared" ca="1" si="327"/>
        <v>-</v>
      </c>
      <c r="AR85" s="19" t="str">
        <f t="shared" ca="1" si="327"/>
        <v>-</v>
      </c>
      <c r="AS85" s="19" t="str">
        <f t="shared" ca="1" si="327"/>
        <v>-</v>
      </c>
      <c r="AT85" s="19" t="b">
        <f t="shared" ca="1" si="327"/>
        <v>0</v>
      </c>
      <c r="AU85" s="19">
        <f t="shared" ca="1" si="291"/>
        <v>0.25</v>
      </c>
      <c r="AV85" s="19" t="b">
        <f t="shared" ca="1" si="291"/>
        <v>1</v>
      </c>
      <c r="AW85" s="9"/>
      <c r="AX85" s="5" t="str">
        <f t="shared" ca="1" si="267"/>
        <v>-</v>
      </c>
      <c r="AY85" s="19" t="str">
        <f t="shared" ca="1" si="292"/>
        <v>-</v>
      </c>
      <c r="AZ85" s="19" t="str">
        <f t="shared" ca="1" si="292"/>
        <v>-</v>
      </c>
      <c r="BA85" s="19" t="str">
        <f t="shared" ca="1" si="292"/>
        <v>-</v>
      </c>
      <c r="BB85" s="5" t="str">
        <f t="shared" ca="1" si="268"/>
        <v>-</v>
      </c>
      <c r="BC85" s="19" t="str">
        <f t="shared" ca="1" si="269"/>
        <v>-</v>
      </c>
      <c r="BD85" s="5" t="str">
        <f t="shared" ca="1" si="270"/>
        <v>-</v>
      </c>
      <c r="BE85" s="19" t="str">
        <f t="shared" ca="1" si="293"/>
        <v>-</v>
      </c>
      <c r="BF85" s="19" t="str">
        <f t="shared" ca="1" si="293"/>
        <v>-</v>
      </c>
      <c r="BG85" s="19" t="str">
        <f t="shared" ca="1" si="293"/>
        <v>-</v>
      </c>
      <c r="BH85" s="5" t="str">
        <f t="shared" ca="1" si="271"/>
        <v>-</v>
      </c>
      <c r="BI85" s="9"/>
      <c r="BJ85" s="19" t="str">
        <f t="shared" ca="1" si="315"/>
        <v>-</v>
      </c>
      <c r="BK85" s="19" t="str">
        <f t="shared" ca="1" si="315"/>
        <v>-</v>
      </c>
      <c r="BL85" s="19" t="str">
        <f t="shared" ca="1" si="315"/>
        <v>-</v>
      </c>
      <c r="BM85" s="19" t="str">
        <f t="shared" ca="1" si="315"/>
        <v>-</v>
      </c>
      <c r="BN85" s="19" t="str">
        <f t="shared" ca="1" si="315"/>
        <v>-</v>
      </c>
      <c r="BO85" s="19" t="str">
        <f t="shared" ca="1" si="315"/>
        <v>-</v>
      </c>
      <c r="BP85" s="19" t="str">
        <f t="shared" ca="1" si="315"/>
        <v>-</v>
      </c>
      <c r="BQ85" s="19" t="str">
        <f t="shared" ca="1" si="315"/>
        <v>-</v>
      </c>
      <c r="BR85" s="19" t="str">
        <f t="shared" ca="1" si="315"/>
        <v>-</v>
      </c>
      <c r="BS85" s="19" t="str">
        <f t="shared" ca="1" si="315"/>
        <v>-</v>
      </c>
      <c r="BT85" s="9"/>
      <c r="BU85" s="240" t="b">
        <f t="shared" ca="1" si="201"/>
        <v>1</v>
      </c>
      <c r="BV85" s="12" t="b">
        <v>1</v>
      </c>
      <c r="BW85" s="240" t="b">
        <f t="shared" ca="1" si="207"/>
        <v>1</v>
      </c>
      <c r="BX85" s="255">
        <f t="shared" ca="1" si="303"/>
        <v>111109</v>
      </c>
      <c r="BY85" s="240" t="b">
        <f t="shared" ca="1" si="218"/>
        <v>1</v>
      </c>
      <c r="BZ85" s="240">
        <f t="shared" ca="1" si="223"/>
        <v>0</v>
      </c>
      <c r="CA85" s="240" t="b">
        <f t="shared" ca="1" si="223"/>
        <v>0</v>
      </c>
      <c r="CB85" s="240">
        <f t="shared" ca="1" si="197"/>
        <v>111157</v>
      </c>
      <c r="CC85" s="19" t="str">
        <f t="shared" ca="1" si="233"/>
        <v>-</v>
      </c>
      <c r="CD85" s="12">
        <v>1</v>
      </c>
      <c r="CE85" s="12">
        <v>1</v>
      </c>
      <c r="CF85" s="9"/>
      <c r="CG85" s="448">
        <f t="shared" ca="1" si="294"/>
        <v>683</v>
      </c>
      <c r="CH85" s="448">
        <f t="shared" ca="1" si="294"/>
        <v>717</v>
      </c>
      <c r="CI85" s="448">
        <f t="shared" ca="1" si="294"/>
        <v>752</v>
      </c>
      <c r="CJ85" s="153">
        <f t="shared" ca="1" si="295"/>
        <v>441</v>
      </c>
      <c r="CK85" s="153">
        <f t="shared" ca="1" si="295"/>
        <v>476</v>
      </c>
      <c r="CL85" s="153">
        <f t="shared" ca="1" si="295"/>
        <v>511</v>
      </c>
      <c r="CM85" s="19" t="str">
        <f t="shared" ca="1" si="279"/>
        <v>-</v>
      </c>
      <c r="CN85" s="19" t="str">
        <f t="shared" ca="1" si="312"/>
        <v>-</v>
      </c>
      <c r="CO85" s="19" t="str">
        <f t="shared" ca="1" si="312"/>
        <v>-</v>
      </c>
      <c r="CP85" s="19" t="str">
        <f t="shared" ca="1" si="308"/>
        <v>-</v>
      </c>
      <c r="CQ85" s="19" t="str">
        <f t="shared" ca="1" si="308"/>
        <v>-</v>
      </c>
      <c r="CR85" s="19"/>
      <c r="CS85" s="19"/>
      <c r="CT85" s="19"/>
      <c r="CU85" s="19"/>
      <c r="CV85" s="19"/>
      <c r="CW85" s="19"/>
      <c r="CX85" s="19"/>
      <c r="CY85" s="19"/>
      <c r="CZ85" s="19"/>
      <c r="DA85" s="19"/>
      <c r="DB85" s="19"/>
      <c r="DC85" s="19"/>
      <c r="DD85" s="12">
        <v>1</v>
      </c>
      <c r="DE85" s="12">
        <v>1</v>
      </c>
      <c r="DF85" s="19">
        <f t="shared" ca="1" si="309"/>
        <v>0</v>
      </c>
      <c r="DG85" s="19" t="str">
        <f t="shared" ca="1" si="309"/>
        <v>-</v>
      </c>
      <c r="DH85" s="19" t="str">
        <f t="shared" ca="1" si="309"/>
        <v>-</v>
      </c>
      <c r="DI85" s="19" t="str">
        <f t="shared" ca="1" si="309"/>
        <v>-</v>
      </c>
      <c r="DJ85" s="19" t="str">
        <f t="shared" ca="1" si="309"/>
        <v>-</v>
      </c>
      <c r="DK85" s="19" t="str">
        <f t="shared" ca="1" si="309"/>
        <v>-</v>
      </c>
      <c r="DL85" s="19">
        <f t="shared" ca="1" si="309"/>
        <v>0</v>
      </c>
      <c r="DM85" s="19" t="str">
        <f t="shared" ca="1" si="309"/>
        <v>-</v>
      </c>
      <c r="DN85" s="19" t="str">
        <f t="shared" ca="1" si="309"/>
        <v>-</v>
      </c>
      <c r="DO85" s="19">
        <f t="shared" ca="1" si="309"/>
        <v>0</v>
      </c>
      <c r="DP85" s="154">
        <f t="shared" ca="1" si="317"/>
        <v>0</v>
      </c>
      <c r="DQ85" s="154">
        <f t="shared" ca="1" si="317"/>
        <v>0</v>
      </c>
      <c r="DR85" s="5">
        <f t="shared" ca="1" si="273"/>
        <v>19</v>
      </c>
      <c r="DS85" s="9"/>
      <c r="DT85" s="5">
        <f t="shared" ca="1" si="296"/>
        <v>0</v>
      </c>
      <c r="DU85" s="5" t="b">
        <f t="shared" ca="1" si="296"/>
        <v>0</v>
      </c>
      <c r="DV85" s="19">
        <f t="shared" ca="1" si="316"/>
        <v>0</v>
      </c>
      <c r="DW85" s="5">
        <f t="shared" ca="1" si="296"/>
        <v>50</v>
      </c>
      <c r="DX85" s="19">
        <f t="shared" ca="1" si="316"/>
        <v>0</v>
      </c>
      <c r="DY85" s="19">
        <f t="shared" ca="1" si="316"/>
        <v>0</v>
      </c>
      <c r="DZ85" s="19">
        <f t="shared" ca="1" si="316"/>
        <v>0</v>
      </c>
      <c r="EA85" s="19">
        <f t="shared" ca="1" si="316"/>
        <v>0</v>
      </c>
      <c r="EB85" s="19">
        <f t="shared" ca="1" si="316"/>
        <v>0</v>
      </c>
      <c r="EC85" s="19">
        <f t="shared" ca="1" si="316"/>
        <v>0</v>
      </c>
      <c r="ED85" s="19">
        <f t="shared" ca="1" si="316"/>
        <v>0</v>
      </c>
      <c r="EE85" s="19">
        <f t="shared" ca="1" si="316"/>
        <v>0</v>
      </c>
      <c r="EF85" s="19">
        <f t="shared" ca="1" si="316"/>
        <v>0</v>
      </c>
      <c r="EG85" s="5">
        <f t="shared" ca="1" si="297"/>
        <v>0</v>
      </c>
      <c r="EH85" s="5">
        <f t="shared" ca="1" si="297"/>
        <v>0</v>
      </c>
      <c r="EI85" s="5">
        <f t="shared" ca="1" si="297"/>
        <v>0</v>
      </c>
      <c r="EJ85" s="5">
        <f t="shared" ca="1" si="320"/>
        <v>0.01</v>
      </c>
      <c r="EK85" s="5">
        <f t="shared" ca="1" si="320"/>
        <v>0</v>
      </c>
      <c r="EL85" s="5">
        <f t="shared" ca="1" si="320"/>
        <v>0</v>
      </c>
      <c r="EM85" s="5">
        <f t="shared" ca="1" si="320"/>
        <v>0.05</v>
      </c>
      <c r="EN85" s="5">
        <f t="shared" ca="1" si="320"/>
        <v>0.05</v>
      </c>
      <c r="EO85" s="19">
        <f t="shared" ca="1" si="324"/>
        <v>0</v>
      </c>
      <c r="EP85" s="19">
        <f t="shared" ca="1" si="324"/>
        <v>0</v>
      </c>
      <c r="EQ85" s="19">
        <f t="shared" ca="1" si="324"/>
        <v>0</v>
      </c>
      <c r="ER85" s="9"/>
      <c r="ES85" s="5" t="str">
        <f t="shared" ca="1" si="274"/>
        <v>-</v>
      </c>
      <c r="ET85" s="5" t="b">
        <f t="shared" ca="1" si="299"/>
        <v>1</v>
      </c>
      <c r="EU85" s="5" t="b">
        <f t="shared" ca="1" si="299"/>
        <v>0</v>
      </c>
      <c r="EV85" s="5" t="b">
        <f t="shared" ca="1" si="299"/>
        <v>0</v>
      </c>
      <c r="EW85" s="19">
        <f t="shared" ca="1" si="314"/>
        <v>2</v>
      </c>
      <c r="EX85" s="19">
        <f t="shared" ca="1" si="314"/>
        <v>2</v>
      </c>
      <c r="EY85" s="19" t="str">
        <f t="shared" ca="1" si="283"/>
        <v>-</v>
      </c>
      <c r="EZ85" s="19" t="str">
        <f t="shared" ca="1" si="283"/>
        <v>-</v>
      </c>
      <c r="FA85" s="19" t="str">
        <f t="shared" ca="1" si="283"/>
        <v>-</v>
      </c>
      <c r="FB85" s="19" t="str">
        <f t="shared" ca="1" si="283"/>
        <v>-</v>
      </c>
      <c r="FC85" s="19">
        <f t="shared" ca="1" si="283"/>
        <v>1</v>
      </c>
      <c r="FD85" s="19">
        <f t="shared" ca="1" si="283"/>
        <v>0.66</v>
      </c>
      <c r="FE85" s="19" t="str">
        <f t="shared" ca="1" si="283"/>
        <v>-</v>
      </c>
      <c r="FF85" s="5" t="b">
        <f t="array" aca="1" ref="FF85" ca="1">IF(OR(FG85:FG85&lt;&gt;"-"),TRUE,"-")</f>
        <v>1</v>
      </c>
      <c r="FG85" s="240">
        <f t="shared" ca="1" si="300"/>
        <v>2</v>
      </c>
      <c r="FH85" s="240">
        <f t="shared" ca="1" si="300"/>
        <v>2</v>
      </c>
      <c r="FI85" s="240">
        <f t="shared" ca="1" si="300"/>
        <v>2</v>
      </c>
      <c r="FJ85" s="240">
        <f t="shared" ca="1" si="300"/>
        <v>2</v>
      </c>
      <c r="FK85" s="240">
        <f t="shared" ca="1" si="300"/>
        <v>2</v>
      </c>
      <c r="FL85" s="240">
        <f t="shared" ca="1" si="300"/>
        <v>2</v>
      </c>
      <c r="FM85" s="240">
        <f t="shared" ca="1" si="300"/>
        <v>2</v>
      </c>
      <c r="FN85" s="240">
        <f t="shared" ca="1" si="300"/>
        <v>2</v>
      </c>
      <c r="FO85" s="5" t="str">
        <f t="array" aca="1" ref="FO85" ca="1">IF(OR(FP85:FV85&lt;&gt;"-"),TRUE,"-")</f>
        <v>-</v>
      </c>
      <c r="FP85" s="19" t="str">
        <f t="shared" ca="1" si="310"/>
        <v>-</v>
      </c>
      <c r="FQ85" s="19" t="str">
        <f t="shared" ca="1" si="310"/>
        <v>-</v>
      </c>
      <c r="FR85" s="19" t="str">
        <f t="shared" ca="1" si="310"/>
        <v>-</v>
      </c>
      <c r="FS85" s="19" t="str">
        <f t="shared" ca="1" si="310"/>
        <v>-</v>
      </c>
      <c r="FT85" s="19" t="str">
        <f t="shared" ca="1" si="310"/>
        <v>-</v>
      </c>
      <c r="FU85" s="19" t="str">
        <f t="shared" ca="1" si="310"/>
        <v>-</v>
      </c>
      <c r="FV85" s="19" t="str">
        <f t="shared" ca="1" si="310"/>
        <v>-</v>
      </c>
      <c r="FW85" s="19" t="b">
        <f t="shared" ca="1" si="213"/>
        <v>1</v>
      </c>
      <c r="FX85" s="145">
        <f t="shared" ca="1" si="275"/>
        <v>2</v>
      </c>
      <c r="FY85" s="19">
        <f t="shared" ca="1" si="213"/>
        <v>2</v>
      </c>
      <c r="FZ85" s="19" t="b">
        <f t="shared" ca="1" si="213"/>
        <v>0</v>
      </c>
      <c r="GA85" s="19" t="str">
        <f t="shared" ca="1" si="191"/>
        <v>-</v>
      </c>
      <c r="GB85" s="5" t="str">
        <f t="shared" ca="1" si="301"/>
        <v>-</v>
      </c>
      <c r="GC85" s="5" t="str">
        <f t="shared" ca="1" si="301"/>
        <v>-</v>
      </c>
      <c r="GD85" s="5" t="str">
        <f t="shared" ca="1" si="301"/>
        <v>-</v>
      </c>
      <c r="GE85" s="5" t="str">
        <f t="shared" ca="1" si="301"/>
        <v>-</v>
      </c>
      <c r="GF85" s="19" t="b">
        <f t="shared" ca="1" si="321"/>
        <v>0</v>
      </c>
      <c r="GG85" s="19" t="str">
        <f t="shared" ca="1" si="325"/>
        <v>-</v>
      </c>
      <c r="GH85" s="19" t="str">
        <f t="shared" ca="1" si="325"/>
        <v>-</v>
      </c>
      <c r="GI85" s="19" t="b">
        <f t="shared" ca="1" si="325"/>
        <v>1</v>
      </c>
      <c r="GJ85" s="19">
        <f t="shared" ca="1" si="325"/>
        <v>0.75</v>
      </c>
      <c r="GK85" s="19">
        <f t="shared" ca="1" si="325"/>
        <v>0.75</v>
      </c>
      <c r="GL85" s="19">
        <f t="shared" ca="1" si="325"/>
        <v>0.99</v>
      </c>
      <c r="GM85" s="19">
        <f t="shared" ca="1" si="325"/>
        <v>0.5</v>
      </c>
      <c r="GN85" s="19">
        <f t="shared" ca="1" si="325"/>
        <v>0</v>
      </c>
      <c r="GO85" s="19">
        <f t="shared" ca="1" si="325"/>
        <v>0</v>
      </c>
      <c r="GP85" s="19" t="str">
        <f t="shared" ca="1" si="325"/>
        <v>-</v>
      </c>
      <c r="GQ85" s="19" t="str">
        <f t="shared" ca="1" si="236"/>
        <v>-</v>
      </c>
      <c r="GR85" s="19" t="str">
        <f t="shared" ca="1" si="236"/>
        <v>-</v>
      </c>
      <c r="GS85" s="5">
        <f t="shared" ca="1" si="276"/>
        <v>1</v>
      </c>
      <c r="GT85" s="9"/>
      <c r="GU85" s="19">
        <f t="shared" ca="1" si="322"/>
        <v>70</v>
      </c>
      <c r="GV85" s="19">
        <f t="shared" ca="1" si="311"/>
        <v>50</v>
      </c>
      <c r="GW85" s="19">
        <f t="shared" ca="1" si="311"/>
        <v>85</v>
      </c>
      <c r="GX85" s="19">
        <f t="shared" ca="1" si="311"/>
        <v>50</v>
      </c>
      <c r="GY85" s="19">
        <f t="shared" ca="1" si="214"/>
        <v>1</v>
      </c>
      <c r="GZ85" s="5">
        <f t="shared" ca="1" si="277"/>
        <v>1</v>
      </c>
      <c r="HA85" s="19">
        <f t="shared" ca="1" si="176"/>
        <v>1</v>
      </c>
      <c r="HB85" s="9"/>
      <c r="HC85" s="19" t="b">
        <f t="shared" ca="1" si="311"/>
        <v>0</v>
      </c>
      <c r="HD85" s="19" t="b">
        <f t="shared" ca="1" si="311"/>
        <v>0</v>
      </c>
      <c r="HE85" s="19">
        <f t="shared" ca="1" si="311"/>
        <v>1</v>
      </c>
      <c r="HF85" s="19">
        <f t="shared" ca="1" si="280"/>
        <v>0.75</v>
      </c>
      <c r="HG85" s="19">
        <f t="shared" ca="1" si="280"/>
        <v>0.75</v>
      </c>
      <c r="HH85" s="19">
        <f t="shared" ca="1" si="280"/>
        <v>0.8</v>
      </c>
      <c r="HI85" s="19">
        <f t="shared" ca="1" si="280"/>
        <v>0.82499999999999996</v>
      </c>
      <c r="HJ85" s="19">
        <f t="shared" ca="1" si="280"/>
        <v>0.875</v>
      </c>
      <c r="HK85" s="19">
        <f t="shared" ca="1" si="280"/>
        <v>0.9</v>
      </c>
      <c r="HL85" s="19">
        <f t="shared" ca="1" si="280"/>
        <v>1</v>
      </c>
      <c r="HM85" s="19">
        <f t="shared" ca="1" si="307"/>
        <v>0.875</v>
      </c>
      <c r="HN85" s="19">
        <f t="shared" ca="1" si="229"/>
        <v>0</v>
      </c>
      <c r="HO85" s="24">
        <v>0</v>
      </c>
    </row>
    <row r="86" spans="1:223" outlineLevel="2">
      <c r="A86" s="21">
        <f t="shared" si="251"/>
        <v>81</v>
      </c>
      <c r="B86" s="224">
        <f t="shared" ca="1" si="194"/>
        <v>24</v>
      </c>
      <c r="C86">
        <f>203</f>
        <v>203</v>
      </c>
      <c r="D86" s="145" t="str">
        <f t="shared" ca="1" si="265"/>
        <v>SWV</v>
      </c>
      <c r="E86" t="b">
        <f t="shared" ca="1" si="147"/>
        <v>1</v>
      </c>
      <c r="F86" t="b">
        <v>0</v>
      </c>
      <c r="G86" t="b">
        <f t="shared" ca="1" si="286"/>
        <v>1</v>
      </c>
      <c r="H86" s="240">
        <f t="shared" ca="1" si="318"/>
        <v>0</v>
      </c>
      <c r="I86" s="240">
        <f t="shared" ca="1" si="318"/>
        <v>1</v>
      </c>
      <c r="J86" s="240">
        <f t="shared" ca="1" si="318"/>
        <v>0</v>
      </c>
      <c r="K86" s="240">
        <f t="shared" ca="1" si="318"/>
        <v>1</v>
      </c>
      <c r="L86" s="240"/>
      <c r="M86" s="240">
        <f t="shared" ca="1" si="278"/>
        <v>1</v>
      </c>
      <c r="N86" s="240">
        <f t="shared" ca="1" si="323"/>
        <v>1</v>
      </c>
      <c r="O86" s="240">
        <f t="shared" ca="1" si="323"/>
        <v>2</v>
      </c>
      <c r="P86" s="240">
        <f t="shared" ca="1" si="323"/>
        <v>1</v>
      </c>
      <c r="Q86" s="240">
        <f t="shared" ca="1" si="323"/>
        <v>2</v>
      </c>
      <c r="R86" s="240">
        <f t="shared" ca="1" si="323"/>
        <v>1</v>
      </c>
      <c r="S86" s="240">
        <f t="shared" ca="1" si="323"/>
        <v>1</v>
      </c>
      <c r="T86" s="240">
        <f t="shared" ca="1" si="323"/>
        <v>1</v>
      </c>
      <c r="U86" s="278"/>
      <c r="V86" s="278"/>
      <c r="W86" s="280">
        <f t="shared" ca="1" si="319"/>
        <v>0</v>
      </c>
      <c r="X86" s="280">
        <f t="shared" ca="1" si="319"/>
        <v>102</v>
      </c>
      <c r="Y86" s="280">
        <f t="shared" ca="1" si="304"/>
        <v>0</v>
      </c>
      <c r="Z86" s="145">
        <f ca="1">INDEX(CHOOSE($N86,DataAutumn!i.AdultDrys,DataWinter!i.AdultDrys,DataSpring!i.AdultDrys),1,$M86)</f>
        <v>4</v>
      </c>
      <c r="AA86" s="5">
        <f t="shared" ca="1" si="290"/>
        <v>2</v>
      </c>
      <c r="AB86" s="5">
        <f t="shared" ca="1" si="290"/>
        <v>0</v>
      </c>
      <c r="AC86" s="5">
        <f t="shared" ca="1" si="266"/>
        <v>5</v>
      </c>
      <c r="AD86">
        <f t="shared" ca="1" si="287"/>
        <v>9</v>
      </c>
      <c r="AE86" s="240">
        <f t="shared" ca="1" si="222"/>
        <v>49</v>
      </c>
      <c r="AF86" s="233" t="str">
        <f t="shared" ca="1" si="302"/>
        <v>00057 FeedSupplyTemplate SWV Day135 FWM     RR000p WP100p MP100p GP100p T_TRUE  LTW_102_000 (F33N11)</v>
      </c>
      <c r="AG86" s="9" t="str">
        <f ca="1">IF(COUNTIF(AF$5:AF86,AF86)=1,"-","Dup")</f>
        <v>-</v>
      </c>
      <c r="AH86" s="9"/>
      <c r="AI86" s="240" t="str">
        <f t="shared" ca="1" si="289"/>
        <v>-</v>
      </c>
      <c r="AJ86" s="240" t="str">
        <f t="shared" ca="1" si="289"/>
        <v>-</v>
      </c>
      <c r="AK86" s="240" t="str">
        <f t="shared" ca="1" si="289"/>
        <v>-</v>
      </c>
      <c r="AL86" s="240" t="str">
        <f t="shared" ca="1" si="289"/>
        <v>-</v>
      </c>
      <c r="AM86" s="240" t="str">
        <f t="shared" ca="1" si="289"/>
        <v>-</v>
      </c>
      <c r="AN86" s="240" t="str">
        <f t="shared" ca="1" si="289"/>
        <v>-</v>
      </c>
      <c r="AO86" s="9"/>
      <c r="AP86" s="19" t="b">
        <f t="shared" ca="1" si="327"/>
        <v>1</v>
      </c>
      <c r="AQ86" s="19" t="str">
        <f t="shared" ca="1" si="327"/>
        <v>-</v>
      </c>
      <c r="AR86" s="19" t="str">
        <f t="shared" ca="1" si="327"/>
        <v>-</v>
      </c>
      <c r="AS86" s="19" t="str">
        <f t="shared" ca="1" si="327"/>
        <v>-</v>
      </c>
      <c r="AT86" s="19" t="b">
        <f t="shared" ca="1" si="327"/>
        <v>0</v>
      </c>
      <c r="AU86" s="19">
        <f t="shared" ca="1" si="291"/>
        <v>0.25</v>
      </c>
      <c r="AV86" s="19" t="b">
        <f t="shared" ca="1" si="291"/>
        <v>1</v>
      </c>
      <c r="AW86" s="9"/>
      <c r="AX86" s="5" t="str">
        <f t="shared" ca="1" si="267"/>
        <v>-</v>
      </c>
      <c r="AY86" s="19" t="str">
        <f t="shared" ca="1" si="292"/>
        <v>-</v>
      </c>
      <c r="AZ86" s="19" t="str">
        <f t="shared" ca="1" si="292"/>
        <v>-</v>
      </c>
      <c r="BA86" s="19" t="str">
        <f t="shared" ca="1" si="292"/>
        <v>-</v>
      </c>
      <c r="BB86" s="5" t="str">
        <f t="shared" ca="1" si="268"/>
        <v>-</v>
      </c>
      <c r="BC86" s="19" t="str">
        <f t="shared" ca="1" si="269"/>
        <v>-</v>
      </c>
      <c r="BD86" s="5" t="str">
        <f t="shared" ca="1" si="270"/>
        <v>-</v>
      </c>
      <c r="BE86" s="19" t="str">
        <f t="shared" ca="1" si="293"/>
        <v>-</v>
      </c>
      <c r="BF86" s="19" t="str">
        <f t="shared" ca="1" si="293"/>
        <v>-</v>
      </c>
      <c r="BG86" s="19" t="str">
        <f t="shared" ca="1" si="293"/>
        <v>-</v>
      </c>
      <c r="BH86" s="5" t="str">
        <f t="shared" ca="1" si="271"/>
        <v>-</v>
      </c>
      <c r="BI86" s="9"/>
      <c r="BJ86" s="19" t="str">
        <f t="shared" ca="1" si="315"/>
        <v>-</v>
      </c>
      <c r="BK86" s="19" t="str">
        <f t="shared" ca="1" si="315"/>
        <v>-</v>
      </c>
      <c r="BL86" s="19" t="str">
        <f t="shared" ca="1" si="315"/>
        <v>-</v>
      </c>
      <c r="BM86" s="19" t="str">
        <f t="shared" ca="1" si="315"/>
        <v>-</v>
      </c>
      <c r="BN86" s="19" t="str">
        <f t="shared" ca="1" si="315"/>
        <v>-</v>
      </c>
      <c r="BO86" s="19" t="str">
        <f t="shared" ca="1" si="315"/>
        <v>-</v>
      </c>
      <c r="BP86" s="19" t="str">
        <f t="shared" ca="1" si="315"/>
        <v>-</v>
      </c>
      <c r="BQ86" s="19" t="str">
        <f t="shared" ca="1" si="315"/>
        <v>-</v>
      </c>
      <c r="BR86" s="19" t="str">
        <f t="shared" ca="1" si="315"/>
        <v>-</v>
      </c>
      <c r="BS86" s="19" t="str">
        <f t="shared" ca="1" si="315"/>
        <v>-</v>
      </c>
      <c r="BT86" s="9"/>
      <c r="BU86" s="240" t="b">
        <f t="shared" ca="1" si="201"/>
        <v>1</v>
      </c>
      <c r="BV86" s="12" t="b">
        <v>1</v>
      </c>
      <c r="BW86" s="240" t="b">
        <f t="shared" ca="1" si="207"/>
        <v>1</v>
      </c>
      <c r="BX86" s="255">
        <f t="shared" ca="1" si="303"/>
        <v>111109</v>
      </c>
      <c r="BY86" s="240" t="b">
        <f t="shared" ca="1" si="218"/>
        <v>1</v>
      </c>
      <c r="BZ86" s="240">
        <f t="shared" ca="1" si="223"/>
        <v>0</v>
      </c>
      <c r="CA86" s="240" t="b">
        <f t="shared" ca="1" si="223"/>
        <v>0</v>
      </c>
      <c r="CB86" s="240">
        <f t="shared" ca="1" si="197"/>
        <v>111158</v>
      </c>
      <c r="CC86" s="19" t="str">
        <f t="shared" ca="1" si="233"/>
        <v>-</v>
      </c>
      <c r="CD86" s="12">
        <v>1</v>
      </c>
      <c r="CE86" s="12">
        <v>1</v>
      </c>
      <c r="CF86" s="9"/>
      <c r="CG86" s="448">
        <f t="shared" ca="1" si="294"/>
        <v>683</v>
      </c>
      <c r="CH86" s="448">
        <f t="shared" ca="1" si="294"/>
        <v>717</v>
      </c>
      <c r="CI86" s="448">
        <f t="shared" ca="1" si="294"/>
        <v>752</v>
      </c>
      <c r="CJ86" s="153">
        <f t="shared" ca="1" si="295"/>
        <v>441</v>
      </c>
      <c r="CK86" s="153">
        <f t="shared" ca="1" si="295"/>
        <v>476</v>
      </c>
      <c r="CL86" s="153">
        <f t="shared" ca="1" si="295"/>
        <v>511</v>
      </c>
      <c r="CM86" s="19" t="str">
        <f t="shared" ca="1" si="279"/>
        <v>-</v>
      </c>
      <c r="CN86" s="19" t="str">
        <f t="shared" ca="1" si="312"/>
        <v>-</v>
      </c>
      <c r="CO86" s="19" t="str">
        <f t="shared" ca="1" si="312"/>
        <v>-</v>
      </c>
      <c r="CP86" s="19" t="str">
        <f t="shared" ca="1" si="308"/>
        <v>-</v>
      </c>
      <c r="CQ86" s="19" t="str">
        <f t="shared" ca="1" si="308"/>
        <v>-</v>
      </c>
      <c r="CR86" s="19"/>
      <c r="CS86" s="19"/>
      <c r="CT86" s="19"/>
      <c r="CU86" s="19"/>
      <c r="CV86" s="19"/>
      <c r="CW86" s="19"/>
      <c r="CX86" s="19"/>
      <c r="CY86" s="19"/>
      <c r="CZ86" s="19"/>
      <c r="DA86" s="19"/>
      <c r="DB86" s="19"/>
      <c r="DC86" s="19"/>
      <c r="DD86" s="12">
        <v>1</v>
      </c>
      <c r="DE86" s="12">
        <v>1</v>
      </c>
      <c r="DF86" s="19">
        <f t="shared" ca="1" si="309"/>
        <v>0</v>
      </c>
      <c r="DG86" s="19" t="str">
        <f t="shared" ca="1" si="309"/>
        <v>-</v>
      </c>
      <c r="DH86" s="19" t="str">
        <f t="shared" ca="1" si="309"/>
        <v>-</v>
      </c>
      <c r="DI86" s="19" t="str">
        <f t="shared" ca="1" si="309"/>
        <v>-</v>
      </c>
      <c r="DJ86" s="19" t="str">
        <f t="shared" ca="1" si="309"/>
        <v>-</v>
      </c>
      <c r="DK86" s="19" t="str">
        <f t="shared" ca="1" si="309"/>
        <v>-</v>
      </c>
      <c r="DL86" s="19">
        <f t="shared" ca="1" si="309"/>
        <v>0</v>
      </c>
      <c r="DM86" s="19" t="str">
        <f t="shared" ca="1" si="309"/>
        <v>-</v>
      </c>
      <c r="DN86" s="19" t="str">
        <f t="shared" ca="1" si="309"/>
        <v>-</v>
      </c>
      <c r="DO86" s="19">
        <f t="shared" ca="1" si="309"/>
        <v>0</v>
      </c>
      <c r="DP86" s="154">
        <f t="shared" ca="1" si="317"/>
        <v>0</v>
      </c>
      <c r="DQ86" s="154">
        <f t="shared" ca="1" si="317"/>
        <v>0</v>
      </c>
      <c r="DR86" s="5">
        <f t="shared" ca="1" si="273"/>
        <v>19</v>
      </c>
      <c r="DS86" s="9"/>
      <c r="DT86" s="5">
        <f t="shared" ca="1" si="296"/>
        <v>0</v>
      </c>
      <c r="DU86" s="5" t="b">
        <f t="shared" ca="1" si="296"/>
        <v>0</v>
      </c>
      <c r="DV86" s="19">
        <f t="shared" ca="1" si="316"/>
        <v>0</v>
      </c>
      <c r="DW86" s="5">
        <f t="shared" ca="1" si="296"/>
        <v>50</v>
      </c>
      <c r="DX86" s="19">
        <f t="shared" ca="1" si="316"/>
        <v>0</v>
      </c>
      <c r="DY86" s="19">
        <f t="shared" ca="1" si="316"/>
        <v>0</v>
      </c>
      <c r="DZ86" s="19">
        <f t="shared" ca="1" si="316"/>
        <v>0</v>
      </c>
      <c r="EA86" s="19">
        <f t="shared" ca="1" si="316"/>
        <v>0</v>
      </c>
      <c r="EB86" s="19">
        <f t="shared" ca="1" si="316"/>
        <v>0</v>
      </c>
      <c r="EC86" s="19">
        <f t="shared" ca="1" si="316"/>
        <v>0</v>
      </c>
      <c r="ED86" s="19">
        <f t="shared" ca="1" si="316"/>
        <v>0</v>
      </c>
      <c r="EE86" s="19">
        <f t="shared" ca="1" si="316"/>
        <v>0</v>
      </c>
      <c r="EF86" s="19">
        <f t="shared" ca="1" si="316"/>
        <v>0</v>
      </c>
      <c r="EG86" s="5">
        <f t="shared" ca="1" si="297"/>
        <v>0</v>
      </c>
      <c r="EH86" s="5">
        <f t="shared" ca="1" si="297"/>
        <v>0</v>
      </c>
      <c r="EI86" s="5">
        <f t="shared" ca="1" si="297"/>
        <v>0</v>
      </c>
      <c r="EJ86" s="5">
        <f t="shared" ca="1" si="320"/>
        <v>0.01</v>
      </c>
      <c r="EK86" s="5">
        <f t="shared" ca="1" si="320"/>
        <v>0</v>
      </c>
      <c r="EL86" s="5">
        <f t="shared" ca="1" si="320"/>
        <v>0</v>
      </c>
      <c r="EM86" s="5">
        <f t="shared" ca="1" si="320"/>
        <v>0.05</v>
      </c>
      <c r="EN86" s="5">
        <f t="shared" ca="1" si="320"/>
        <v>0.05</v>
      </c>
      <c r="EO86" s="19">
        <f t="shared" ca="1" si="324"/>
        <v>0</v>
      </c>
      <c r="EP86" s="19">
        <f t="shared" ca="1" si="324"/>
        <v>0</v>
      </c>
      <c r="EQ86" s="19">
        <f t="shared" ca="1" si="324"/>
        <v>0</v>
      </c>
      <c r="ER86" s="9"/>
      <c r="ES86" s="5" t="str">
        <f t="shared" ca="1" si="274"/>
        <v>-</v>
      </c>
      <c r="ET86" s="5" t="b">
        <f t="shared" ca="1" si="299"/>
        <v>1</v>
      </c>
      <c r="EU86" s="5" t="b">
        <f t="shared" ca="1" si="299"/>
        <v>0</v>
      </c>
      <c r="EV86" s="5" t="b">
        <f t="shared" ca="1" si="299"/>
        <v>0</v>
      </c>
      <c r="EW86" s="19">
        <f t="shared" ca="1" si="314"/>
        <v>2</v>
      </c>
      <c r="EX86" s="19">
        <f t="shared" ca="1" si="314"/>
        <v>2</v>
      </c>
      <c r="EY86" s="19" t="str">
        <f t="shared" ca="1" si="283"/>
        <v>-</v>
      </c>
      <c r="EZ86" s="19" t="str">
        <f t="shared" ca="1" si="283"/>
        <v>-</v>
      </c>
      <c r="FA86" s="19" t="str">
        <f t="shared" ca="1" si="283"/>
        <v>-</v>
      </c>
      <c r="FB86" s="19" t="str">
        <f t="shared" ca="1" si="283"/>
        <v>-</v>
      </c>
      <c r="FC86" s="19">
        <f t="shared" ca="1" si="283"/>
        <v>1</v>
      </c>
      <c r="FD86" s="19">
        <f t="shared" ca="1" si="283"/>
        <v>0.66</v>
      </c>
      <c r="FE86" s="19" t="str">
        <f t="shared" ca="1" si="283"/>
        <v>-</v>
      </c>
      <c r="FF86" s="5" t="b">
        <f t="array" aca="1" ref="FF86" ca="1">IF(OR(FG86:FG86&lt;&gt;"-"),TRUE,"-")</f>
        <v>1</v>
      </c>
      <c r="FG86" s="240">
        <f t="shared" ca="1" si="300"/>
        <v>2</v>
      </c>
      <c r="FH86" s="240">
        <f t="shared" ca="1" si="300"/>
        <v>2</v>
      </c>
      <c r="FI86" s="240">
        <f t="shared" ca="1" si="300"/>
        <v>2</v>
      </c>
      <c r="FJ86" s="240">
        <f t="shared" ca="1" si="300"/>
        <v>2</v>
      </c>
      <c r="FK86" s="240">
        <f t="shared" ca="1" si="300"/>
        <v>2</v>
      </c>
      <c r="FL86" s="240">
        <f t="shared" ca="1" si="300"/>
        <v>2</v>
      </c>
      <c r="FM86" s="240">
        <f t="shared" ca="1" si="300"/>
        <v>2</v>
      </c>
      <c r="FN86" s="240">
        <f t="shared" ca="1" si="300"/>
        <v>2</v>
      </c>
      <c r="FO86" s="5" t="str">
        <f t="array" aca="1" ref="FO86" ca="1">IF(OR(FP86:FV86&lt;&gt;"-"),TRUE,"-")</f>
        <v>-</v>
      </c>
      <c r="FP86" s="19" t="str">
        <f t="shared" ca="1" si="310"/>
        <v>-</v>
      </c>
      <c r="FQ86" s="19" t="str">
        <f t="shared" ca="1" si="310"/>
        <v>-</v>
      </c>
      <c r="FR86" s="19" t="str">
        <f t="shared" ca="1" si="310"/>
        <v>-</v>
      </c>
      <c r="FS86" s="19" t="str">
        <f t="shared" ca="1" si="310"/>
        <v>-</v>
      </c>
      <c r="FT86" s="19" t="str">
        <f t="shared" ca="1" si="310"/>
        <v>-</v>
      </c>
      <c r="FU86" s="19" t="str">
        <f t="shared" ca="1" si="310"/>
        <v>-</v>
      </c>
      <c r="FV86" s="19" t="str">
        <f t="shared" ca="1" si="310"/>
        <v>-</v>
      </c>
      <c r="FW86" s="19" t="b">
        <f t="shared" ca="1" si="213"/>
        <v>1</v>
      </c>
      <c r="FX86" s="145">
        <f t="shared" ca="1" si="275"/>
        <v>2</v>
      </c>
      <c r="FY86" s="19">
        <f t="shared" ca="1" si="213"/>
        <v>2</v>
      </c>
      <c r="FZ86" s="19" t="b">
        <f t="shared" ca="1" si="213"/>
        <v>0</v>
      </c>
      <c r="GA86" s="19" t="str">
        <f t="shared" ca="1" si="191"/>
        <v>-</v>
      </c>
      <c r="GB86" s="5" t="str">
        <f t="shared" ca="1" si="301"/>
        <v>-</v>
      </c>
      <c r="GC86" s="5" t="str">
        <f t="shared" ca="1" si="301"/>
        <v>-</v>
      </c>
      <c r="GD86" s="5" t="str">
        <f t="shared" ca="1" si="301"/>
        <v>-</v>
      </c>
      <c r="GE86" s="5" t="str">
        <f t="shared" ca="1" si="301"/>
        <v>-</v>
      </c>
      <c r="GF86" s="19" t="b">
        <f t="shared" ca="1" si="321"/>
        <v>0</v>
      </c>
      <c r="GG86" s="19" t="str">
        <f t="shared" ca="1" si="325"/>
        <v>-</v>
      </c>
      <c r="GH86" s="19" t="str">
        <f t="shared" ca="1" si="325"/>
        <v>-</v>
      </c>
      <c r="GI86" s="19" t="b">
        <f t="shared" ca="1" si="325"/>
        <v>1</v>
      </c>
      <c r="GJ86" s="19">
        <f t="shared" ca="1" si="325"/>
        <v>0.75</v>
      </c>
      <c r="GK86" s="19">
        <f t="shared" ca="1" si="325"/>
        <v>0.75</v>
      </c>
      <c r="GL86" s="19">
        <f t="shared" ca="1" si="325"/>
        <v>0.99</v>
      </c>
      <c r="GM86" s="19">
        <f t="shared" ca="1" si="325"/>
        <v>0.5</v>
      </c>
      <c r="GN86" s="19">
        <f t="shared" ca="1" si="325"/>
        <v>0</v>
      </c>
      <c r="GO86" s="19">
        <f t="shared" ca="1" si="325"/>
        <v>0</v>
      </c>
      <c r="GP86" s="19" t="str">
        <f t="shared" ca="1" si="325"/>
        <v>-</v>
      </c>
      <c r="GQ86" s="19" t="str">
        <f t="shared" ca="1" si="236"/>
        <v>-</v>
      </c>
      <c r="GR86" s="19" t="str">
        <f t="shared" ca="1" si="236"/>
        <v>-</v>
      </c>
      <c r="GS86" s="5">
        <f t="shared" ca="1" si="276"/>
        <v>1</v>
      </c>
      <c r="GT86" s="9"/>
      <c r="GU86" s="19">
        <f t="shared" ca="1" si="322"/>
        <v>70</v>
      </c>
      <c r="GV86" s="19">
        <f t="shared" ca="1" si="311"/>
        <v>50</v>
      </c>
      <c r="GW86" s="19">
        <f t="shared" ca="1" si="311"/>
        <v>85</v>
      </c>
      <c r="GX86" s="19">
        <f t="shared" ca="1" si="311"/>
        <v>50</v>
      </c>
      <c r="GY86" s="19">
        <f t="shared" ca="1" si="214"/>
        <v>1</v>
      </c>
      <c r="GZ86" s="5">
        <f t="shared" ca="1" si="277"/>
        <v>1</v>
      </c>
      <c r="HA86" s="19">
        <f t="shared" ca="1" si="176"/>
        <v>1</v>
      </c>
      <c r="HB86" s="9"/>
      <c r="HC86" s="19" t="b">
        <f t="shared" ca="1" si="311"/>
        <v>0</v>
      </c>
      <c r="HD86" s="19" t="b">
        <f t="shared" ca="1" si="311"/>
        <v>0</v>
      </c>
      <c r="HE86" s="19">
        <f t="shared" ca="1" si="311"/>
        <v>1</v>
      </c>
      <c r="HF86" s="19">
        <f t="shared" ca="1" si="280"/>
        <v>0.75</v>
      </c>
      <c r="HG86" s="19">
        <f t="shared" ca="1" si="280"/>
        <v>0.75</v>
      </c>
      <c r="HH86" s="19">
        <f t="shared" ca="1" si="280"/>
        <v>0.8</v>
      </c>
      <c r="HI86" s="19">
        <f t="shared" ref="HF86:HL91" ca="1" si="328">OFFSET(HI$5,$B86,0)</f>
        <v>0.82499999999999996</v>
      </c>
      <c r="HJ86" s="19">
        <f t="shared" ca="1" si="328"/>
        <v>0.875</v>
      </c>
      <c r="HK86" s="19">
        <f t="shared" ca="1" si="328"/>
        <v>0.9</v>
      </c>
      <c r="HL86" s="19">
        <f t="shared" ca="1" si="328"/>
        <v>1</v>
      </c>
      <c r="HM86" s="19">
        <f t="shared" ca="1" si="307"/>
        <v>0.875</v>
      </c>
      <c r="HN86" s="19">
        <f t="shared" ca="1" si="229"/>
        <v>0</v>
      </c>
      <c r="HO86" s="24">
        <v>0</v>
      </c>
    </row>
    <row r="87" spans="1:223" outlineLevel="2">
      <c r="A87" s="21">
        <f t="shared" si="251"/>
        <v>82</v>
      </c>
      <c r="B87" s="224">
        <f t="shared" ca="1" si="194"/>
        <v>24</v>
      </c>
      <c r="C87">
        <f>203</f>
        <v>203</v>
      </c>
      <c r="D87" s="145" t="str">
        <f t="shared" ca="1" si="265"/>
        <v>SWV</v>
      </c>
      <c r="E87" t="b">
        <f t="shared" ca="1" si="147"/>
        <v>1</v>
      </c>
      <c r="F87" t="b">
        <v>0</v>
      </c>
      <c r="G87" t="b">
        <f t="shared" ca="1" si="286"/>
        <v>1</v>
      </c>
      <c r="H87" s="240">
        <f t="shared" ca="1" si="318"/>
        <v>0</v>
      </c>
      <c r="I87" s="240">
        <f t="shared" ca="1" si="318"/>
        <v>1</v>
      </c>
      <c r="J87" s="240">
        <f t="shared" ca="1" si="318"/>
        <v>0</v>
      </c>
      <c r="K87" s="240">
        <f t="shared" ca="1" si="318"/>
        <v>1</v>
      </c>
      <c r="L87" s="240"/>
      <c r="M87" s="240">
        <f t="shared" ca="1" si="278"/>
        <v>1</v>
      </c>
      <c r="N87" s="240">
        <f t="shared" ca="1" si="323"/>
        <v>1</v>
      </c>
      <c r="O87" s="240">
        <f t="shared" ca="1" si="323"/>
        <v>2</v>
      </c>
      <c r="P87" s="240">
        <f t="shared" ca="1" si="323"/>
        <v>1</v>
      </c>
      <c r="Q87" s="240">
        <f t="shared" ca="1" si="323"/>
        <v>2</v>
      </c>
      <c r="R87" s="240">
        <f t="shared" ca="1" si="323"/>
        <v>1</v>
      </c>
      <c r="S87" s="240">
        <f t="shared" ca="1" si="323"/>
        <v>1</v>
      </c>
      <c r="T87" s="240">
        <f t="shared" ca="1" si="323"/>
        <v>1</v>
      </c>
      <c r="U87" s="278"/>
      <c r="V87" s="278"/>
      <c r="W87" s="280">
        <f t="shared" ca="1" si="319"/>
        <v>0</v>
      </c>
      <c r="X87" s="280">
        <f t="shared" ca="1" si="319"/>
        <v>103</v>
      </c>
      <c r="Y87" s="280">
        <f t="shared" ca="1" si="304"/>
        <v>0</v>
      </c>
      <c r="Z87" s="145">
        <f ca="1">INDEX(CHOOSE($N87,DataAutumn!i.AdultDrys,DataWinter!i.AdultDrys,DataSpring!i.AdultDrys),1,$M87)</f>
        <v>4</v>
      </c>
      <c r="AA87" s="5">
        <f t="shared" ca="1" si="290"/>
        <v>2</v>
      </c>
      <c r="AB87" s="5">
        <f t="shared" ca="1" si="290"/>
        <v>0</v>
      </c>
      <c r="AC87" s="5">
        <f t="shared" ca="1" si="266"/>
        <v>5</v>
      </c>
      <c r="AD87">
        <f t="shared" ca="1" si="287"/>
        <v>9</v>
      </c>
      <c r="AE87" s="240">
        <f t="shared" ca="1" si="222"/>
        <v>50</v>
      </c>
      <c r="AF87" s="233" t="str">
        <f t="shared" ca="1" si="302"/>
        <v>00058 FeedSupplyTemplate SWV Day135 FWM     RR000p WP100p MP100p GP100p T_TRUE  LTW_103_000 (F33N11)</v>
      </c>
      <c r="AG87" s="9" t="str">
        <f ca="1">IF(COUNTIF(AF$5:AF87,AF87)=1,"-","Dup")</f>
        <v>-</v>
      </c>
      <c r="AH87" s="9"/>
      <c r="AI87" s="240" t="str">
        <f t="shared" ca="1" si="289"/>
        <v>-</v>
      </c>
      <c r="AJ87" s="240" t="str">
        <f t="shared" ca="1" si="289"/>
        <v>-</v>
      </c>
      <c r="AK87" s="240" t="str">
        <f t="shared" ca="1" si="289"/>
        <v>-</v>
      </c>
      <c r="AL87" s="240" t="str">
        <f t="shared" ca="1" si="289"/>
        <v>-</v>
      </c>
      <c r="AM87" s="240" t="str">
        <f t="shared" ca="1" si="289"/>
        <v>-</v>
      </c>
      <c r="AN87" s="240" t="str">
        <f t="shared" ca="1" si="289"/>
        <v>-</v>
      </c>
      <c r="AO87" s="9"/>
      <c r="AP87" s="19" t="b">
        <f t="shared" ca="1" si="327"/>
        <v>1</v>
      </c>
      <c r="AQ87" s="19" t="str">
        <f t="shared" ca="1" si="327"/>
        <v>-</v>
      </c>
      <c r="AR87" s="19" t="str">
        <f t="shared" ca="1" si="327"/>
        <v>-</v>
      </c>
      <c r="AS87" s="19" t="str">
        <f t="shared" ca="1" si="327"/>
        <v>-</v>
      </c>
      <c r="AT87" s="19" t="b">
        <f t="shared" ca="1" si="327"/>
        <v>0</v>
      </c>
      <c r="AU87" s="19">
        <f t="shared" ca="1" si="291"/>
        <v>0.25</v>
      </c>
      <c r="AV87" s="19" t="b">
        <f t="shared" ca="1" si="291"/>
        <v>1</v>
      </c>
      <c r="AW87" s="9"/>
      <c r="AX87" s="5" t="str">
        <f t="shared" ca="1" si="267"/>
        <v>-</v>
      </c>
      <c r="AY87" s="19" t="str">
        <f t="shared" ca="1" si="292"/>
        <v>-</v>
      </c>
      <c r="AZ87" s="19" t="str">
        <f t="shared" ca="1" si="292"/>
        <v>-</v>
      </c>
      <c r="BA87" s="19" t="str">
        <f t="shared" ca="1" si="292"/>
        <v>-</v>
      </c>
      <c r="BB87" s="5" t="str">
        <f t="shared" ca="1" si="268"/>
        <v>-</v>
      </c>
      <c r="BC87" s="19" t="str">
        <f t="shared" ca="1" si="269"/>
        <v>-</v>
      </c>
      <c r="BD87" s="5" t="str">
        <f t="shared" ca="1" si="270"/>
        <v>-</v>
      </c>
      <c r="BE87" s="19" t="str">
        <f t="shared" ca="1" si="293"/>
        <v>-</v>
      </c>
      <c r="BF87" s="19" t="str">
        <f t="shared" ca="1" si="293"/>
        <v>-</v>
      </c>
      <c r="BG87" s="19" t="str">
        <f t="shared" ca="1" si="293"/>
        <v>-</v>
      </c>
      <c r="BH87" s="5" t="str">
        <f t="shared" ca="1" si="271"/>
        <v>-</v>
      </c>
      <c r="BI87" s="9"/>
      <c r="BJ87" s="19" t="str">
        <f t="shared" ca="1" si="315"/>
        <v>-</v>
      </c>
      <c r="BK87" s="19" t="str">
        <f t="shared" ca="1" si="315"/>
        <v>-</v>
      </c>
      <c r="BL87" s="19" t="str">
        <f t="shared" ca="1" si="315"/>
        <v>-</v>
      </c>
      <c r="BM87" s="19" t="str">
        <f t="shared" ca="1" si="315"/>
        <v>-</v>
      </c>
      <c r="BN87" s="19" t="str">
        <f t="shared" ca="1" si="315"/>
        <v>-</v>
      </c>
      <c r="BO87" s="19" t="str">
        <f t="shared" ca="1" si="315"/>
        <v>-</v>
      </c>
      <c r="BP87" s="19" t="str">
        <f t="shared" ca="1" si="315"/>
        <v>-</v>
      </c>
      <c r="BQ87" s="19" t="str">
        <f t="shared" ca="1" si="315"/>
        <v>-</v>
      </c>
      <c r="BR87" s="19" t="str">
        <f t="shared" ca="1" si="315"/>
        <v>-</v>
      </c>
      <c r="BS87" s="19" t="str">
        <f t="shared" ca="1" si="315"/>
        <v>-</v>
      </c>
      <c r="BT87" s="9"/>
      <c r="BU87" s="240" t="b">
        <f t="shared" ca="1" si="201"/>
        <v>1</v>
      </c>
      <c r="BV87" s="12" t="b">
        <v>1</v>
      </c>
      <c r="BW87" s="240" t="b">
        <f t="shared" ca="1" si="207"/>
        <v>1</v>
      </c>
      <c r="BX87" s="255">
        <f t="shared" ca="1" si="303"/>
        <v>111109</v>
      </c>
      <c r="BY87" s="240" t="b">
        <f t="shared" ca="1" si="218"/>
        <v>1</v>
      </c>
      <c r="BZ87" s="240">
        <f t="shared" ca="1" si="223"/>
        <v>0</v>
      </c>
      <c r="CA87" s="240" t="b">
        <f t="shared" ca="1" si="223"/>
        <v>0</v>
      </c>
      <c r="CB87" s="240">
        <f t="shared" ca="1" si="197"/>
        <v>111159</v>
      </c>
      <c r="CC87" s="19" t="str">
        <f t="shared" ca="1" si="233"/>
        <v>-</v>
      </c>
      <c r="CD87" s="12">
        <v>1</v>
      </c>
      <c r="CE87" s="12">
        <v>1</v>
      </c>
      <c r="CF87" s="9"/>
      <c r="CG87" s="448">
        <f t="shared" ca="1" si="294"/>
        <v>683</v>
      </c>
      <c r="CH87" s="448">
        <f t="shared" ca="1" si="294"/>
        <v>717</v>
      </c>
      <c r="CI87" s="448">
        <f t="shared" ca="1" si="294"/>
        <v>752</v>
      </c>
      <c r="CJ87" s="153">
        <f t="shared" ca="1" si="295"/>
        <v>441</v>
      </c>
      <c r="CK87" s="153">
        <f t="shared" ca="1" si="295"/>
        <v>476</v>
      </c>
      <c r="CL87" s="153">
        <f t="shared" ca="1" si="295"/>
        <v>511</v>
      </c>
      <c r="CM87" s="19" t="str">
        <f t="shared" ca="1" si="279"/>
        <v>-</v>
      </c>
      <c r="CN87" s="19" t="str">
        <f t="shared" ca="1" si="312"/>
        <v>-</v>
      </c>
      <c r="CO87" s="19" t="str">
        <f t="shared" ca="1" si="312"/>
        <v>-</v>
      </c>
      <c r="CP87" s="19" t="str">
        <f t="shared" ca="1" si="308"/>
        <v>-</v>
      </c>
      <c r="CQ87" s="19" t="str">
        <f t="shared" ca="1" si="308"/>
        <v>-</v>
      </c>
      <c r="CR87" s="19"/>
      <c r="CS87" s="19"/>
      <c r="CT87" s="19"/>
      <c r="CU87" s="19"/>
      <c r="CV87" s="19"/>
      <c r="CW87" s="19"/>
      <c r="CX87" s="19"/>
      <c r="CY87" s="19"/>
      <c r="CZ87" s="19"/>
      <c r="DA87" s="19"/>
      <c r="DB87" s="19"/>
      <c r="DC87" s="19"/>
      <c r="DD87" s="12">
        <v>1</v>
      </c>
      <c r="DE87" s="12">
        <v>1</v>
      </c>
      <c r="DF87" s="19">
        <f t="shared" ca="1" si="309"/>
        <v>0</v>
      </c>
      <c r="DG87" s="19" t="str">
        <f t="shared" ca="1" si="309"/>
        <v>-</v>
      </c>
      <c r="DH87" s="19" t="str">
        <f t="shared" ca="1" si="309"/>
        <v>-</v>
      </c>
      <c r="DI87" s="19" t="str">
        <f t="shared" ca="1" si="309"/>
        <v>-</v>
      </c>
      <c r="DJ87" s="19" t="str">
        <f t="shared" ca="1" si="309"/>
        <v>-</v>
      </c>
      <c r="DK87" s="19" t="str">
        <f t="shared" ca="1" si="309"/>
        <v>-</v>
      </c>
      <c r="DL87" s="19">
        <f t="shared" ca="1" si="309"/>
        <v>0</v>
      </c>
      <c r="DM87" s="19" t="str">
        <f t="shared" ca="1" si="309"/>
        <v>-</v>
      </c>
      <c r="DN87" s="19" t="str">
        <f t="shared" ca="1" si="309"/>
        <v>-</v>
      </c>
      <c r="DO87" s="19">
        <f t="shared" ca="1" si="309"/>
        <v>0</v>
      </c>
      <c r="DP87" s="154">
        <f t="shared" ca="1" si="317"/>
        <v>0</v>
      </c>
      <c r="DQ87" s="154">
        <f t="shared" ca="1" si="317"/>
        <v>0</v>
      </c>
      <c r="DR87" s="5">
        <f t="shared" ca="1" si="273"/>
        <v>19</v>
      </c>
      <c r="DS87" s="9"/>
      <c r="DT87" s="5">
        <f t="shared" ca="1" si="296"/>
        <v>0</v>
      </c>
      <c r="DU87" s="5" t="b">
        <f t="shared" ca="1" si="296"/>
        <v>0</v>
      </c>
      <c r="DV87" s="19">
        <f t="shared" ca="1" si="316"/>
        <v>0</v>
      </c>
      <c r="DW87" s="5">
        <f t="shared" ca="1" si="296"/>
        <v>50</v>
      </c>
      <c r="DX87" s="19">
        <f t="shared" ca="1" si="316"/>
        <v>0</v>
      </c>
      <c r="DY87" s="19">
        <f t="shared" ca="1" si="316"/>
        <v>0</v>
      </c>
      <c r="DZ87" s="19">
        <f t="shared" ca="1" si="316"/>
        <v>0</v>
      </c>
      <c r="EA87" s="19">
        <f t="shared" ca="1" si="316"/>
        <v>0</v>
      </c>
      <c r="EB87" s="19">
        <f t="shared" ca="1" si="316"/>
        <v>0</v>
      </c>
      <c r="EC87" s="19">
        <f t="shared" ca="1" si="316"/>
        <v>0</v>
      </c>
      <c r="ED87" s="19">
        <f t="shared" ca="1" si="316"/>
        <v>0</v>
      </c>
      <c r="EE87" s="19">
        <f t="shared" ca="1" si="316"/>
        <v>0</v>
      </c>
      <c r="EF87" s="19">
        <f t="shared" ca="1" si="316"/>
        <v>0</v>
      </c>
      <c r="EG87" s="5">
        <f t="shared" ca="1" si="297"/>
        <v>0</v>
      </c>
      <c r="EH87" s="5">
        <f t="shared" ca="1" si="297"/>
        <v>0</v>
      </c>
      <c r="EI87" s="5">
        <f t="shared" ca="1" si="297"/>
        <v>0</v>
      </c>
      <c r="EJ87" s="5">
        <f t="shared" ca="1" si="320"/>
        <v>0.01</v>
      </c>
      <c r="EK87" s="5">
        <f t="shared" ca="1" si="320"/>
        <v>0</v>
      </c>
      <c r="EL87" s="5">
        <f t="shared" ca="1" si="320"/>
        <v>0</v>
      </c>
      <c r="EM87" s="5">
        <f t="shared" ca="1" si="320"/>
        <v>0.05</v>
      </c>
      <c r="EN87" s="5">
        <f t="shared" ca="1" si="320"/>
        <v>0.05</v>
      </c>
      <c r="EO87" s="19">
        <f t="shared" ca="1" si="324"/>
        <v>0</v>
      </c>
      <c r="EP87" s="19">
        <f t="shared" ca="1" si="324"/>
        <v>0</v>
      </c>
      <c r="EQ87" s="19">
        <f t="shared" ca="1" si="324"/>
        <v>0</v>
      </c>
      <c r="ER87" s="9"/>
      <c r="ES87" s="5" t="str">
        <f t="shared" ca="1" si="274"/>
        <v>-</v>
      </c>
      <c r="ET87" s="5" t="b">
        <f t="shared" ca="1" si="299"/>
        <v>1</v>
      </c>
      <c r="EU87" s="5" t="b">
        <f t="shared" ca="1" si="299"/>
        <v>0</v>
      </c>
      <c r="EV87" s="5" t="b">
        <f t="shared" ca="1" si="299"/>
        <v>0</v>
      </c>
      <c r="EW87" s="19">
        <f t="shared" ca="1" si="314"/>
        <v>2</v>
      </c>
      <c r="EX87" s="19">
        <f t="shared" ca="1" si="314"/>
        <v>2</v>
      </c>
      <c r="EY87" s="19" t="str">
        <f t="shared" ca="1" si="283"/>
        <v>-</v>
      </c>
      <c r="EZ87" s="19" t="str">
        <f t="shared" ca="1" si="283"/>
        <v>-</v>
      </c>
      <c r="FA87" s="19" t="str">
        <f t="shared" ca="1" si="283"/>
        <v>-</v>
      </c>
      <c r="FB87" s="19" t="str">
        <f t="shared" ca="1" si="283"/>
        <v>-</v>
      </c>
      <c r="FC87" s="19">
        <f t="shared" ca="1" si="283"/>
        <v>1</v>
      </c>
      <c r="FD87" s="19">
        <f t="shared" ca="1" si="283"/>
        <v>0.66</v>
      </c>
      <c r="FE87" s="19" t="str">
        <f t="shared" ca="1" si="283"/>
        <v>-</v>
      </c>
      <c r="FF87" s="5" t="b">
        <f t="array" aca="1" ref="FF87" ca="1">IF(OR(FG87:FG87&lt;&gt;"-"),TRUE,"-")</f>
        <v>1</v>
      </c>
      <c r="FG87" s="240">
        <f t="shared" ca="1" si="300"/>
        <v>2</v>
      </c>
      <c r="FH87" s="240">
        <f t="shared" ca="1" si="300"/>
        <v>2</v>
      </c>
      <c r="FI87" s="240">
        <f t="shared" ca="1" si="300"/>
        <v>2</v>
      </c>
      <c r="FJ87" s="240">
        <f t="shared" ca="1" si="300"/>
        <v>2</v>
      </c>
      <c r="FK87" s="240">
        <f t="shared" ca="1" si="300"/>
        <v>2</v>
      </c>
      <c r="FL87" s="240">
        <f t="shared" ca="1" si="300"/>
        <v>2</v>
      </c>
      <c r="FM87" s="240">
        <f t="shared" ca="1" si="300"/>
        <v>2</v>
      </c>
      <c r="FN87" s="240">
        <f t="shared" ca="1" si="300"/>
        <v>2</v>
      </c>
      <c r="FO87" s="5" t="str">
        <f t="array" aca="1" ref="FO87" ca="1">IF(OR(FP87:FV87&lt;&gt;"-"),TRUE,"-")</f>
        <v>-</v>
      </c>
      <c r="FP87" s="19" t="str">
        <f t="shared" ca="1" si="310"/>
        <v>-</v>
      </c>
      <c r="FQ87" s="19" t="str">
        <f t="shared" ca="1" si="310"/>
        <v>-</v>
      </c>
      <c r="FR87" s="19" t="str">
        <f t="shared" ca="1" si="310"/>
        <v>-</v>
      </c>
      <c r="FS87" s="19" t="str">
        <f t="shared" ca="1" si="310"/>
        <v>-</v>
      </c>
      <c r="FT87" s="19" t="str">
        <f t="shared" ca="1" si="310"/>
        <v>-</v>
      </c>
      <c r="FU87" s="19" t="str">
        <f t="shared" ca="1" si="310"/>
        <v>-</v>
      </c>
      <c r="FV87" s="19" t="str">
        <f t="shared" ca="1" si="310"/>
        <v>-</v>
      </c>
      <c r="FW87" s="19" t="b">
        <f t="shared" ca="1" si="213"/>
        <v>1</v>
      </c>
      <c r="FX87" s="145">
        <f t="shared" ca="1" si="275"/>
        <v>2</v>
      </c>
      <c r="FY87" s="19">
        <f t="shared" ca="1" si="213"/>
        <v>2</v>
      </c>
      <c r="FZ87" s="19" t="b">
        <f t="shared" ca="1" si="213"/>
        <v>0</v>
      </c>
      <c r="GA87" s="19" t="str">
        <f t="shared" ca="1" si="191"/>
        <v>-</v>
      </c>
      <c r="GB87" s="5" t="str">
        <f t="shared" ca="1" si="301"/>
        <v>-</v>
      </c>
      <c r="GC87" s="5" t="str">
        <f t="shared" ca="1" si="301"/>
        <v>-</v>
      </c>
      <c r="GD87" s="5" t="str">
        <f t="shared" ca="1" si="301"/>
        <v>-</v>
      </c>
      <c r="GE87" s="5" t="str">
        <f t="shared" ca="1" si="301"/>
        <v>-</v>
      </c>
      <c r="GF87" s="19" t="b">
        <f t="shared" ca="1" si="321"/>
        <v>0</v>
      </c>
      <c r="GG87" s="19" t="str">
        <f t="shared" ca="1" si="325"/>
        <v>-</v>
      </c>
      <c r="GH87" s="19" t="str">
        <f t="shared" ca="1" si="325"/>
        <v>-</v>
      </c>
      <c r="GI87" s="19" t="b">
        <f t="shared" ca="1" si="325"/>
        <v>1</v>
      </c>
      <c r="GJ87" s="19">
        <f t="shared" ca="1" si="325"/>
        <v>0.75</v>
      </c>
      <c r="GK87" s="19">
        <f t="shared" ca="1" si="325"/>
        <v>0.75</v>
      </c>
      <c r="GL87" s="19">
        <f t="shared" ca="1" si="325"/>
        <v>0.99</v>
      </c>
      <c r="GM87" s="19">
        <f t="shared" ca="1" si="325"/>
        <v>0.5</v>
      </c>
      <c r="GN87" s="19">
        <f t="shared" ca="1" si="325"/>
        <v>0</v>
      </c>
      <c r="GO87" s="19">
        <f t="shared" ca="1" si="325"/>
        <v>0</v>
      </c>
      <c r="GP87" s="19" t="str">
        <f t="shared" ca="1" si="325"/>
        <v>-</v>
      </c>
      <c r="GQ87" s="19" t="str">
        <f t="shared" ca="1" si="236"/>
        <v>-</v>
      </c>
      <c r="GR87" s="19" t="str">
        <f t="shared" ca="1" si="236"/>
        <v>-</v>
      </c>
      <c r="GS87" s="5">
        <f t="shared" ca="1" si="276"/>
        <v>1</v>
      </c>
      <c r="GT87" s="9"/>
      <c r="GU87" s="19">
        <f t="shared" ca="1" si="322"/>
        <v>70</v>
      </c>
      <c r="GV87" s="19">
        <f t="shared" ca="1" si="311"/>
        <v>50</v>
      </c>
      <c r="GW87" s="19">
        <f t="shared" ca="1" si="311"/>
        <v>85</v>
      </c>
      <c r="GX87" s="19">
        <f t="shared" ca="1" si="311"/>
        <v>50</v>
      </c>
      <c r="GY87" s="19">
        <f t="shared" ca="1" si="214"/>
        <v>1</v>
      </c>
      <c r="GZ87" s="5">
        <f t="shared" ca="1" si="277"/>
        <v>1</v>
      </c>
      <c r="HA87" s="19">
        <f t="shared" ca="1" si="176"/>
        <v>1</v>
      </c>
      <c r="HB87" s="9"/>
      <c r="HC87" s="19" t="b">
        <f t="shared" ca="1" si="311"/>
        <v>0</v>
      </c>
      <c r="HD87" s="19" t="b">
        <f t="shared" ca="1" si="311"/>
        <v>0</v>
      </c>
      <c r="HE87" s="19">
        <f t="shared" ca="1" si="311"/>
        <v>1</v>
      </c>
      <c r="HF87" s="19">
        <f t="shared" ca="1" si="328"/>
        <v>0.75</v>
      </c>
      <c r="HG87" s="19">
        <f t="shared" ca="1" si="328"/>
        <v>0.75</v>
      </c>
      <c r="HH87" s="19">
        <f t="shared" ca="1" si="328"/>
        <v>0.8</v>
      </c>
      <c r="HI87" s="19">
        <f t="shared" ca="1" si="328"/>
        <v>0.82499999999999996</v>
      </c>
      <c r="HJ87" s="19">
        <f t="shared" ca="1" si="328"/>
        <v>0.875</v>
      </c>
      <c r="HK87" s="19">
        <f t="shared" ca="1" si="328"/>
        <v>0.9</v>
      </c>
      <c r="HL87" s="19">
        <f t="shared" ca="1" si="328"/>
        <v>1</v>
      </c>
      <c r="HM87" s="19">
        <f t="shared" ca="1" si="307"/>
        <v>0.875</v>
      </c>
      <c r="HN87" s="19">
        <f t="shared" ca="1" si="229"/>
        <v>0</v>
      </c>
      <c r="HO87" s="24">
        <v>0</v>
      </c>
    </row>
    <row r="88" spans="1:223" outlineLevel="2">
      <c r="A88" s="21">
        <f t="shared" si="251"/>
        <v>83</v>
      </c>
      <c r="B88" s="224">
        <f t="shared" ca="1" si="194"/>
        <v>24</v>
      </c>
      <c r="C88">
        <f>203</f>
        <v>203</v>
      </c>
      <c r="D88" s="145" t="str">
        <f t="shared" ca="1" si="265"/>
        <v>SWV</v>
      </c>
      <c r="E88" t="b">
        <f t="shared" ca="1" si="147"/>
        <v>1</v>
      </c>
      <c r="F88" t="b">
        <v>0</v>
      </c>
      <c r="G88" t="b">
        <f t="shared" ca="1" si="286"/>
        <v>1</v>
      </c>
      <c r="H88" s="240">
        <f t="shared" ca="1" si="318"/>
        <v>0</v>
      </c>
      <c r="I88" s="240">
        <f t="shared" ca="1" si="318"/>
        <v>1</v>
      </c>
      <c r="J88" s="240">
        <f t="shared" ca="1" si="318"/>
        <v>0</v>
      </c>
      <c r="K88" s="240">
        <f t="shared" ca="1" si="318"/>
        <v>1</v>
      </c>
      <c r="L88" s="240"/>
      <c r="M88" s="240">
        <f t="shared" ca="1" si="278"/>
        <v>1</v>
      </c>
      <c r="N88" s="240">
        <f t="shared" ca="1" si="323"/>
        <v>1</v>
      </c>
      <c r="O88" s="240">
        <f t="shared" ca="1" si="323"/>
        <v>2</v>
      </c>
      <c r="P88" s="240">
        <f t="shared" ca="1" si="323"/>
        <v>1</v>
      </c>
      <c r="Q88" s="240">
        <f t="shared" ca="1" si="323"/>
        <v>2</v>
      </c>
      <c r="R88" s="240">
        <f t="shared" ca="1" si="323"/>
        <v>1</v>
      </c>
      <c r="S88" s="240">
        <f t="shared" ca="1" si="323"/>
        <v>1</v>
      </c>
      <c r="T88" s="240">
        <f t="shared" ca="1" si="323"/>
        <v>1</v>
      </c>
      <c r="U88" s="278"/>
      <c r="V88" s="278"/>
      <c r="W88" s="280">
        <f t="shared" ca="1" si="319"/>
        <v>0</v>
      </c>
      <c r="X88" s="280">
        <f t="shared" ca="1" si="319"/>
        <v>104</v>
      </c>
      <c r="Y88" s="280">
        <f t="shared" ca="1" si="304"/>
        <v>0</v>
      </c>
      <c r="Z88" s="145">
        <f ca="1">INDEX(CHOOSE($N88,DataAutumn!i.AdultDrys,DataWinter!i.AdultDrys,DataSpring!i.AdultDrys),1,$M88)</f>
        <v>4</v>
      </c>
      <c r="AA88" s="5">
        <f t="shared" ca="1" si="290"/>
        <v>2</v>
      </c>
      <c r="AB88" s="5">
        <f t="shared" ca="1" si="290"/>
        <v>0</v>
      </c>
      <c r="AC88" s="5">
        <f t="shared" ca="1" si="266"/>
        <v>5</v>
      </c>
      <c r="AD88">
        <f t="shared" ca="1" si="287"/>
        <v>9</v>
      </c>
      <c r="AE88" s="240">
        <f t="shared" ca="1" si="222"/>
        <v>51</v>
      </c>
      <c r="AF88" s="233" t="str">
        <f t="shared" ca="1" si="302"/>
        <v>00059 FeedSupplyTemplate SWV Day135 FWM     RR000p WP100p MP100p GP100p T_TRUE  LTW_104_000 (F33N11)</v>
      </c>
      <c r="AG88" s="9" t="str">
        <f ca="1">IF(COUNTIF(AF$5:AF88,AF88)=1,"-","Dup")</f>
        <v>-</v>
      </c>
      <c r="AH88" s="9"/>
      <c r="AI88" s="240" t="str">
        <f t="shared" ca="1" si="289"/>
        <v>-</v>
      </c>
      <c r="AJ88" s="240" t="str">
        <f t="shared" ca="1" si="289"/>
        <v>-</v>
      </c>
      <c r="AK88" s="240" t="str">
        <f t="shared" ca="1" si="289"/>
        <v>-</v>
      </c>
      <c r="AL88" s="240" t="str">
        <f t="shared" ca="1" si="289"/>
        <v>-</v>
      </c>
      <c r="AM88" s="240" t="str">
        <f t="shared" ca="1" si="289"/>
        <v>-</v>
      </c>
      <c r="AN88" s="240" t="str">
        <f t="shared" ca="1" si="289"/>
        <v>-</v>
      </c>
      <c r="AO88" s="9"/>
      <c r="AP88" s="19" t="b">
        <f t="shared" ca="1" si="327"/>
        <v>1</v>
      </c>
      <c r="AQ88" s="19" t="str">
        <f t="shared" ca="1" si="327"/>
        <v>-</v>
      </c>
      <c r="AR88" s="19" t="str">
        <f t="shared" ca="1" si="327"/>
        <v>-</v>
      </c>
      <c r="AS88" s="19" t="str">
        <f t="shared" ca="1" si="327"/>
        <v>-</v>
      </c>
      <c r="AT88" s="19" t="b">
        <f t="shared" ca="1" si="327"/>
        <v>0</v>
      </c>
      <c r="AU88" s="19">
        <f t="shared" ca="1" si="291"/>
        <v>0.25</v>
      </c>
      <c r="AV88" s="19" t="b">
        <f t="shared" ca="1" si="291"/>
        <v>1</v>
      </c>
      <c r="AW88" s="9"/>
      <c r="AX88" s="5" t="str">
        <f t="shared" ca="1" si="267"/>
        <v>-</v>
      </c>
      <c r="AY88" s="19" t="str">
        <f t="shared" ca="1" si="292"/>
        <v>-</v>
      </c>
      <c r="AZ88" s="19" t="str">
        <f t="shared" ca="1" si="292"/>
        <v>-</v>
      </c>
      <c r="BA88" s="19" t="str">
        <f t="shared" ca="1" si="292"/>
        <v>-</v>
      </c>
      <c r="BB88" s="5" t="str">
        <f t="shared" ca="1" si="268"/>
        <v>-</v>
      </c>
      <c r="BC88" s="19" t="str">
        <f t="shared" ca="1" si="269"/>
        <v>-</v>
      </c>
      <c r="BD88" s="5" t="str">
        <f t="shared" ca="1" si="270"/>
        <v>-</v>
      </c>
      <c r="BE88" s="19" t="str">
        <f t="shared" ca="1" si="293"/>
        <v>-</v>
      </c>
      <c r="BF88" s="19" t="str">
        <f t="shared" ca="1" si="293"/>
        <v>-</v>
      </c>
      <c r="BG88" s="19" t="str">
        <f t="shared" ca="1" si="293"/>
        <v>-</v>
      </c>
      <c r="BH88" s="5" t="str">
        <f t="shared" ca="1" si="271"/>
        <v>-</v>
      </c>
      <c r="BI88" s="9"/>
      <c r="BJ88" s="19" t="str">
        <f t="shared" ca="1" si="315"/>
        <v>-</v>
      </c>
      <c r="BK88" s="19" t="str">
        <f t="shared" ca="1" si="315"/>
        <v>-</v>
      </c>
      <c r="BL88" s="19" t="str">
        <f t="shared" ca="1" si="315"/>
        <v>-</v>
      </c>
      <c r="BM88" s="19" t="str">
        <f t="shared" ca="1" si="315"/>
        <v>-</v>
      </c>
      <c r="BN88" s="19" t="str">
        <f t="shared" ca="1" si="315"/>
        <v>-</v>
      </c>
      <c r="BO88" s="19" t="str">
        <f t="shared" ca="1" si="315"/>
        <v>-</v>
      </c>
      <c r="BP88" s="19" t="str">
        <f t="shared" ca="1" si="315"/>
        <v>-</v>
      </c>
      <c r="BQ88" s="19" t="str">
        <f t="shared" ca="1" si="315"/>
        <v>-</v>
      </c>
      <c r="BR88" s="19" t="str">
        <f t="shared" ca="1" si="315"/>
        <v>-</v>
      </c>
      <c r="BS88" s="19" t="str">
        <f t="shared" ca="1" si="315"/>
        <v>-</v>
      </c>
      <c r="BT88" s="9"/>
      <c r="BU88" s="240" t="b">
        <f t="shared" ca="1" si="201"/>
        <v>1</v>
      </c>
      <c r="BV88" s="12" t="b">
        <v>1</v>
      </c>
      <c r="BW88" s="240" t="b">
        <f t="shared" ca="1" si="207"/>
        <v>1</v>
      </c>
      <c r="BX88" s="255">
        <f t="shared" ca="1" si="303"/>
        <v>111109</v>
      </c>
      <c r="BY88" s="240" t="b">
        <f t="shared" ca="1" si="218"/>
        <v>1</v>
      </c>
      <c r="BZ88" s="240">
        <f t="shared" ca="1" si="223"/>
        <v>0</v>
      </c>
      <c r="CA88" s="240" t="b">
        <f t="shared" ca="1" si="223"/>
        <v>0</v>
      </c>
      <c r="CB88" s="240">
        <f t="shared" ca="1" si="197"/>
        <v>111160</v>
      </c>
      <c r="CC88" s="19" t="str">
        <f t="shared" ca="1" si="233"/>
        <v>-</v>
      </c>
      <c r="CD88" s="12">
        <v>1</v>
      </c>
      <c r="CE88" s="12">
        <v>1</v>
      </c>
      <c r="CF88" s="9"/>
      <c r="CG88" s="448">
        <f t="shared" ca="1" si="294"/>
        <v>683</v>
      </c>
      <c r="CH88" s="448">
        <f t="shared" ca="1" si="294"/>
        <v>717</v>
      </c>
      <c r="CI88" s="448">
        <f t="shared" ca="1" si="294"/>
        <v>752</v>
      </c>
      <c r="CJ88" s="153">
        <f t="shared" ca="1" si="295"/>
        <v>441</v>
      </c>
      <c r="CK88" s="153">
        <f t="shared" ca="1" si="295"/>
        <v>476</v>
      </c>
      <c r="CL88" s="153">
        <f t="shared" ca="1" si="295"/>
        <v>511</v>
      </c>
      <c r="CM88" s="19" t="str">
        <f t="shared" ca="1" si="279"/>
        <v>-</v>
      </c>
      <c r="CN88" s="19" t="str">
        <f t="shared" ca="1" si="312"/>
        <v>-</v>
      </c>
      <c r="CO88" s="19" t="str">
        <f t="shared" ca="1" si="312"/>
        <v>-</v>
      </c>
      <c r="CP88" s="19" t="str">
        <f t="shared" ca="1" si="308"/>
        <v>-</v>
      </c>
      <c r="CQ88" s="19" t="str">
        <f t="shared" ca="1" si="308"/>
        <v>-</v>
      </c>
      <c r="CR88" s="19"/>
      <c r="CS88" s="19"/>
      <c r="CT88" s="19"/>
      <c r="CU88" s="19"/>
      <c r="CV88" s="19"/>
      <c r="CW88" s="19"/>
      <c r="CX88" s="19"/>
      <c r="CY88" s="19"/>
      <c r="CZ88" s="19"/>
      <c r="DA88" s="19"/>
      <c r="DB88" s="19"/>
      <c r="DC88" s="19"/>
      <c r="DD88" s="12">
        <v>1</v>
      </c>
      <c r="DE88" s="12">
        <v>1</v>
      </c>
      <c r="DF88" s="19">
        <f t="shared" ca="1" si="309"/>
        <v>0</v>
      </c>
      <c r="DG88" s="19" t="str">
        <f t="shared" ca="1" si="309"/>
        <v>-</v>
      </c>
      <c r="DH88" s="19" t="str">
        <f t="shared" ca="1" si="309"/>
        <v>-</v>
      </c>
      <c r="DI88" s="19" t="str">
        <f t="shared" ca="1" si="309"/>
        <v>-</v>
      </c>
      <c r="DJ88" s="19" t="str">
        <f t="shared" ca="1" si="309"/>
        <v>-</v>
      </c>
      <c r="DK88" s="19" t="str">
        <f t="shared" ca="1" si="309"/>
        <v>-</v>
      </c>
      <c r="DL88" s="19">
        <f t="shared" ca="1" si="309"/>
        <v>0</v>
      </c>
      <c r="DM88" s="19" t="str">
        <f t="shared" ca="1" si="309"/>
        <v>-</v>
      </c>
      <c r="DN88" s="19" t="str">
        <f t="shared" ca="1" si="309"/>
        <v>-</v>
      </c>
      <c r="DO88" s="19">
        <f t="shared" ca="1" si="309"/>
        <v>0</v>
      </c>
      <c r="DP88" s="154">
        <f t="shared" ca="1" si="317"/>
        <v>0</v>
      </c>
      <c r="DQ88" s="154">
        <f t="shared" ca="1" si="317"/>
        <v>0</v>
      </c>
      <c r="DR88" s="5">
        <f t="shared" ca="1" si="273"/>
        <v>19</v>
      </c>
      <c r="DS88" s="9"/>
      <c r="DT88" s="5">
        <f t="shared" ca="1" si="296"/>
        <v>0</v>
      </c>
      <c r="DU88" s="5" t="b">
        <f t="shared" ca="1" si="296"/>
        <v>0</v>
      </c>
      <c r="DV88" s="19">
        <f t="shared" ca="1" si="316"/>
        <v>0</v>
      </c>
      <c r="DW88" s="5">
        <f t="shared" ca="1" si="296"/>
        <v>50</v>
      </c>
      <c r="DX88" s="19">
        <f t="shared" ca="1" si="316"/>
        <v>0</v>
      </c>
      <c r="DY88" s="19">
        <f t="shared" ca="1" si="316"/>
        <v>0</v>
      </c>
      <c r="DZ88" s="19">
        <f t="shared" ca="1" si="316"/>
        <v>0</v>
      </c>
      <c r="EA88" s="19">
        <f t="shared" ca="1" si="316"/>
        <v>0</v>
      </c>
      <c r="EB88" s="19">
        <f t="shared" ca="1" si="316"/>
        <v>0</v>
      </c>
      <c r="EC88" s="19">
        <f t="shared" ca="1" si="316"/>
        <v>0</v>
      </c>
      <c r="ED88" s="19">
        <f t="shared" ca="1" si="316"/>
        <v>0</v>
      </c>
      <c r="EE88" s="19">
        <f t="shared" ca="1" si="316"/>
        <v>0</v>
      </c>
      <c r="EF88" s="19">
        <f t="shared" ca="1" si="316"/>
        <v>0</v>
      </c>
      <c r="EG88" s="5">
        <f t="shared" ca="1" si="297"/>
        <v>0</v>
      </c>
      <c r="EH88" s="5">
        <f t="shared" ca="1" si="297"/>
        <v>0</v>
      </c>
      <c r="EI88" s="5">
        <f t="shared" ca="1" si="297"/>
        <v>0</v>
      </c>
      <c r="EJ88" s="5">
        <f t="shared" ca="1" si="320"/>
        <v>0.01</v>
      </c>
      <c r="EK88" s="5">
        <f t="shared" ca="1" si="320"/>
        <v>0</v>
      </c>
      <c r="EL88" s="5">
        <f t="shared" ca="1" si="320"/>
        <v>0</v>
      </c>
      <c r="EM88" s="5">
        <f t="shared" ca="1" si="320"/>
        <v>0.05</v>
      </c>
      <c r="EN88" s="5">
        <f t="shared" ca="1" si="320"/>
        <v>0.05</v>
      </c>
      <c r="EO88" s="19">
        <f t="shared" ca="1" si="324"/>
        <v>0</v>
      </c>
      <c r="EP88" s="19">
        <f t="shared" ca="1" si="324"/>
        <v>0</v>
      </c>
      <c r="EQ88" s="19">
        <f t="shared" ca="1" si="324"/>
        <v>0</v>
      </c>
      <c r="ER88" s="9"/>
      <c r="ES88" s="5" t="str">
        <f t="shared" ca="1" si="274"/>
        <v>-</v>
      </c>
      <c r="ET88" s="5" t="b">
        <f t="shared" ca="1" si="299"/>
        <v>1</v>
      </c>
      <c r="EU88" s="5" t="b">
        <f t="shared" ca="1" si="299"/>
        <v>0</v>
      </c>
      <c r="EV88" s="5" t="b">
        <f t="shared" ca="1" si="299"/>
        <v>0</v>
      </c>
      <c r="EW88" s="19">
        <f t="shared" ca="1" si="314"/>
        <v>2</v>
      </c>
      <c r="EX88" s="19">
        <f t="shared" ca="1" si="314"/>
        <v>2</v>
      </c>
      <c r="EY88" s="19" t="str">
        <f t="shared" ca="1" si="283"/>
        <v>-</v>
      </c>
      <c r="EZ88" s="19" t="str">
        <f t="shared" ca="1" si="283"/>
        <v>-</v>
      </c>
      <c r="FA88" s="19" t="str">
        <f t="shared" ca="1" si="283"/>
        <v>-</v>
      </c>
      <c r="FB88" s="19" t="str">
        <f t="shared" ca="1" si="283"/>
        <v>-</v>
      </c>
      <c r="FC88" s="19">
        <f t="shared" ca="1" si="283"/>
        <v>1</v>
      </c>
      <c r="FD88" s="19">
        <f t="shared" ca="1" si="283"/>
        <v>0.66</v>
      </c>
      <c r="FE88" s="19" t="str">
        <f t="shared" ca="1" si="283"/>
        <v>-</v>
      </c>
      <c r="FF88" s="5" t="b">
        <f t="array" aca="1" ref="FF88" ca="1">IF(OR(FG88:FG88&lt;&gt;"-"),TRUE,"-")</f>
        <v>1</v>
      </c>
      <c r="FG88" s="240">
        <f t="shared" ref="FG88:FN91" ca="1" si="329">OFFSET(FG88,-1,0)</f>
        <v>2</v>
      </c>
      <c r="FH88" s="240">
        <f t="shared" ca="1" si="329"/>
        <v>2</v>
      </c>
      <c r="FI88" s="240">
        <f t="shared" ca="1" si="329"/>
        <v>2</v>
      </c>
      <c r="FJ88" s="240">
        <f t="shared" ca="1" si="329"/>
        <v>2</v>
      </c>
      <c r="FK88" s="240">
        <f t="shared" ca="1" si="329"/>
        <v>2</v>
      </c>
      <c r="FL88" s="240">
        <f t="shared" ca="1" si="329"/>
        <v>2</v>
      </c>
      <c r="FM88" s="240">
        <f t="shared" ca="1" si="329"/>
        <v>2</v>
      </c>
      <c r="FN88" s="240">
        <f t="shared" ca="1" si="329"/>
        <v>2</v>
      </c>
      <c r="FO88" s="5" t="str">
        <f t="array" aca="1" ref="FO88" ca="1">IF(OR(FP88:FV88&lt;&gt;"-"),TRUE,"-")</f>
        <v>-</v>
      </c>
      <c r="FP88" s="19" t="str">
        <f t="shared" ca="1" si="310"/>
        <v>-</v>
      </c>
      <c r="FQ88" s="19" t="str">
        <f t="shared" ca="1" si="310"/>
        <v>-</v>
      </c>
      <c r="FR88" s="19" t="str">
        <f t="shared" ca="1" si="310"/>
        <v>-</v>
      </c>
      <c r="FS88" s="19" t="str">
        <f t="shared" ca="1" si="310"/>
        <v>-</v>
      </c>
      <c r="FT88" s="19" t="str">
        <f t="shared" ca="1" si="310"/>
        <v>-</v>
      </c>
      <c r="FU88" s="19" t="str">
        <f t="shared" ca="1" si="310"/>
        <v>-</v>
      </c>
      <c r="FV88" s="19" t="str">
        <f t="shared" ca="1" si="310"/>
        <v>-</v>
      </c>
      <c r="FW88" s="19" t="b">
        <f t="shared" ca="1" si="213"/>
        <v>1</v>
      </c>
      <c r="FX88" s="145">
        <f t="shared" ca="1" si="275"/>
        <v>2</v>
      </c>
      <c r="FY88" s="19">
        <f t="shared" ca="1" si="213"/>
        <v>2</v>
      </c>
      <c r="FZ88" s="19" t="b">
        <f t="shared" ca="1" si="213"/>
        <v>0</v>
      </c>
      <c r="GA88" s="19" t="str">
        <f t="shared" ca="1" si="191"/>
        <v>-</v>
      </c>
      <c r="GB88" s="5" t="str">
        <f t="shared" ca="1" si="301"/>
        <v>-</v>
      </c>
      <c r="GC88" s="5" t="str">
        <f t="shared" ca="1" si="301"/>
        <v>-</v>
      </c>
      <c r="GD88" s="5" t="str">
        <f t="shared" ca="1" si="301"/>
        <v>-</v>
      </c>
      <c r="GE88" s="5" t="str">
        <f t="shared" ca="1" si="301"/>
        <v>-</v>
      </c>
      <c r="GF88" s="19" t="b">
        <f t="shared" ca="1" si="321"/>
        <v>0</v>
      </c>
      <c r="GG88" s="19" t="str">
        <f t="shared" ca="1" si="325"/>
        <v>-</v>
      </c>
      <c r="GH88" s="19" t="str">
        <f t="shared" ca="1" si="325"/>
        <v>-</v>
      </c>
      <c r="GI88" s="19" t="b">
        <f t="shared" ca="1" si="325"/>
        <v>1</v>
      </c>
      <c r="GJ88" s="19">
        <f t="shared" ca="1" si="325"/>
        <v>0.75</v>
      </c>
      <c r="GK88" s="19">
        <f t="shared" ca="1" si="325"/>
        <v>0.75</v>
      </c>
      <c r="GL88" s="19">
        <f t="shared" ca="1" si="325"/>
        <v>0.99</v>
      </c>
      <c r="GM88" s="19">
        <f t="shared" ca="1" si="325"/>
        <v>0.5</v>
      </c>
      <c r="GN88" s="19">
        <f t="shared" ca="1" si="325"/>
        <v>0</v>
      </c>
      <c r="GO88" s="19">
        <f t="shared" ca="1" si="325"/>
        <v>0</v>
      </c>
      <c r="GP88" s="19" t="str">
        <f t="shared" ca="1" si="325"/>
        <v>-</v>
      </c>
      <c r="GQ88" s="19" t="str">
        <f t="shared" ca="1" si="236"/>
        <v>-</v>
      </c>
      <c r="GR88" s="19" t="str">
        <f t="shared" ca="1" si="236"/>
        <v>-</v>
      </c>
      <c r="GS88" s="5">
        <f t="shared" ca="1" si="276"/>
        <v>1</v>
      </c>
      <c r="GT88" s="9"/>
      <c r="GU88" s="19">
        <f t="shared" ca="1" si="322"/>
        <v>70</v>
      </c>
      <c r="GV88" s="19">
        <f t="shared" ca="1" si="311"/>
        <v>50</v>
      </c>
      <c r="GW88" s="19">
        <f t="shared" ca="1" si="311"/>
        <v>85</v>
      </c>
      <c r="GX88" s="19">
        <f t="shared" ca="1" si="311"/>
        <v>50</v>
      </c>
      <c r="GY88" s="19">
        <f t="shared" ca="1" si="214"/>
        <v>1</v>
      </c>
      <c r="GZ88" s="5">
        <f t="shared" ca="1" si="277"/>
        <v>1</v>
      </c>
      <c r="HA88" s="19">
        <f t="shared" ca="1" si="176"/>
        <v>1</v>
      </c>
      <c r="HB88" s="9"/>
      <c r="HC88" s="19" t="b">
        <f t="shared" ca="1" si="311"/>
        <v>0</v>
      </c>
      <c r="HD88" s="19" t="b">
        <f t="shared" ca="1" si="311"/>
        <v>0</v>
      </c>
      <c r="HE88" s="19">
        <f t="shared" ca="1" si="311"/>
        <v>1</v>
      </c>
      <c r="HF88" s="19">
        <f t="shared" ca="1" si="328"/>
        <v>0.75</v>
      </c>
      <c r="HG88" s="19">
        <f t="shared" ca="1" si="328"/>
        <v>0.75</v>
      </c>
      <c r="HH88" s="19">
        <f t="shared" ca="1" si="328"/>
        <v>0.8</v>
      </c>
      <c r="HI88" s="19">
        <f t="shared" ca="1" si="328"/>
        <v>0.82499999999999996</v>
      </c>
      <c r="HJ88" s="19">
        <f t="shared" ca="1" si="328"/>
        <v>0.875</v>
      </c>
      <c r="HK88" s="19">
        <f t="shared" ca="1" si="328"/>
        <v>0.9</v>
      </c>
      <c r="HL88" s="19">
        <f t="shared" ca="1" si="328"/>
        <v>1</v>
      </c>
      <c r="HM88" s="19">
        <f t="shared" ca="1" si="307"/>
        <v>0.875</v>
      </c>
      <c r="HN88" s="19">
        <f t="shared" ca="1" si="229"/>
        <v>0</v>
      </c>
      <c r="HO88" s="24">
        <v>0</v>
      </c>
    </row>
    <row r="89" spans="1:223" outlineLevel="2">
      <c r="A89" s="21">
        <f t="shared" si="251"/>
        <v>84</v>
      </c>
      <c r="B89" s="224">
        <f t="shared" ca="1" si="194"/>
        <v>24</v>
      </c>
      <c r="C89">
        <f>203</f>
        <v>203</v>
      </c>
      <c r="D89" s="145" t="str">
        <f t="shared" ca="1" si="265"/>
        <v>SWV</v>
      </c>
      <c r="E89" t="b">
        <f t="shared" ca="1" si="147"/>
        <v>1</v>
      </c>
      <c r="F89" t="b">
        <v>0</v>
      </c>
      <c r="G89" t="b">
        <f t="shared" ca="1" si="286"/>
        <v>1</v>
      </c>
      <c r="H89" s="240">
        <f t="shared" ca="1" si="318"/>
        <v>0</v>
      </c>
      <c r="I89" s="240">
        <f t="shared" ca="1" si="318"/>
        <v>1</v>
      </c>
      <c r="J89" s="240">
        <f t="shared" ca="1" si="318"/>
        <v>0</v>
      </c>
      <c r="K89" s="240">
        <f t="shared" ca="1" si="318"/>
        <v>1</v>
      </c>
      <c r="L89" s="240"/>
      <c r="M89" s="240">
        <f t="shared" ca="1" si="278"/>
        <v>1</v>
      </c>
      <c r="N89" s="240">
        <f t="shared" ca="1" si="323"/>
        <v>1</v>
      </c>
      <c r="O89" s="240">
        <f t="shared" ca="1" si="323"/>
        <v>2</v>
      </c>
      <c r="P89" s="240">
        <f t="shared" ca="1" si="323"/>
        <v>1</v>
      </c>
      <c r="Q89" s="240">
        <f t="shared" ca="1" si="323"/>
        <v>2</v>
      </c>
      <c r="R89" s="240">
        <f t="shared" ca="1" si="323"/>
        <v>1</v>
      </c>
      <c r="S89" s="240">
        <f t="shared" ca="1" si="323"/>
        <v>1</v>
      </c>
      <c r="T89" s="240">
        <f t="shared" ca="1" si="323"/>
        <v>1</v>
      </c>
      <c r="U89" s="278"/>
      <c r="V89" s="278"/>
      <c r="W89" s="280">
        <f t="shared" ca="1" si="319"/>
        <v>0</v>
      </c>
      <c r="X89" s="280">
        <f t="shared" ca="1" si="319"/>
        <v>105</v>
      </c>
      <c r="Y89" s="280">
        <f t="shared" ca="1" si="304"/>
        <v>0</v>
      </c>
      <c r="Z89" s="145">
        <f ca="1">INDEX(CHOOSE($N89,DataAutumn!i.AdultDrys,DataWinter!i.AdultDrys,DataSpring!i.AdultDrys),1,$M89)</f>
        <v>4</v>
      </c>
      <c r="AA89" s="5">
        <f t="shared" ca="1" si="290"/>
        <v>2</v>
      </c>
      <c r="AB89" s="5">
        <f t="shared" ca="1" si="290"/>
        <v>0</v>
      </c>
      <c r="AC89" s="5">
        <f t="shared" ca="1" si="266"/>
        <v>5</v>
      </c>
      <c r="AD89">
        <f t="shared" ca="1" si="287"/>
        <v>9</v>
      </c>
      <c r="AE89" s="240">
        <f t="shared" ca="1" si="222"/>
        <v>52</v>
      </c>
      <c r="AF89" s="233" t="str">
        <f t="shared" ca="1" si="302"/>
        <v>00060 FeedSupplyTemplate SWV Day135 FWM     RR000p WP100p MP100p GP100p T_TRUE  LTW_105_000 (F33N11)</v>
      </c>
      <c r="AG89" s="9" t="str">
        <f ca="1">IF(COUNTIF(AF$5:AF89,AF89)=1,"-","Dup")</f>
        <v>-</v>
      </c>
      <c r="AH89" s="9"/>
      <c r="AI89" s="240" t="str">
        <f t="shared" ca="1" si="289"/>
        <v>-</v>
      </c>
      <c r="AJ89" s="240" t="str">
        <f t="shared" ca="1" si="289"/>
        <v>-</v>
      </c>
      <c r="AK89" s="240" t="str">
        <f t="shared" ca="1" si="289"/>
        <v>-</v>
      </c>
      <c r="AL89" s="240" t="str">
        <f t="shared" ca="1" si="289"/>
        <v>-</v>
      </c>
      <c r="AM89" s="240" t="str">
        <f t="shared" ca="1" si="289"/>
        <v>-</v>
      </c>
      <c r="AN89" s="240" t="str">
        <f t="shared" ca="1" si="289"/>
        <v>-</v>
      </c>
      <c r="AO89" s="9"/>
      <c r="AP89" s="19" t="b">
        <f t="shared" ca="1" si="327"/>
        <v>1</v>
      </c>
      <c r="AQ89" s="19" t="str">
        <f t="shared" ca="1" si="327"/>
        <v>-</v>
      </c>
      <c r="AR89" s="19" t="str">
        <f t="shared" ca="1" si="327"/>
        <v>-</v>
      </c>
      <c r="AS89" s="19" t="str">
        <f t="shared" ca="1" si="327"/>
        <v>-</v>
      </c>
      <c r="AT89" s="19" t="b">
        <f t="shared" ca="1" si="327"/>
        <v>0</v>
      </c>
      <c r="AU89" s="19">
        <f t="shared" ca="1" si="291"/>
        <v>0.25</v>
      </c>
      <c r="AV89" s="19" t="b">
        <f t="shared" ca="1" si="291"/>
        <v>1</v>
      </c>
      <c r="AW89" s="9"/>
      <c r="AX89" s="5" t="str">
        <f t="shared" ca="1" si="267"/>
        <v>-</v>
      </c>
      <c r="AY89" s="19" t="str">
        <f t="shared" ref="AY89:BA91" ca="1" si="330">OFFSET(AY$5,$B89,0)</f>
        <v>-</v>
      </c>
      <c r="AZ89" s="19" t="str">
        <f t="shared" ca="1" si="330"/>
        <v>-</v>
      </c>
      <c r="BA89" s="19" t="str">
        <f t="shared" ca="1" si="330"/>
        <v>-</v>
      </c>
      <c r="BB89" s="5" t="str">
        <f t="shared" ca="1" si="268"/>
        <v>-</v>
      </c>
      <c r="BC89" s="19" t="str">
        <f t="shared" ca="1" si="269"/>
        <v>-</v>
      </c>
      <c r="BD89" s="5" t="str">
        <f t="shared" ca="1" si="270"/>
        <v>-</v>
      </c>
      <c r="BE89" s="19" t="str">
        <f t="shared" ref="BE89:BG91" ca="1" si="331">OFFSET(BE$5,$B89,0)</f>
        <v>-</v>
      </c>
      <c r="BF89" s="19" t="str">
        <f t="shared" ca="1" si="331"/>
        <v>-</v>
      </c>
      <c r="BG89" s="19" t="str">
        <f t="shared" ca="1" si="331"/>
        <v>-</v>
      </c>
      <c r="BH89" s="5" t="str">
        <f t="shared" ca="1" si="271"/>
        <v>-</v>
      </c>
      <c r="BI89" s="9"/>
      <c r="BJ89" s="19" t="str">
        <f t="shared" ca="1" si="315"/>
        <v>-</v>
      </c>
      <c r="BK89" s="19" t="str">
        <f t="shared" ca="1" si="315"/>
        <v>-</v>
      </c>
      <c r="BL89" s="19" t="str">
        <f t="shared" ca="1" si="315"/>
        <v>-</v>
      </c>
      <c r="BM89" s="19" t="str">
        <f t="shared" ca="1" si="315"/>
        <v>-</v>
      </c>
      <c r="BN89" s="19" t="str">
        <f t="shared" ca="1" si="315"/>
        <v>-</v>
      </c>
      <c r="BO89" s="19" t="str">
        <f t="shared" ca="1" si="315"/>
        <v>-</v>
      </c>
      <c r="BP89" s="19" t="str">
        <f t="shared" ca="1" si="315"/>
        <v>-</v>
      </c>
      <c r="BQ89" s="19" t="str">
        <f t="shared" ca="1" si="315"/>
        <v>-</v>
      </c>
      <c r="BR89" s="19" t="str">
        <f t="shared" ca="1" si="315"/>
        <v>-</v>
      </c>
      <c r="BS89" s="19" t="str">
        <f t="shared" ca="1" si="315"/>
        <v>-</v>
      </c>
      <c r="BT89" s="9"/>
      <c r="BU89" s="240" t="b">
        <f t="shared" ca="1" si="201"/>
        <v>1</v>
      </c>
      <c r="BV89" s="12" t="b">
        <v>1</v>
      </c>
      <c r="BW89" s="240" t="b">
        <f t="shared" ca="1" si="207"/>
        <v>1</v>
      </c>
      <c r="BX89" s="255">
        <f t="shared" ca="1" si="303"/>
        <v>111109</v>
      </c>
      <c r="BY89" s="240" t="b">
        <f t="shared" ca="1" si="218"/>
        <v>1</v>
      </c>
      <c r="BZ89" s="240">
        <f t="shared" ca="1" si="223"/>
        <v>0</v>
      </c>
      <c r="CA89" s="240" t="b">
        <f t="shared" ca="1" si="223"/>
        <v>0</v>
      </c>
      <c r="CB89" s="240">
        <f t="shared" ca="1" si="197"/>
        <v>111161</v>
      </c>
      <c r="CC89" s="19" t="str">
        <f t="shared" ca="1" si="233"/>
        <v>-</v>
      </c>
      <c r="CD89" s="12">
        <v>1</v>
      </c>
      <c r="CE89" s="12">
        <v>1</v>
      </c>
      <c r="CF89" s="9"/>
      <c r="CG89" s="448">
        <f t="shared" ca="1" si="294"/>
        <v>683</v>
      </c>
      <c r="CH89" s="448">
        <f t="shared" ca="1" si="294"/>
        <v>717</v>
      </c>
      <c r="CI89" s="448">
        <f t="shared" ca="1" si="294"/>
        <v>752</v>
      </c>
      <c r="CJ89" s="153">
        <f t="shared" ca="1" si="295"/>
        <v>441</v>
      </c>
      <c r="CK89" s="153">
        <f t="shared" ca="1" si="295"/>
        <v>476</v>
      </c>
      <c r="CL89" s="153">
        <f t="shared" ca="1" si="295"/>
        <v>511</v>
      </c>
      <c r="CM89" s="19" t="str">
        <f t="shared" ca="1" si="279"/>
        <v>-</v>
      </c>
      <c r="CN89" s="19" t="str">
        <f t="shared" ca="1" si="312"/>
        <v>-</v>
      </c>
      <c r="CO89" s="19" t="str">
        <f t="shared" ca="1" si="312"/>
        <v>-</v>
      </c>
      <c r="CP89" s="19" t="str">
        <f t="shared" ca="1" si="308"/>
        <v>-</v>
      </c>
      <c r="CQ89" s="19" t="str">
        <f t="shared" ca="1" si="308"/>
        <v>-</v>
      </c>
      <c r="CR89" s="19"/>
      <c r="CS89" s="19"/>
      <c r="CT89" s="19"/>
      <c r="CU89" s="19"/>
      <c r="CV89" s="19"/>
      <c r="CW89" s="19"/>
      <c r="CX89" s="19"/>
      <c r="CY89" s="19"/>
      <c r="CZ89" s="19"/>
      <c r="DA89" s="19"/>
      <c r="DB89" s="19"/>
      <c r="DC89" s="19"/>
      <c r="DD89" s="12">
        <v>1</v>
      </c>
      <c r="DE89" s="12">
        <v>1</v>
      </c>
      <c r="DF89" s="19">
        <f t="shared" ca="1" si="309"/>
        <v>0</v>
      </c>
      <c r="DG89" s="19" t="str">
        <f t="shared" ca="1" si="309"/>
        <v>-</v>
      </c>
      <c r="DH89" s="19" t="str">
        <f t="shared" ca="1" si="309"/>
        <v>-</v>
      </c>
      <c r="DI89" s="19" t="str">
        <f t="shared" ca="1" si="309"/>
        <v>-</v>
      </c>
      <c r="DJ89" s="19" t="str">
        <f t="shared" ca="1" si="309"/>
        <v>-</v>
      </c>
      <c r="DK89" s="19" t="str">
        <f t="shared" ca="1" si="309"/>
        <v>-</v>
      </c>
      <c r="DL89" s="19">
        <f t="shared" ca="1" si="309"/>
        <v>0</v>
      </c>
      <c r="DM89" s="19" t="str">
        <f t="shared" ca="1" si="309"/>
        <v>-</v>
      </c>
      <c r="DN89" s="19" t="str">
        <f t="shared" ca="1" si="309"/>
        <v>-</v>
      </c>
      <c r="DO89" s="19">
        <f t="shared" ca="1" si="309"/>
        <v>0</v>
      </c>
      <c r="DP89" s="154">
        <f t="shared" ca="1" si="317"/>
        <v>0</v>
      </c>
      <c r="DQ89" s="154">
        <f t="shared" ca="1" si="317"/>
        <v>0</v>
      </c>
      <c r="DR89" s="5">
        <f t="shared" ca="1" si="273"/>
        <v>19</v>
      </c>
      <c r="DS89" s="9"/>
      <c r="DT89" s="5">
        <f t="shared" ca="1" si="296"/>
        <v>0</v>
      </c>
      <c r="DU89" s="5" t="b">
        <f t="shared" ca="1" si="296"/>
        <v>0</v>
      </c>
      <c r="DV89" s="19">
        <f t="shared" ca="1" si="316"/>
        <v>0</v>
      </c>
      <c r="DW89" s="5">
        <f t="shared" ca="1" si="296"/>
        <v>50</v>
      </c>
      <c r="DX89" s="19">
        <f t="shared" ca="1" si="316"/>
        <v>0</v>
      </c>
      <c r="DY89" s="19">
        <f t="shared" ca="1" si="316"/>
        <v>0</v>
      </c>
      <c r="DZ89" s="19">
        <f t="shared" ca="1" si="316"/>
        <v>0</v>
      </c>
      <c r="EA89" s="19">
        <f t="shared" ca="1" si="316"/>
        <v>0</v>
      </c>
      <c r="EB89" s="19">
        <f t="shared" ca="1" si="316"/>
        <v>0</v>
      </c>
      <c r="EC89" s="19">
        <f t="shared" ca="1" si="316"/>
        <v>0</v>
      </c>
      <c r="ED89" s="19">
        <f t="shared" ca="1" si="316"/>
        <v>0</v>
      </c>
      <c r="EE89" s="19">
        <f t="shared" ca="1" si="316"/>
        <v>0</v>
      </c>
      <c r="EF89" s="19">
        <f t="shared" ca="1" si="316"/>
        <v>0</v>
      </c>
      <c r="EG89" s="5">
        <f t="shared" ca="1" si="297"/>
        <v>0</v>
      </c>
      <c r="EH89" s="5">
        <f t="shared" ca="1" si="297"/>
        <v>0</v>
      </c>
      <c r="EI89" s="5">
        <f t="shared" ca="1" si="297"/>
        <v>0</v>
      </c>
      <c r="EJ89" s="5">
        <f t="shared" ca="1" si="320"/>
        <v>0.01</v>
      </c>
      <c r="EK89" s="5">
        <f t="shared" ca="1" si="320"/>
        <v>0</v>
      </c>
      <c r="EL89" s="5">
        <f t="shared" ca="1" si="320"/>
        <v>0</v>
      </c>
      <c r="EM89" s="5">
        <f t="shared" ca="1" si="320"/>
        <v>0.05</v>
      </c>
      <c r="EN89" s="5">
        <f t="shared" ca="1" si="320"/>
        <v>0.05</v>
      </c>
      <c r="EO89" s="19">
        <f t="shared" ca="1" si="324"/>
        <v>0</v>
      </c>
      <c r="EP89" s="19">
        <f t="shared" ca="1" si="324"/>
        <v>0</v>
      </c>
      <c r="EQ89" s="19">
        <f t="shared" ca="1" si="324"/>
        <v>0</v>
      </c>
      <c r="ER89" s="9"/>
      <c r="ES89" s="5" t="str">
        <f t="shared" ca="1" si="274"/>
        <v>-</v>
      </c>
      <c r="ET89" s="5" t="b">
        <f t="shared" ca="1" si="299"/>
        <v>1</v>
      </c>
      <c r="EU89" s="5" t="b">
        <f t="shared" ca="1" si="299"/>
        <v>0</v>
      </c>
      <c r="EV89" s="5" t="b">
        <f t="shared" ca="1" si="299"/>
        <v>0</v>
      </c>
      <c r="EW89" s="19">
        <f t="shared" ca="1" si="314"/>
        <v>2</v>
      </c>
      <c r="EX89" s="19">
        <f t="shared" ca="1" si="314"/>
        <v>2</v>
      </c>
      <c r="EY89" s="19" t="str">
        <f t="shared" ca="1" si="283"/>
        <v>-</v>
      </c>
      <c r="EZ89" s="19" t="str">
        <f t="shared" ca="1" si="283"/>
        <v>-</v>
      </c>
      <c r="FA89" s="19" t="str">
        <f t="shared" ca="1" si="283"/>
        <v>-</v>
      </c>
      <c r="FB89" s="19" t="str">
        <f t="shared" ca="1" si="283"/>
        <v>-</v>
      </c>
      <c r="FC89" s="19">
        <f t="shared" ca="1" si="283"/>
        <v>1</v>
      </c>
      <c r="FD89" s="19">
        <f t="shared" ca="1" si="283"/>
        <v>0.66</v>
      </c>
      <c r="FE89" s="19" t="str">
        <f t="shared" ca="1" si="283"/>
        <v>-</v>
      </c>
      <c r="FF89" s="5" t="b">
        <f t="array" aca="1" ref="FF89" ca="1">IF(OR(FG89:FG89&lt;&gt;"-"),TRUE,"-")</f>
        <v>1</v>
      </c>
      <c r="FG89" s="240">
        <f t="shared" ca="1" si="329"/>
        <v>2</v>
      </c>
      <c r="FH89" s="240">
        <f t="shared" ca="1" si="329"/>
        <v>2</v>
      </c>
      <c r="FI89" s="240">
        <f t="shared" ca="1" si="329"/>
        <v>2</v>
      </c>
      <c r="FJ89" s="240">
        <f t="shared" ca="1" si="329"/>
        <v>2</v>
      </c>
      <c r="FK89" s="240">
        <f t="shared" ca="1" si="329"/>
        <v>2</v>
      </c>
      <c r="FL89" s="240">
        <f t="shared" ca="1" si="329"/>
        <v>2</v>
      </c>
      <c r="FM89" s="240">
        <f t="shared" ca="1" si="329"/>
        <v>2</v>
      </c>
      <c r="FN89" s="240">
        <f t="shared" ca="1" si="329"/>
        <v>2</v>
      </c>
      <c r="FO89" s="5" t="str">
        <f t="array" aca="1" ref="FO89" ca="1">IF(OR(FP89:FV89&lt;&gt;"-"),TRUE,"-")</f>
        <v>-</v>
      </c>
      <c r="FP89" s="19" t="str">
        <f t="shared" ca="1" si="310"/>
        <v>-</v>
      </c>
      <c r="FQ89" s="19" t="str">
        <f t="shared" ca="1" si="310"/>
        <v>-</v>
      </c>
      <c r="FR89" s="19" t="str">
        <f t="shared" ca="1" si="310"/>
        <v>-</v>
      </c>
      <c r="FS89" s="19" t="str">
        <f t="shared" ca="1" si="310"/>
        <v>-</v>
      </c>
      <c r="FT89" s="19" t="str">
        <f t="shared" ca="1" si="310"/>
        <v>-</v>
      </c>
      <c r="FU89" s="19" t="str">
        <f t="shared" ca="1" si="310"/>
        <v>-</v>
      </c>
      <c r="FV89" s="19" t="str">
        <f t="shared" ca="1" si="310"/>
        <v>-</v>
      </c>
      <c r="FW89" s="19" t="b">
        <f t="shared" ca="1" si="213"/>
        <v>1</v>
      </c>
      <c r="FX89" s="145">
        <f t="shared" ca="1" si="275"/>
        <v>2</v>
      </c>
      <c r="FY89" s="19">
        <f t="shared" ca="1" si="213"/>
        <v>2</v>
      </c>
      <c r="FZ89" s="19" t="b">
        <f t="shared" ca="1" si="213"/>
        <v>0</v>
      </c>
      <c r="GA89" s="19" t="str">
        <f t="shared" ca="1" si="191"/>
        <v>-</v>
      </c>
      <c r="GB89" s="5" t="str">
        <f t="shared" ca="1" si="301"/>
        <v>-</v>
      </c>
      <c r="GC89" s="5" t="str">
        <f t="shared" ca="1" si="301"/>
        <v>-</v>
      </c>
      <c r="GD89" s="5" t="str">
        <f t="shared" ca="1" si="301"/>
        <v>-</v>
      </c>
      <c r="GE89" s="5" t="str">
        <f t="shared" ca="1" si="301"/>
        <v>-</v>
      </c>
      <c r="GF89" s="19" t="b">
        <f t="shared" ca="1" si="321"/>
        <v>0</v>
      </c>
      <c r="GG89" s="19" t="str">
        <f t="shared" ca="1" si="325"/>
        <v>-</v>
      </c>
      <c r="GH89" s="19" t="str">
        <f t="shared" ca="1" si="325"/>
        <v>-</v>
      </c>
      <c r="GI89" s="19" t="b">
        <f t="shared" ca="1" si="325"/>
        <v>1</v>
      </c>
      <c r="GJ89" s="19">
        <f t="shared" ca="1" si="325"/>
        <v>0.75</v>
      </c>
      <c r="GK89" s="19">
        <f t="shared" ca="1" si="325"/>
        <v>0.75</v>
      </c>
      <c r="GL89" s="19">
        <f t="shared" ca="1" si="325"/>
        <v>0.99</v>
      </c>
      <c r="GM89" s="19">
        <f t="shared" ca="1" si="325"/>
        <v>0.5</v>
      </c>
      <c r="GN89" s="19">
        <f t="shared" ca="1" si="325"/>
        <v>0</v>
      </c>
      <c r="GO89" s="19">
        <f t="shared" ca="1" si="325"/>
        <v>0</v>
      </c>
      <c r="GP89" s="19" t="str">
        <f t="shared" ca="1" si="325"/>
        <v>-</v>
      </c>
      <c r="GQ89" s="19" t="str">
        <f t="shared" ca="1" si="236"/>
        <v>-</v>
      </c>
      <c r="GR89" s="19" t="str">
        <f t="shared" ca="1" si="236"/>
        <v>-</v>
      </c>
      <c r="GS89" s="5">
        <f t="shared" ca="1" si="276"/>
        <v>1</v>
      </c>
      <c r="GT89" s="9"/>
      <c r="GU89" s="19">
        <f t="shared" ca="1" si="322"/>
        <v>70</v>
      </c>
      <c r="GV89" s="19">
        <f t="shared" ca="1" si="311"/>
        <v>50</v>
      </c>
      <c r="GW89" s="19">
        <f t="shared" ca="1" si="311"/>
        <v>85</v>
      </c>
      <c r="GX89" s="19">
        <f t="shared" ca="1" si="311"/>
        <v>50</v>
      </c>
      <c r="GY89" s="19">
        <f t="shared" ca="1" si="214"/>
        <v>1</v>
      </c>
      <c r="GZ89" s="5">
        <f t="shared" ca="1" si="277"/>
        <v>1</v>
      </c>
      <c r="HA89" s="19">
        <f t="shared" ca="1" si="176"/>
        <v>1</v>
      </c>
      <c r="HB89" s="9"/>
      <c r="HC89" s="19" t="b">
        <f t="shared" ca="1" si="311"/>
        <v>0</v>
      </c>
      <c r="HD89" s="19" t="b">
        <f t="shared" ca="1" si="311"/>
        <v>0</v>
      </c>
      <c r="HE89" s="19">
        <f t="shared" ca="1" si="311"/>
        <v>1</v>
      </c>
      <c r="HF89" s="19">
        <f t="shared" ca="1" si="328"/>
        <v>0.75</v>
      </c>
      <c r="HG89" s="19">
        <f t="shared" ca="1" si="328"/>
        <v>0.75</v>
      </c>
      <c r="HH89" s="19">
        <f t="shared" ca="1" si="328"/>
        <v>0.8</v>
      </c>
      <c r="HI89" s="19">
        <f t="shared" ca="1" si="328"/>
        <v>0.82499999999999996</v>
      </c>
      <c r="HJ89" s="19">
        <f t="shared" ca="1" si="328"/>
        <v>0.875</v>
      </c>
      <c r="HK89" s="19">
        <f t="shared" ca="1" si="328"/>
        <v>0.9</v>
      </c>
      <c r="HL89" s="19">
        <f t="shared" ca="1" si="328"/>
        <v>1</v>
      </c>
      <c r="HM89" s="19">
        <f t="shared" ca="1" si="307"/>
        <v>0.875</v>
      </c>
      <c r="HN89" s="19">
        <f t="shared" ca="1" si="229"/>
        <v>0</v>
      </c>
      <c r="HO89" s="24">
        <v>0</v>
      </c>
    </row>
    <row r="90" spans="1:223" outlineLevel="2">
      <c r="A90" s="21">
        <f t="shared" si="251"/>
        <v>85</v>
      </c>
      <c r="B90" s="224">
        <f t="shared" ca="1" si="194"/>
        <v>24</v>
      </c>
      <c r="C90">
        <f>203</f>
        <v>203</v>
      </c>
      <c r="D90" s="145" t="str">
        <f t="shared" ca="1" si="265"/>
        <v>SWV</v>
      </c>
      <c r="E90" t="b">
        <f t="shared" ca="1" si="147"/>
        <v>1</v>
      </c>
      <c r="F90" t="b">
        <v>0</v>
      </c>
      <c r="G90" t="b">
        <f t="shared" ca="1" si="286"/>
        <v>1</v>
      </c>
      <c r="H90" s="240">
        <f t="shared" ca="1" si="318"/>
        <v>0</v>
      </c>
      <c r="I90" s="240">
        <f t="shared" ca="1" si="318"/>
        <v>1</v>
      </c>
      <c r="J90" s="240">
        <f t="shared" ca="1" si="318"/>
        <v>0</v>
      </c>
      <c r="K90" s="240">
        <f t="shared" ca="1" si="318"/>
        <v>1</v>
      </c>
      <c r="L90" s="240"/>
      <c r="M90" s="240">
        <f t="shared" ca="1" si="278"/>
        <v>1</v>
      </c>
      <c r="N90" s="240">
        <f t="shared" ca="1" si="323"/>
        <v>1</v>
      </c>
      <c r="O90" s="240">
        <f t="shared" ca="1" si="323"/>
        <v>2</v>
      </c>
      <c r="P90" s="240">
        <f t="shared" ca="1" si="323"/>
        <v>1</v>
      </c>
      <c r="Q90" s="240">
        <f t="shared" ca="1" si="323"/>
        <v>2</v>
      </c>
      <c r="R90" s="240">
        <f t="shared" ca="1" si="323"/>
        <v>1</v>
      </c>
      <c r="S90" s="240">
        <f t="shared" ca="1" si="323"/>
        <v>1</v>
      </c>
      <c r="T90" s="240">
        <f t="shared" ca="1" si="323"/>
        <v>1</v>
      </c>
      <c r="U90" s="278"/>
      <c r="V90" s="278"/>
      <c r="W90" s="280">
        <f t="shared" ca="1" si="319"/>
        <v>0</v>
      </c>
      <c r="X90" s="280">
        <f t="shared" ca="1" si="319"/>
        <v>106</v>
      </c>
      <c r="Y90" s="280">
        <f t="shared" ca="1" si="304"/>
        <v>0</v>
      </c>
      <c r="Z90" s="145">
        <f ca="1">INDEX(CHOOSE($N90,DataAutumn!i.AdultDrys,DataWinter!i.AdultDrys,DataSpring!i.AdultDrys),1,$M90)</f>
        <v>4</v>
      </c>
      <c r="AA90" s="5">
        <f t="shared" ca="1" si="290"/>
        <v>2</v>
      </c>
      <c r="AB90" s="5">
        <f t="shared" ca="1" si="290"/>
        <v>0</v>
      </c>
      <c r="AC90" s="5">
        <f t="shared" ca="1" si="266"/>
        <v>5</v>
      </c>
      <c r="AD90">
        <f t="shared" ca="1" si="287"/>
        <v>9</v>
      </c>
      <c r="AE90" s="240">
        <f t="shared" ca="1" si="222"/>
        <v>53</v>
      </c>
      <c r="AF90" s="233" t="str">
        <f t="shared" ca="1" si="302"/>
        <v>00061 FeedSupplyTemplate SWV Day135 FWM     RR000p WP100p MP100p GP100p T_TRUE  LTW_106_000 (F33N11)</v>
      </c>
      <c r="AG90" s="9" t="str">
        <f ca="1">IF(COUNTIF(AF$5:AF90,AF90)=1,"-","Dup")</f>
        <v>-</v>
      </c>
      <c r="AH90" s="9"/>
      <c r="AI90" s="240" t="str">
        <f t="shared" ca="1" si="289"/>
        <v>-</v>
      </c>
      <c r="AJ90" s="240" t="str">
        <f t="shared" ca="1" si="289"/>
        <v>-</v>
      </c>
      <c r="AK90" s="240" t="str">
        <f t="shared" ca="1" si="289"/>
        <v>-</v>
      </c>
      <c r="AL90" s="240" t="str">
        <f t="shared" ca="1" si="289"/>
        <v>-</v>
      </c>
      <c r="AM90" s="240" t="str">
        <f t="shared" ca="1" si="289"/>
        <v>-</v>
      </c>
      <c r="AN90" s="240" t="str">
        <f t="shared" ca="1" si="289"/>
        <v>-</v>
      </c>
      <c r="AO90" s="9"/>
      <c r="AP90" s="19" t="b">
        <f t="shared" ca="1" si="327"/>
        <v>1</v>
      </c>
      <c r="AQ90" s="19" t="str">
        <f t="shared" ca="1" si="327"/>
        <v>-</v>
      </c>
      <c r="AR90" s="19" t="str">
        <f t="shared" ca="1" si="327"/>
        <v>-</v>
      </c>
      <c r="AS90" s="19" t="str">
        <f t="shared" ca="1" si="327"/>
        <v>-</v>
      </c>
      <c r="AT90" s="19" t="b">
        <f t="shared" ca="1" si="327"/>
        <v>0</v>
      </c>
      <c r="AU90" s="19">
        <f t="shared" ca="1" si="291"/>
        <v>0.25</v>
      </c>
      <c r="AV90" s="19" t="b">
        <f t="shared" ca="1" si="291"/>
        <v>1</v>
      </c>
      <c r="AW90" s="9"/>
      <c r="AX90" s="5" t="str">
        <f t="shared" ca="1" si="267"/>
        <v>-</v>
      </c>
      <c r="AY90" s="19" t="str">
        <f t="shared" ca="1" si="330"/>
        <v>-</v>
      </c>
      <c r="AZ90" s="19" t="str">
        <f t="shared" ca="1" si="330"/>
        <v>-</v>
      </c>
      <c r="BA90" s="19" t="str">
        <f t="shared" ca="1" si="330"/>
        <v>-</v>
      </c>
      <c r="BB90" s="5" t="str">
        <f t="shared" ca="1" si="268"/>
        <v>-</v>
      </c>
      <c r="BC90" s="19" t="str">
        <f t="shared" ca="1" si="269"/>
        <v>-</v>
      </c>
      <c r="BD90" s="5" t="str">
        <f t="shared" ca="1" si="270"/>
        <v>-</v>
      </c>
      <c r="BE90" s="19" t="str">
        <f t="shared" ca="1" si="331"/>
        <v>-</v>
      </c>
      <c r="BF90" s="19" t="str">
        <f t="shared" ca="1" si="331"/>
        <v>-</v>
      </c>
      <c r="BG90" s="19" t="str">
        <f t="shared" ca="1" si="331"/>
        <v>-</v>
      </c>
      <c r="BH90" s="5" t="str">
        <f t="shared" ca="1" si="271"/>
        <v>-</v>
      </c>
      <c r="BI90" s="9"/>
      <c r="BJ90" s="19" t="str">
        <f t="shared" ca="1" si="315"/>
        <v>-</v>
      </c>
      <c r="BK90" s="19" t="str">
        <f t="shared" ca="1" si="315"/>
        <v>-</v>
      </c>
      <c r="BL90" s="19" t="str">
        <f t="shared" ca="1" si="315"/>
        <v>-</v>
      </c>
      <c r="BM90" s="19" t="str">
        <f t="shared" ca="1" si="315"/>
        <v>-</v>
      </c>
      <c r="BN90" s="19" t="str">
        <f t="shared" ca="1" si="315"/>
        <v>-</v>
      </c>
      <c r="BO90" s="19" t="str">
        <f t="shared" ca="1" si="315"/>
        <v>-</v>
      </c>
      <c r="BP90" s="19" t="str">
        <f t="shared" ca="1" si="315"/>
        <v>-</v>
      </c>
      <c r="BQ90" s="19" t="str">
        <f t="shared" ca="1" si="315"/>
        <v>-</v>
      </c>
      <c r="BR90" s="19" t="str">
        <f t="shared" ca="1" si="315"/>
        <v>-</v>
      </c>
      <c r="BS90" s="19" t="str">
        <f t="shared" ca="1" si="315"/>
        <v>-</v>
      </c>
      <c r="BT90" s="9"/>
      <c r="BU90" s="240" t="b">
        <f t="shared" ca="1" si="201"/>
        <v>1</v>
      </c>
      <c r="BV90" s="12" t="b">
        <v>1</v>
      </c>
      <c r="BW90" s="240" t="b">
        <f t="shared" ca="1" si="207"/>
        <v>1</v>
      </c>
      <c r="BX90" s="255">
        <f t="shared" ca="1" si="303"/>
        <v>111109</v>
      </c>
      <c r="BY90" s="240" t="b">
        <f t="shared" ca="1" si="218"/>
        <v>1</v>
      </c>
      <c r="BZ90" s="240">
        <f t="shared" ca="1" si="223"/>
        <v>0</v>
      </c>
      <c r="CA90" s="240" t="b">
        <f t="shared" ca="1" si="223"/>
        <v>0</v>
      </c>
      <c r="CB90" s="240">
        <f t="shared" ca="1" si="197"/>
        <v>111162</v>
      </c>
      <c r="CC90" s="19" t="str">
        <f t="shared" ca="1" si="233"/>
        <v>-</v>
      </c>
      <c r="CD90" s="12">
        <v>1</v>
      </c>
      <c r="CE90" s="12">
        <v>1</v>
      </c>
      <c r="CF90" s="9"/>
      <c r="CG90" s="448">
        <f t="shared" ca="1" si="294"/>
        <v>683</v>
      </c>
      <c r="CH90" s="448">
        <f t="shared" ca="1" si="294"/>
        <v>717</v>
      </c>
      <c r="CI90" s="448">
        <f t="shared" ca="1" si="294"/>
        <v>752</v>
      </c>
      <c r="CJ90" s="153">
        <f t="shared" ca="1" si="295"/>
        <v>441</v>
      </c>
      <c r="CK90" s="153">
        <f t="shared" ca="1" si="295"/>
        <v>476</v>
      </c>
      <c r="CL90" s="153">
        <f t="shared" ca="1" si="295"/>
        <v>511</v>
      </c>
      <c r="CM90" s="19" t="str">
        <f t="shared" ca="1" si="279"/>
        <v>-</v>
      </c>
      <c r="CN90" s="19" t="str">
        <f t="shared" ca="1" si="312"/>
        <v>-</v>
      </c>
      <c r="CO90" s="19" t="str">
        <f t="shared" ca="1" si="312"/>
        <v>-</v>
      </c>
      <c r="CP90" s="19" t="str">
        <f t="shared" ca="1" si="308"/>
        <v>-</v>
      </c>
      <c r="CQ90" s="19" t="str">
        <f t="shared" ca="1" si="308"/>
        <v>-</v>
      </c>
      <c r="CR90" s="19"/>
      <c r="CS90" s="19"/>
      <c r="CT90" s="19"/>
      <c r="CU90" s="19"/>
      <c r="CV90" s="19"/>
      <c r="CW90" s="19"/>
      <c r="CX90" s="19"/>
      <c r="CY90" s="19"/>
      <c r="CZ90" s="19"/>
      <c r="DA90" s="19"/>
      <c r="DB90" s="19"/>
      <c r="DC90" s="19"/>
      <c r="DD90" s="12">
        <v>1</v>
      </c>
      <c r="DE90" s="12">
        <v>1</v>
      </c>
      <c r="DF90" s="19">
        <f t="shared" ca="1" si="309"/>
        <v>0</v>
      </c>
      <c r="DG90" s="19" t="str">
        <f t="shared" ca="1" si="309"/>
        <v>-</v>
      </c>
      <c r="DH90" s="19" t="str">
        <f t="shared" ca="1" si="309"/>
        <v>-</v>
      </c>
      <c r="DI90" s="19" t="str">
        <f t="shared" ca="1" si="309"/>
        <v>-</v>
      </c>
      <c r="DJ90" s="19" t="str">
        <f t="shared" ca="1" si="309"/>
        <v>-</v>
      </c>
      <c r="DK90" s="19" t="str">
        <f t="shared" ca="1" si="309"/>
        <v>-</v>
      </c>
      <c r="DL90" s="19">
        <f t="shared" ca="1" si="309"/>
        <v>0</v>
      </c>
      <c r="DM90" s="19" t="str">
        <f t="shared" ca="1" si="309"/>
        <v>-</v>
      </c>
      <c r="DN90" s="19" t="str">
        <f t="shared" ca="1" si="309"/>
        <v>-</v>
      </c>
      <c r="DO90" s="19">
        <f t="shared" ca="1" si="309"/>
        <v>0</v>
      </c>
      <c r="DP90" s="154">
        <f t="shared" ca="1" si="317"/>
        <v>0</v>
      </c>
      <c r="DQ90" s="154">
        <f t="shared" ca="1" si="317"/>
        <v>0</v>
      </c>
      <c r="DR90" s="5">
        <f t="shared" ca="1" si="273"/>
        <v>19</v>
      </c>
      <c r="DS90" s="9"/>
      <c r="DT90" s="5">
        <f t="shared" ca="1" si="296"/>
        <v>0</v>
      </c>
      <c r="DU90" s="5" t="b">
        <f t="shared" ca="1" si="296"/>
        <v>0</v>
      </c>
      <c r="DV90" s="19">
        <f t="shared" ca="1" si="316"/>
        <v>0</v>
      </c>
      <c r="DW90" s="5">
        <f t="shared" ca="1" si="296"/>
        <v>50</v>
      </c>
      <c r="DX90" s="19">
        <f t="shared" ca="1" si="316"/>
        <v>0</v>
      </c>
      <c r="DY90" s="19">
        <f t="shared" ca="1" si="316"/>
        <v>0</v>
      </c>
      <c r="DZ90" s="19">
        <f t="shared" ca="1" si="316"/>
        <v>0</v>
      </c>
      <c r="EA90" s="19">
        <f t="shared" ca="1" si="316"/>
        <v>0</v>
      </c>
      <c r="EB90" s="19">
        <f t="shared" ca="1" si="316"/>
        <v>0</v>
      </c>
      <c r="EC90" s="19">
        <f t="shared" ca="1" si="316"/>
        <v>0</v>
      </c>
      <c r="ED90" s="19">
        <f t="shared" ca="1" si="316"/>
        <v>0</v>
      </c>
      <c r="EE90" s="19">
        <f t="shared" ca="1" si="316"/>
        <v>0</v>
      </c>
      <c r="EF90" s="19">
        <f t="shared" ca="1" si="316"/>
        <v>0</v>
      </c>
      <c r="EG90" s="5">
        <f t="shared" ca="1" si="297"/>
        <v>0</v>
      </c>
      <c r="EH90" s="5">
        <f t="shared" ca="1" si="297"/>
        <v>0</v>
      </c>
      <c r="EI90" s="5">
        <f t="shared" ca="1" si="297"/>
        <v>0</v>
      </c>
      <c r="EJ90" s="5">
        <f t="shared" ca="1" si="320"/>
        <v>0.01</v>
      </c>
      <c r="EK90" s="5">
        <f t="shared" ca="1" si="320"/>
        <v>0</v>
      </c>
      <c r="EL90" s="5">
        <f t="shared" ca="1" si="320"/>
        <v>0</v>
      </c>
      <c r="EM90" s="5">
        <f t="shared" ca="1" si="320"/>
        <v>0.05</v>
      </c>
      <c r="EN90" s="5">
        <f t="shared" ca="1" si="320"/>
        <v>0.05</v>
      </c>
      <c r="EO90" s="19">
        <f t="shared" ca="1" si="324"/>
        <v>0</v>
      </c>
      <c r="EP90" s="19">
        <f t="shared" ca="1" si="324"/>
        <v>0</v>
      </c>
      <c r="EQ90" s="19">
        <f t="shared" ca="1" si="324"/>
        <v>0</v>
      </c>
      <c r="ER90" s="9"/>
      <c r="ES90" s="5" t="str">
        <f t="shared" ca="1" si="274"/>
        <v>-</v>
      </c>
      <c r="ET90" s="5" t="b">
        <f t="shared" ca="1" si="299"/>
        <v>1</v>
      </c>
      <c r="EU90" s="5" t="b">
        <f t="shared" ca="1" si="299"/>
        <v>0</v>
      </c>
      <c r="EV90" s="5" t="b">
        <f t="shared" ca="1" si="299"/>
        <v>0</v>
      </c>
      <c r="EW90" s="19">
        <f t="shared" ca="1" si="314"/>
        <v>2</v>
      </c>
      <c r="EX90" s="19">
        <f t="shared" ca="1" si="314"/>
        <v>2</v>
      </c>
      <c r="EY90" s="19" t="str">
        <f t="shared" ca="1" si="283"/>
        <v>-</v>
      </c>
      <c r="EZ90" s="19" t="str">
        <f t="shared" ca="1" si="283"/>
        <v>-</v>
      </c>
      <c r="FA90" s="19" t="str">
        <f t="shared" ca="1" si="283"/>
        <v>-</v>
      </c>
      <c r="FB90" s="19" t="str">
        <f t="shared" ca="1" si="283"/>
        <v>-</v>
      </c>
      <c r="FC90" s="19">
        <f t="shared" ca="1" si="283"/>
        <v>1</v>
      </c>
      <c r="FD90" s="19">
        <f t="shared" ca="1" si="283"/>
        <v>0.66</v>
      </c>
      <c r="FE90" s="19" t="str">
        <f t="shared" ca="1" si="283"/>
        <v>-</v>
      </c>
      <c r="FF90" s="5" t="b">
        <f t="array" aca="1" ref="FF90" ca="1">IF(OR(FG90:FG90&lt;&gt;"-"),TRUE,"-")</f>
        <v>1</v>
      </c>
      <c r="FG90" s="240">
        <f t="shared" ca="1" si="329"/>
        <v>2</v>
      </c>
      <c r="FH90" s="240">
        <f t="shared" ca="1" si="329"/>
        <v>2</v>
      </c>
      <c r="FI90" s="240">
        <f t="shared" ca="1" si="329"/>
        <v>2</v>
      </c>
      <c r="FJ90" s="240">
        <f t="shared" ca="1" si="329"/>
        <v>2</v>
      </c>
      <c r="FK90" s="240">
        <f t="shared" ca="1" si="329"/>
        <v>2</v>
      </c>
      <c r="FL90" s="240">
        <f t="shared" ca="1" si="329"/>
        <v>2</v>
      </c>
      <c r="FM90" s="240">
        <f t="shared" ca="1" si="329"/>
        <v>2</v>
      </c>
      <c r="FN90" s="240">
        <f t="shared" ca="1" si="329"/>
        <v>2</v>
      </c>
      <c r="FO90" s="5" t="str">
        <f t="array" aca="1" ref="FO90" ca="1">IF(OR(FP90:FV90&lt;&gt;"-"),TRUE,"-")</f>
        <v>-</v>
      </c>
      <c r="FP90" s="19" t="str">
        <f t="shared" ca="1" si="310"/>
        <v>-</v>
      </c>
      <c r="FQ90" s="19" t="str">
        <f t="shared" ca="1" si="310"/>
        <v>-</v>
      </c>
      <c r="FR90" s="19" t="str">
        <f t="shared" ca="1" si="310"/>
        <v>-</v>
      </c>
      <c r="FS90" s="19" t="str">
        <f t="shared" ca="1" si="310"/>
        <v>-</v>
      </c>
      <c r="FT90" s="19" t="str">
        <f t="shared" ca="1" si="310"/>
        <v>-</v>
      </c>
      <c r="FU90" s="19" t="str">
        <f t="shared" ca="1" si="310"/>
        <v>-</v>
      </c>
      <c r="FV90" s="19" t="str">
        <f t="shared" ca="1" si="310"/>
        <v>-</v>
      </c>
      <c r="FW90" s="19" t="b">
        <f t="shared" ca="1" si="213"/>
        <v>1</v>
      </c>
      <c r="FX90" s="145">
        <f t="shared" ca="1" si="275"/>
        <v>2</v>
      </c>
      <c r="FY90" s="19">
        <f t="shared" ca="1" si="213"/>
        <v>2</v>
      </c>
      <c r="FZ90" s="19" t="b">
        <f t="shared" ca="1" si="213"/>
        <v>0</v>
      </c>
      <c r="GA90" s="19" t="str">
        <f t="shared" ca="1" si="191"/>
        <v>-</v>
      </c>
      <c r="GB90" s="5" t="str">
        <f t="shared" ca="1" si="301"/>
        <v>-</v>
      </c>
      <c r="GC90" s="5" t="str">
        <f t="shared" ca="1" si="301"/>
        <v>-</v>
      </c>
      <c r="GD90" s="5" t="str">
        <f t="shared" ca="1" si="301"/>
        <v>-</v>
      </c>
      <c r="GE90" s="5" t="str">
        <f t="shared" ca="1" si="301"/>
        <v>-</v>
      </c>
      <c r="GF90" s="19" t="b">
        <f t="shared" ca="1" si="321"/>
        <v>0</v>
      </c>
      <c r="GG90" s="19" t="str">
        <f t="shared" ca="1" si="325"/>
        <v>-</v>
      </c>
      <c r="GH90" s="19" t="str">
        <f t="shared" ca="1" si="325"/>
        <v>-</v>
      </c>
      <c r="GI90" s="19" t="b">
        <f t="shared" ca="1" si="325"/>
        <v>1</v>
      </c>
      <c r="GJ90" s="19">
        <f t="shared" ca="1" si="325"/>
        <v>0.75</v>
      </c>
      <c r="GK90" s="19">
        <f t="shared" ca="1" si="325"/>
        <v>0.75</v>
      </c>
      <c r="GL90" s="19">
        <f t="shared" ca="1" si="325"/>
        <v>0.99</v>
      </c>
      <c r="GM90" s="19">
        <f t="shared" ca="1" si="325"/>
        <v>0.5</v>
      </c>
      <c r="GN90" s="19">
        <f t="shared" ca="1" si="325"/>
        <v>0</v>
      </c>
      <c r="GO90" s="19">
        <f t="shared" ca="1" si="325"/>
        <v>0</v>
      </c>
      <c r="GP90" s="19" t="str">
        <f t="shared" ca="1" si="325"/>
        <v>-</v>
      </c>
      <c r="GQ90" s="19" t="str">
        <f t="shared" ca="1" si="236"/>
        <v>-</v>
      </c>
      <c r="GR90" s="19" t="str">
        <f t="shared" ca="1" si="236"/>
        <v>-</v>
      </c>
      <c r="GS90" s="5">
        <f t="shared" ca="1" si="276"/>
        <v>1</v>
      </c>
      <c r="GT90" s="9"/>
      <c r="GU90" s="19">
        <f t="shared" ca="1" si="322"/>
        <v>70</v>
      </c>
      <c r="GV90" s="19">
        <f t="shared" ca="1" si="311"/>
        <v>50</v>
      </c>
      <c r="GW90" s="19">
        <f t="shared" ca="1" si="311"/>
        <v>85</v>
      </c>
      <c r="GX90" s="19">
        <f t="shared" ca="1" si="311"/>
        <v>50</v>
      </c>
      <c r="GY90" s="19">
        <f t="shared" ca="1" si="214"/>
        <v>1</v>
      </c>
      <c r="GZ90" s="5">
        <f t="shared" ca="1" si="277"/>
        <v>1</v>
      </c>
      <c r="HA90" s="19">
        <f t="shared" ca="1" si="176"/>
        <v>1</v>
      </c>
      <c r="HB90" s="9"/>
      <c r="HC90" s="19" t="b">
        <f t="shared" ca="1" si="311"/>
        <v>0</v>
      </c>
      <c r="HD90" s="19" t="b">
        <f t="shared" ca="1" si="311"/>
        <v>0</v>
      </c>
      <c r="HE90" s="19">
        <f t="shared" ca="1" si="311"/>
        <v>1</v>
      </c>
      <c r="HF90" s="19">
        <f t="shared" ca="1" si="328"/>
        <v>0.75</v>
      </c>
      <c r="HG90" s="19">
        <f t="shared" ca="1" si="328"/>
        <v>0.75</v>
      </c>
      <c r="HH90" s="19">
        <f t="shared" ca="1" si="328"/>
        <v>0.8</v>
      </c>
      <c r="HI90" s="19">
        <f t="shared" ca="1" si="328"/>
        <v>0.82499999999999996</v>
      </c>
      <c r="HJ90" s="19">
        <f t="shared" ca="1" si="328"/>
        <v>0.875</v>
      </c>
      <c r="HK90" s="19">
        <f t="shared" ca="1" si="328"/>
        <v>0.9</v>
      </c>
      <c r="HL90" s="19">
        <f t="shared" ca="1" si="328"/>
        <v>1</v>
      </c>
      <c r="HM90" s="19">
        <f t="shared" ca="1" si="307"/>
        <v>0.875</v>
      </c>
      <c r="HN90" s="19">
        <f t="shared" ca="1" si="229"/>
        <v>0</v>
      </c>
      <c r="HO90" s="24">
        <v>0</v>
      </c>
    </row>
    <row r="91" spans="1:223" outlineLevel="2">
      <c r="A91" s="21">
        <f t="shared" si="251"/>
        <v>86</v>
      </c>
      <c r="B91" s="224">
        <f t="shared" ca="1" si="194"/>
        <v>24</v>
      </c>
      <c r="C91">
        <f>203</f>
        <v>203</v>
      </c>
      <c r="D91" s="145" t="str">
        <f t="shared" ca="1" si="265"/>
        <v>SWV</v>
      </c>
      <c r="E91" t="b">
        <f t="shared" ca="1" si="147"/>
        <v>1</v>
      </c>
      <c r="F91" t="b">
        <v>0</v>
      </c>
      <c r="G91" t="b">
        <f t="shared" ca="1" si="286"/>
        <v>1</v>
      </c>
      <c r="H91" s="240">
        <f t="shared" ca="1" si="318"/>
        <v>0</v>
      </c>
      <c r="I91" s="240">
        <f t="shared" ca="1" si="318"/>
        <v>1</v>
      </c>
      <c r="J91" s="240">
        <f t="shared" ca="1" si="318"/>
        <v>0</v>
      </c>
      <c r="K91" s="240">
        <f t="shared" ca="1" si="318"/>
        <v>1</v>
      </c>
      <c r="L91" s="240"/>
      <c r="M91" s="240">
        <f t="shared" ca="1" si="278"/>
        <v>1</v>
      </c>
      <c r="N91" s="240">
        <f t="shared" ca="1" si="323"/>
        <v>1</v>
      </c>
      <c r="O91" s="240">
        <f t="shared" ca="1" si="323"/>
        <v>2</v>
      </c>
      <c r="P91" s="240">
        <f t="shared" ca="1" si="323"/>
        <v>1</v>
      </c>
      <c r="Q91" s="240">
        <f t="shared" ca="1" si="323"/>
        <v>2</v>
      </c>
      <c r="R91" s="240">
        <f t="shared" ca="1" si="323"/>
        <v>1</v>
      </c>
      <c r="S91" s="240">
        <f t="shared" ca="1" si="323"/>
        <v>1</v>
      </c>
      <c r="T91" s="240">
        <f t="shared" ca="1" si="323"/>
        <v>1</v>
      </c>
      <c r="U91" s="278"/>
      <c r="V91" s="278"/>
      <c r="W91" s="280">
        <f t="shared" ca="1" si="319"/>
        <v>0</v>
      </c>
      <c r="X91" s="280">
        <f t="shared" ca="1" si="319"/>
        <v>107</v>
      </c>
      <c r="Y91" s="280">
        <f t="shared" ca="1" si="304"/>
        <v>0</v>
      </c>
      <c r="Z91" s="145">
        <f ca="1">INDEX(CHOOSE($N91,DataAutumn!i.AdultDrys,DataWinter!i.AdultDrys,DataSpring!i.AdultDrys),1,$M91)</f>
        <v>4</v>
      </c>
      <c r="AA91" s="5">
        <f t="shared" ca="1" si="290"/>
        <v>2</v>
      </c>
      <c r="AB91" s="5">
        <f t="shared" ca="1" si="290"/>
        <v>0</v>
      </c>
      <c r="AC91" s="5">
        <f t="shared" ca="1" si="266"/>
        <v>5</v>
      </c>
      <c r="AD91">
        <f t="shared" ca="1" si="287"/>
        <v>9</v>
      </c>
      <c r="AE91" s="240">
        <f t="shared" ca="1" si="222"/>
        <v>54</v>
      </c>
      <c r="AF91" s="233" t="str">
        <f t="shared" ca="1" si="302"/>
        <v>00062 FeedSupplyTemplate SWV Day135 FWM     RR000p WP100p MP100p GP100p T_TRUE  LTW_107_000 (F33N11)</v>
      </c>
      <c r="AG91" s="9" t="str">
        <f ca="1">IF(COUNTIF(AF$5:AF91,AF91)=1,"-","Dup")</f>
        <v>-</v>
      </c>
      <c r="AH91" s="9"/>
      <c r="AI91" s="240" t="str">
        <f t="shared" ca="1" si="289"/>
        <v>-</v>
      </c>
      <c r="AJ91" s="240" t="str">
        <f t="shared" ca="1" si="289"/>
        <v>-</v>
      </c>
      <c r="AK91" s="240" t="str">
        <f t="shared" ca="1" si="289"/>
        <v>-</v>
      </c>
      <c r="AL91" s="240" t="str">
        <f t="shared" ca="1" si="289"/>
        <v>-</v>
      </c>
      <c r="AM91" s="240" t="str">
        <f t="shared" ca="1" si="289"/>
        <v>-</v>
      </c>
      <c r="AN91" s="240" t="str">
        <f t="shared" ca="1" si="289"/>
        <v>-</v>
      </c>
      <c r="AO91" s="9"/>
      <c r="AP91" s="19" t="b">
        <f t="shared" ca="1" si="327"/>
        <v>1</v>
      </c>
      <c r="AQ91" s="19" t="str">
        <f t="shared" ca="1" si="327"/>
        <v>-</v>
      </c>
      <c r="AR91" s="19" t="str">
        <f t="shared" ca="1" si="327"/>
        <v>-</v>
      </c>
      <c r="AS91" s="19" t="str">
        <f t="shared" ca="1" si="327"/>
        <v>-</v>
      </c>
      <c r="AT91" s="19" t="b">
        <f t="shared" ca="1" si="327"/>
        <v>0</v>
      </c>
      <c r="AU91" s="19">
        <f t="shared" ca="1" si="291"/>
        <v>0.25</v>
      </c>
      <c r="AV91" s="19" t="b">
        <f t="shared" ca="1" si="291"/>
        <v>1</v>
      </c>
      <c r="AW91" s="9"/>
      <c r="AX91" s="5" t="str">
        <f t="shared" ca="1" si="267"/>
        <v>-</v>
      </c>
      <c r="AY91" s="19" t="str">
        <f t="shared" ca="1" si="330"/>
        <v>-</v>
      </c>
      <c r="AZ91" s="19" t="str">
        <f t="shared" ca="1" si="330"/>
        <v>-</v>
      </c>
      <c r="BA91" s="19" t="str">
        <f t="shared" ca="1" si="330"/>
        <v>-</v>
      </c>
      <c r="BB91" s="5" t="str">
        <f t="shared" ca="1" si="268"/>
        <v>-</v>
      </c>
      <c r="BC91" s="19" t="str">
        <f t="shared" ca="1" si="269"/>
        <v>-</v>
      </c>
      <c r="BD91" s="5" t="str">
        <f t="shared" ca="1" si="270"/>
        <v>-</v>
      </c>
      <c r="BE91" s="19" t="str">
        <f t="shared" ca="1" si="331"/>
        <v>-</v>
      </c>
      <c r="BF91" s="19" t="str">
        <f t="shared" ca="1" si="331"/>
        <v>-</v>
      </c>
      <c r="BG91" s="19" t="str">
        <f t="shared" ca="1" si="331"/>
        <v>-</v>
      </c>
      <c r="BH91" s="5" t="str">
        <f t="shared" ca="1" si="271"/>
        <v>-</v>
      </c>
      <c r="BI91" s="9"/>
      <c r="BJ91" s="19" t="str">
        <f t="shared" ca="1" si="315"/>
        <v>-</v>
      </c>
      <c r="BK91" s="19" t="str">
        <f t="shared" ca="1" si="315"/>
        <v>-</v>
      </c>
      <c r="BL91" s="19" t="str">
        <f t="shared" ca="1" si="315"/>
        <v>-</v>
      </c>
      <c r="BM91" s="19" t="str">
        <f t="shared" ca="1" si="315"/>
        <v>-</v>
      </c>
      <c r="BN91" s="19" t="str">
        <f t="shared" ca="1" si="315"/>
        <v>-</v>
      </c>
      <c r="BO91" s="19" t="str">
        <f t="shared" ca="1" si="315"/>
        <v>-</v>
      </c>
      <c r="BP91" s="19" t="str">
        <f t="shared" ca="1" si="315"/>
        <v>-</v>
      </c>
      <c r="BQ91" s="19" t="str">
        <f t="shared" ca="1" si="315"/>
        <v>-</v>
      </c>
      <c r="BR91" s="19" t="str">
        <f t="shared" ca="1" si="315"/>
        <v>-</v>
      </c>
      <c r="BS91" s="19" t="str">
        <f t="shared" ca="1" si="315"/>
        <v>-</v>
      </c>
      <c r="BT91" s="9"/>
      <c r="BU91" s="240" t="b">
        <f t="shared" ca="1" si="201"/>
        <v>1</v>
      </c>
      <c r="BV91" s="12" t="b">
        <v>1</v>
      </c>
      <c r="BW91" s="240" t="b">
        <f t="shared" ca="1" si="207"/>
        <v>1</v>
      </c>
      <c r="BX91" s="255">
        <f t="shared" ca="1" si="303"/>
        <v>111109</v>
      </c>
      <c r="BY91" s="240" t="b">
        <f t="shared" ca="1" si="218"/>
        <v>1</v>
      </c>
      <c r="BZ91" s="240">
        <f t="shared" ca="1" si="223"/>
        <v>0</v>
      </c>
      <c r="CA91" s="240" t="b">
        <f t="shared" ca="1" si="223"/>
        <v>0</v>
      </c>
      <c r="CB91" s="240">
        <f t="shared" ca="1" si="197"/>
        <v>111163</v>
      </c>
      <c r="CC91" s="19" t="str">
        <f t="shared" ca="1" si="233"/>
        <v>-</v>
      </c>
      <c r="CD91" s="12">
        <v>1</v>
      </c>
      <c r="CE91" s="12">
        <v>1</v>
      </c>
      <c r="CF91" s="9"/>
      <c r="CG91" s="448">
        <f t="shared" ca="1" si="294"/>
        <v>683</v>
      </c>
      <c r="CH91" s="448">
        <f t="shared" ca="1" si="294"/>
        <v>717</v>
      </c>
      <c r="CI91" s="448">
        <f t="shared" ca="1" si="294"/>
        <v>752</v>
      </c>
      <c r="CJ91" s="153">
        <f t="shared" ca="1" si="295"/>
        <v>441</v>
      </c>
      <c r="CK91" s="153">
        <f t="shared" ca="1" si="295"/>
        <v>476</v>
      </c>
      <c r="CL91" s="153">
        <f t="shared" ca="1" si="295"/>
        <v>511</v>
      </c>
      <c r="CM91" s="19" t="str">
        <f t="shared" ca="1" si="279"/>
        <v>-</v>
      </c>
      <c r="CN91" s="19" t="str">
        <f t="shared" ca="1" si="312"/>
        <v>-</v>
      </c>
      <c r="CO91" s="19" t="str">
        <f t="shared" ca="1" si="312"/>
        <v>-</v>
      </c>
      <c r="CP91" s="19" t="str">
        <f t="shared" ref="CP91:CQ91" ca="1" si="332">OFFSET(CP$5,$B91,0)</f>
        <v>-</v>
      </c>
      <c r="CQ91" s="19" t="str">
        <f t="shared" ca="1" si="332"/>
        <v>-</v>
      </c>
      <c r="CR91" s="19"/>
      <c r="CS91" s="19"/>
      <c r="CT91" s="19"/>
      <c r="CU91" s="19"/>
      <c r="CV91" s="19"/>
      <c r="CW91" s="19"/>
      <c r="CX91" s="19"/>
      <c r="CY91" s="19"/>
      <c r="CZ91" s="19"/>
      <c r="DA91" s="19"/>
      <c r="DB91" s="19"/>
      <c r="DC91" s="19"/>
      <c r="DD91" s="12">
        <v>1</v>
      </c>
      <c r="DE91" s="12">
        <v>1</v>
      </c>
      <c r="DF91" s="19">
        <f t="shared" ca="1" si="309"/>
        <v>0</v>
      </c>
      <c r="DG91" s="19" t="str">
        <f t="shared" ca="1" si="309"/>
        <v>-</v>
      </c>
      <c r="DH91" s="19" t="str">
        <f t="shared" ca="1" si="309"/>
        <v>-</v>
      </c>
      <c r="DI91" s="19" t="str">
        <f t="shared" ca="1" si="309"/>
        <v>-</v>
      </c>
      <c r="DJ91" s="19" t="str">
        <f t="shared" ca="1" si="309"/>
        <v>-</v>
      </c>
      <c r="DK91" s="19" t="str">
        <f t="shared" ca="1" si="309"/>
        <v>-</v>
      </c>
      <c r="DL91" s="19">
        <f t="shared" ca="1" si="309"/>
        <v>0</v>
      </c>
      <c r="DM91" s="19" t="str">
        <f t="shared" ca="1" si="309"/>
        <v>-</v>
      </c>
      <c r="DN91" s="19" t="str">
        <f t="shared" ca="1" si="309"/>
        <v>-</v>
      </c>
      <c r="DO91" s="19">
        <f t="shared" ca="1" si="309"/>
        <v>0</v>
      </c>
      <c r="DP91" s="154">
        <f t="shared" ca="1" si="317"/>
        <v>0</v>
      </c>
      <c r="DQ91" s="154">
        <f t="shared" ca="1" si="317"/>
        <v>0</v>
      </c>
      <c r="DR91" s="5">
        <f t="shared" ca="1" si="273"/>
        <v>19</v>
      </c>
      <c r="DS91" s="9"/>
      <c r="DT91" s="5">
        <f t="shared" ca="1" si="296"/>
        <v>0</v>
      </c>
      <c r="DU91" s="5" t="b">
        <f t="shared" ca="1" si="296"/>
        <v>0</v>
      </c>
      <c r="DV91" s="19">
        <f t="shared" ca="1" si="316"/>
        <v>0</v>
      </c>
      <c r="DW91" s="5">
        <f t="shared" ca="1" si="296"/>
        <v>50</v>
      </c>
      <c r="DX91" s="19">
        <f t="shared" ca="1" si="316"/>
        <v>0</v>
      </c>
      <c r="DY91" s="19">
        <f t="shared" ca="1" si="316"/>
        <v>0</v>
      </c>
      <c r="DZ91" s="19">
        <f t="shared" ca="1" si="316"/>
        <v>0</v>
      </c>
      <c r="EA91" s="19">
        <f t="shared" ca="1" si="316"/>
        <v>0</v>
      </c>
      <c r="EB91" s="19">
        <f t="shared" ca="1" si="316"/>
        <v>0</v>
      </c>
      <c r="EC91" s="19">
        <f t="shared" ca="1" si="316"/>
        <v>0</v>
      </c>
      <c r="ED91" s="19">
        <f t="shared" ca="1" si="316"/>
        <v>0</v>
      </c>
      <c r="EE91" s="19">
        <f t="shared" ca="1" si="316"/>
        <v>0</v>
      </c>
      <c r="EF91" s="19">
        <f t="shared" ca="1" si="316"/>
        <v>0</v>
      </c>
      <c r="EG91" s="5">
        <f t="shared" ca="1" si="297"/>
        <v>0</v>
      </c>
      <c r="EH91" s="5">
        <f t="shared" ca="1" si="297"/>
        <v>0</v>
      </c>
      <c r="EI91" s="5">
        <f t="shared" ca="1" si="297"/>
        <v>0</v>
      </c>
      <c r="EJ91" s="5">
        <f t="shared" ca="1" si="320"/>
        <v>0.01</v>
      </c>
      <c r="EK91" s="5">
        <f t="shared" ca="1" si="320"/>
        <v>0</v>
      </c>
      <c r="EL91" s="5">
        <f t="shared" ca="1" si="320"/>
        <v>0</v>
      </c>
      <c r="EM91" s="5">
        <f t="shared" ca="1" si="320"/>
        <v>0.05</v>
      </c>
      <c r="EN91" s="5">
        <f t="shared" ca="1" si="320"/>
        <v>0.05</v>
      </c>
      <c r="EO91" s="19">
        <f t="shared" ca="1" si="324"/>
        <v>0</v>
      </c>
      <c r="EP91" s="19">
        <f t="shared" ca="1" si="324"/>
        <v>0</v>
      </c>
      <c r="EQ91" s="19">
        <f t="shared" ca="1" si="324"/>
        <v>0</v>
      </c>
      <c r="ER91" s="9"/>
      <c r="ES91" s="5" t="str">
        <f t="shared" ca="1" si="274"/>
        <v>-</v>
      </c>
      <c r="ET91" s="5" t="b">
        <f t="shared" ca="1" si="299"/>
        <v>1</v>
      </c>
      <c r="EU91" s="5" t="b">
        <f t="shared" ca="1" si="299"/>
        <v>0</v>
      </c>
      <c r="EV91" s="5" t="b">
        <f t="shared" ca="1" si="299"/>
        <v>0</v>
      </c>
      <c r="EW91" s="19">
        <f t="shared" ca="1" si="314"/>
        <v>2</v>
      </c>
      <c r="EX91" s="19">
        <f t="shared" ca="1" si="314"/>
        <v>2</v>
      </c>
      <c r="EY91" s="19" t="str">
        <f t="shared" ca="1" si="283"/>
        <v>-</v>
      </c>
      <c r="EZ91" s="19" t="str">
        <f t="shared" ca="1" si="283"/>
        <v>-</v>
      </c>
      <c r="FA91" s="19" t="str">
        <f t="shared" ca="1" si="283"/>
        <v>-</v>
      </c>
      <c r="FB91" s="19" t="str">
        <f t="shared" ca="1" si="283"/>
        <v>-</v>
      </c>
      <c r="FC91" s="19">
        <f t="shared" ca="1" si="283"/>
        <v>1</v>
      </c>
      <c r="FD91" s="19">
        <f t="shared" ca="1" si="283"/>
        <v>0.66</v>
      </c>
      <c r="FE91" s="19" t="str">
        <f t="shared" ca="1" si="283"/>
        <v>-</v>
      </c>
      <c r="FF91" s="5" t="b">
        <f t="array" aca="1" ref="FF91" ca="1">IF(OR(FG91:FG91&lt;&gt;"-"),TRUE,"-")</f>
        <v>1</v>
      </c>
      <c r="FG91" s="240">
        <f t="shared" ca="1" si="329"/>
        <v>2</v>
      </c>
      <c r="FH91" s="240">
        <f t="shared" ca="1" si="329"/>
        <v>2</v>
      </c>
      <c r="FI91" s="240">
        <f t="shared" ca="1" si="329"/>
        <v>2</v>
      </c>
      <c r="FJ91" s="240">
        <f t="shared" ca="1" si="329"/>
        <v>2</v>
      </c>
      <c r="FK91" s="240">
        <f t="shared" ca="1" si="329"/>
        <v>2</v>
      </c>
      <c r="FL91" s="240">
        <f t="shared" ca="1" si="329"/>
        <v>2</v>
      </c>
      <c r="FM91" s="240">
        <f t="shared" ca="1" si="329"/>
        <v>2</v>
      </c>
      <c r="FN91" s="240">
        <f t="shared" ca="1" si="329"/>
        <v>2</v>
      </c>
      <c r="FO91" s="5" t="str">
        <f t="array" aca="1" ref="FO91" ca="1">IF(OR(FP91:FV91&lt;&gt;"-"),TRUE,"-")</f>
        <v>-</v>
      </c>
      <c r="FP91" s="19" t="str">
        <f t="shared" ca="1" si="310"/>
        <v>-</v>
      </c>
      <c r="FQ91" s="19" t="str">
        <f t="shared" ca="1" si="310"/>
        <v>-</v>
      </c>
      <c r="FR91" s="19" t="str">
        <f t="shared" ca="1" si="310"/>
        <v>-</v>
      </c>
      <c r="FS91" s="19" t="str">
        <f t="shared" ca="1" si="310"/>
        <v>-</v>
      </c>
      <c r="FT91" s="19" t="str">
        <f t="shared" ca="1" si="310"/>
        <v>-</v>
      </c>
      <c r="FU91" s="19" t="str">
        <f t="shared" ca="1" si="310"/>
        <v>-</v>
      </c>
      <c r="FV91" s="19" t="str">
        <f t="shared" ca="1" si="310"/>
        <v>-</v>
      </c>
      <c r="FW91" s="19" t="b">
        <f t="shared" ca="1" si="213"/>
        <v>1</v>
      </c>
      <c r="FX91" s="145">
        <f t="shared" ca="1" si="275"/>
        <v>2</v>
      </c>
      <c r="FY91" s="19">
        <f t="shared" ca="1" si="213"/>
        <v>2</v>
      </c>
      <c r="FZ91" s="19" t="b">
        <f t="shared" ca="1" si="213"/>
        <v>0</v>
      </c>
      <c r="GA91" s="19" t="str">
        <f t="shared" ca="1" si="191"/>
        <v>-</v>
      </c>
      <c r="GB91" s="5" t="str">
        <f t="shared" ca="1" si="301"/>
        <v>-</v>
      </c>
      <c r="GC91" s="5" t="str">
        <f t="shared" ca="1" si="301"/>
        <v>-</v>
      </c>
      <c r="GD91" s="5" t="str">
        <f t="shared" ca="1" si="301"/>
        <v>-</v>
      </c>
      <c r="GE91" s="5" t="str">
        <f t="shared" ca="1" si="301"/>
        <v>-</v>
      </c>
      <c r="GF91" s="19" t="b">
        <f t="shared" ca="1" si="321"/>
        <v>0</v>
      </c>
      <c r="GG91" s="19" t="str">
        <f t="shared" ca="1" si="325"/>
        <v>-</v>
      </c>
      <c r="GH91" s="19" t="str">
        <f t="shared" ca="1" si="325"/>
        <v>-</v>
      </c>
      <c r="GI91" s="19" t="b">
        <f t="shared" ca="1" si="325"/>
        <v>1</v>
      </c>
      <c r="GJ91" s="19">
        <f t="shared" ca="1" si="325"/>
        <v>0.75</v>
      </c>
      <c r="GK91" s="19">
        <f t="shared" ca="1" si="325"/>
        <v>0.75</v>
      </c>
      <c r="GL91" s="19">
        <f t="shared" ca="1" si="325"/>
        <v>0.99</v>
      </c>
      <c r="GM91" s="19">
        <f t="shared" ca="1" si="325"/>
        <v>0.5</v>
      </c>
      <c r="GN91" s="19">
        <f t="shared" ca="1" si="325"/>
        <v>0</v>
      </c>
      <c r="GO91" s="19">
        <f t="shared" ca="1" si="325"/>
        <v>0</v>
      </c>
      <c r="GP91" s="19" t="str">
        <f t="shared" ca="1" si="325"/>
        <v>-</v>
      </c>
      <c r="GQ91" s="19" t="str">
        <f t="shared" ca="1" si="236"/>
        <v>-</v>
      </c>
      <c r="GR91" s="19" t="str">
        <f t="shared" ca="1" si="236"/>
        <v>-</v>
      </c>
      <c r="GS91" s="5">
        <f t="shared" ca="1" si="276"/>
        <v>1</v>
      </c>
      <c r="GT91" s="9"/>
      <c r="GU91" s="19">
        <f t="shared" ca="1" si="322"/>
        <v>70</v>
      </c>
      <c r="GV91" s="19">
        <f t="shared" ca="1" si="311"/>
        <v>50</v>
      </c>
      <c r="GW91" s="19">
        <f t="shared" ca="1" si="311"/>
        <v>85</v>
      </c>
      <c r="GX91" s="19">
        <f t="shared" ca="1" si="311"/>
        <v>50</v>
      </c>
      <c r="GY91" s="19">
        <f t="shared" ca="1" si="214"/>
        <v>1</v>
      </c>
      <c r="GZ91" s="5">
        <f t="shared" ca="1" si="277"/>
        <v>1</v>
      </c>
      <c r="HA91" s="19">
        <f t="shared" ca="1" si="176"/>
        <v>1</v>
      </c>
      <c r="HB91" s="9"/>
      <c r="HC91" s="19" t="b">
        <f t="shared" ca="1" si="311"/>
        <v>0</v>
      </c>
      <c r="HD91" s="19" t="b">
        <f t="shared" ca="1" si="311"/>
        <v>0</v>
      </c>
      <c r="HE91" s="19">
        <f t="shared" ca="1" si="311"/>
        <v>1</v>
      </c>
      <c r="HF91" s="19">
        <f t="shared" ca="1" si="328"/>
        <v>0.75</v>
      </c>
      <c r="HG91" s="19">
        <f t="shared" ca="1" si="328"/>
        <v>0.75</v>
      </c>
      <c r="HH91" s="19">
        <f t="shared" ca="1" si="328"/>
        <v>0.8</v>
      </c>
      <c r="HI91" s="19">
        <f t="shared" ca="1" si="328"/>
        <v>0.82499999999999996</v>
      </c>
      <c r="HJ91" s="19">
        <f t="shared" ca="1" si="328"/>
        <v>0.875</v>
      </c>
      <c r="HK91" s="19">
        <f t="shared" ca="1" si="328"/>
        <v>0.9</v>
      </c>
      <c r="HL91" s="19">
        <f t="shared" ca="1" si="328"/>
        <v>1</v>
      </c>
      <c r="HM91" s="19">
        <f t="shared" ca="1" si="307"/>
        <v>0.875</v>
      </c>
      <c r="HN91" s="19">
        <f t="shared" ca="1" si="229"/>
        <v>0</v>
      </c>
      <c r="HO91" s="24">
        <v>0</v>
      </c>
    </row>
    <row r="92" spans="1:223" outlineLevel="2">
      <c r="A92" s="21">
        <f t="shared" si="203"/>
        <v>87</v>
      </c>
      <c r="B92" s="224">
        <f t="shared" ca="1" si="194"/>
        <v>24</v>
      </c>
      <c r="C92">
        <f>204</f>
        <v>204</v>
      </c>
      <c r="D92" s="145" t="str">
        <f t="shared" ca="1" si="265"/>
        <v>SWV</v>
      </c>
      <c r="E92" t="b">
        <f ca="1">$M92&lt;&gt;3</f>
        <v>1</v>
      </c>
      <c r="F92" t="b">
        <v>0</v>
      </c>
      <c r="G92" t="b">
        <f t="shared" ref="G92" ca="1" si="333">E92</f>
        <v>1</v>
      </c>
      <c r="H92" s="240">
        <f t="shared" ref="H92:K92" ca="1" si="334">OFFSET(H92,-1,0)</f>
        <v>0</v>
      </c>
      <c r="I92" s="240">
        <f t="shared" ca="1" si="334"/>
        <v>1</v>
      </c>
      <c r="J92" s="240">
        <f t="shared" ca="1" si="334"/>
        <v>0</v>
      </c>
      <c r="K92" s="240">
        <f t="shared" ca="1" si="334"/>
        <v>1</v>
      </c>
      <c r="L92" s="240"/>
      <c r="M92" s="240">
        <f t="shared" ca="1" si="278"/>
        <v>1</v>
      </c>
      <c r="N92" s="240">
        <f t="shared" ref="N92:T92" ca="1" si="335">OFFSET(N92,-1,0)</f>
        <v>1</v>
      </c>
      <c r="O92" s="240">
        <f t="shared" ca="1" si="335"/>
        <v>2</v>
      </c>
      <c r="P92" s="240">
        <f t="shared" ca="1" si="335"/>
        <v>1</v>
      </c>
      <c r="Q92" s="240">
        <f t="shared" ca="1" si="335"/>
        <v>2</v>
      </c>
      <c r="R92" s="240">
        <f t="shared" ca="1" si="335"/>
        <v>1</v>
      </c>
      <c r="S92" s="240">
        <f t="shared" ca="1" si="335"/>
        <v>1</v>
      </c>
      <c r="T92" s="240">
        <f t="shared" ca="1" si="335"/>
        <v>1</v>
      </c>
      <c r="U92" s="278"/>
      <c r="V92" s="278"/>
      <c r="W92" s="327">
        <f ca="1">INDEX(CHOOSE($N92,DataAutumn!i.OptLTWAdj,DataWinter!i.OptLTWAdj,DataSpring!i.OptLTWAdj),W$7+($AC92-1)*3+($Q92-1)*15,$S92+($M92-1)*4)</f>
        <v>98</v>
      </c>
      <c r="X92" s="327">
        <f ca="1">INDEX(CHOOSE($N92,DataAutumn!i.OptLTWAdj,DataWinter!i.OptLTWAdj,DataSpring!i.OptLTWAdj),X$7+($AC92-1)*3+($Q92-1)*15,$S92+($M92-1)*4)</f>
        <v>98</v>
      </c>
      <c r="Y92" s="327">
        <f ca="1">INDEX(CHOOSE($N92,DataAutumn!i.OptLTWAdj,DataWinter!i.OptLTWAdj,DataSpring!i.OptLTWAdj),Y$7+($AC92-1)*3+($Q92-1)*15,$S92+($M92-1)*4)</f>
        <v>98</v>
      </c>
      <c r="Z92" s="145">
        <f ca="1">INDEX(CHOOSE($N92,DataAutumn!i.AdultDrys,DataWinter!i.AdultDrys,DataSpring!i.AdultDrys),1,$M92)</f>
        <v>4</v>
      </c>
      <c r="AA92" s="5">
        <f t="shared" ca="1" si="290"/>
        <v>2</v>
      </c>
      <c r="AB92" s="5">
        <f t="shared" ca="1" si="290"/>
        <v>0</v>
      </c>
      <c r="AC92" s="5">
        <f t="shared" ca="1" si="266"/>
        <v>5</v>
      </c>
      <c r="AD92">
        <f t="shared" ca="1" si="287"/>
        <v>9</v>
      </c>
      <c r="AE92" s="240">
        <f t="shared" ref="AE92" ca="1" si="336">OFFSET(AE92,-1,0)+1</f>
        <v>55</v>
      </c>
      <c r="AF92" s="233" t="str">
        <f ca="1">TEXT(LEFT(OFFSET(AF92,-1,0),5)+1,"00000")&amp;MID(OFFSET(AF92,-1,0),6,FIND(" ",OFFSET(AF92,-1,0),7)-5)
&amp; $D92           &amp; " Day"&amp;INDEX(i.DOY,$N92,1)              &amp; IF($DT92=0," FWM","")&amp;IF($DT92=1," MWM","")&amp;IF($DT92=5," Mat","")&amp;IF($DU92=TRUE,"&amp;BBT","    ")
&amp; " RR"&amp;TEXT($EI92*100,"000p;-00p;000p;@")     &amp; " WP"&amp;TEXT($GY92*100,"000p")           &amp; " MP"&amp;TEXT($GZ92*100,"000p")           &amp; " GP"&amp;TEXT($HA92*100,"000p")
&amp; " T_" &amp; IF(AND($BU92,$BW92),"TRUE ") &amp; " Mdn"&amp;TEXT(IF($X92&lt;=336,0,$X92-336),"0") &amp; " Adult"&amp;TEXT(IF($Y92&lt;=336,0,$Y92-336),"0") &amp; " (F"&amp;3+COUNTIF($CN92:$CQ92,TRUE)&amp;3&amp;"N"&amp;$DD92&amp;$DE92&amp;")"</f>
        <v>00063 FeedSupplyTemplate SWV Day135 FWM     RR000p WP100p MP100p GP100p T_TRUE  Mdn0 Adult0 (F33N11)</v>
      </c>
      <c r="AG92" s="9" t="str">
        <f ca="1">IF(COUNTIF(AF$5:AF92,AF92)=1,"-","Dup")</f>
        <v>-</v>
      </c>
      <c r="AH92" s="9"/>
      <c r="AI92" s="240" t="str">
        <f t="shared" ca="1" si="195"/>
        <v>-</v>
      </c>
      <c r="AJ92" s="240" t="str">
        <f t="shared" ca="1" si="195"/>
        <v>-</v>
      </c>
      <c r="AK92" s="240" t="str">
        <f t="shared" ca="1" si="195"/>
        <v>-</v>
      </c>
      <c r="AL92" s="240" t="str">
        <f t="shared" ca="1" si="195"/>
        <v>-</v>
      </c>
      <c r="AM92" s="240" t="str">
        <f t="shared" ca="1" si="195"/>
        <v>-</v>
      </c>
      <c r="AN92" s="240" t="str">
        <f t="shared" ca="1" si="195"/>
        <v>-</v>
      </c>
      <c r="AO92" s="9"/>
      <c r="AP92" s="19" t="b">
        <f t="shared" ca="1" si="206"/>
        <v>1</v>
      </c>
      <c r="AQ92" s="19" t="str">
        <f t="shared" ca="1" si="206"/>
        <v>-</v>
      </c>
      <c r="AR92" s="19" t="str">
        <f t="shared" ca="1" si="206"/>
        <v>-</v>
      </c>
      <c r="AS92" s="19" t="str">
        <f t="shared" ca="1" si="206"/>
        <v>-</v>
      </c>
      <c r="AT92" s="19" t="b">
        <f t="shared" ca="1" si="206"/>
        <v>0</v>
      </c>
      <c r="AU92" s="19">
        <f t="shared" ca="1" si="291"/>
        <v>0.25</v>
      </c>
      <c r="AV92" s="19" t="b">
        <f t="shared" ca="1" si="291"/>
        <v>1</v>
      </c>
      <c r="AW92" s="9"/>
      <c r="AX92" s="5" t="str">
        <f t="shared" ca="1" si="267"/>
        <v>-</v>
      </c>
      <c r="AY92" s="19" t="str">
        <f t="shared" ref="AY92:BA92" ca="1" si="337">OFFSET(AY$5,$B92,0)</f>
        <v>-</v>
      </c>
      <c r="AZ92" s="19" t="str">
        <f t="shared" ca="1" si="337"/>
        <v>-</v>
      </c>
      <c r="BA92" s="19" t="str">
        <f t="shared" ca="1" si="337"/>
        <v>-</v>
      </c>
      <c r="BB92" s="5" t="str">
        <f t="shared" ca="1" si="268"/>
        <v>-</v>
      </c>
      <c r="BC92" s="19" t="str">
        <f t="shared" ref="BC92" ca="1" si="338">OFFSET(BC$5,$B92,0)</f>
        <v>-</v>
      </c>
      <c r="BD92" s="5" t="str">
        <f t="shared" ca="1" si="270"/>
        <v>-</v>
      </c>
      <c r="BE92" s="19" t="str">
        <f t="shared" ref="BE92:BG92" ca="1" si="339">OFFSET(BE$5,$B92,0)</f>
        <v>-</v>
      </c>
      <c r="BF92" s="19" t="str">
        <f t="shared" ca="1" si="339"/>
        <v>-</v>
      </c>
      <c r="BG92" s="19" t="str">
        <f t="shared" ca="1" si="339"/>
        <v>-</v>
      </c>
      <c r="BH92" s="5" t="str">
        <f t="shared" ca="1" si="271"/>
        <v>-</v>
      </c>
      <c r="BI92" s="9"/>
      <c r="BJ92" s="19" t="str">
        <f t="shared" ref="BJ92:BS92" ca="1" si="340">OFFSET(BJ$5,$B92,0)</f>
        <v>-</v>
      </c>
      <c r="BK92" s="19" t="str">
        <f t="shared" ca="1" si="340"/>
        <v>-</v>
      </c>
      <c r="BL92" s="19" t="str">
        <f t="shared" ca="1" si="340"/>
        <v>-</v>
      </c>
      <c r="BM92" s="19" t="str">
        <f t="shared" ca="1" si="340"/>
        <v>-</v>
      </c>
      <c r="BN92" s="19" t="str">
        <f t="shared" ca="1" si="340"/>
        <v>-</v>
      </c>
      <c r="BO92" s="19" t="str">
        <f t="shared" ca="1" si="340"/>
        <v>-</v>
      </c>
      <c r="BP92" s="19" t="str">
        <f t="shared" ca="1" si="340"/>
        <v>-</v>
      </c>
      <c r="BQ92" s="19" t="str">
        <f t="shared" ca="1" si="340"/>
        <v>-</v>
      </c>
      <c r="BR92" s="19" t="str">
        <f t="shared" ca="1" si="340"/>
        <v>-</v>
      </c>
      <c r="BS92" s="19" t="str">
        <f t="shared" ca="1" si="340"/>
        <v>-</v>
      </c>
      <c r="BT92" s="9"/>
      <c r="BU92" s="240" t="b">
        <f t="shared" ca="1" si="201"/>
        <v>1</v>
      </c>
      <c r="BV92" s="12" t="b">
        <v>1</v>
      </c>
      <c r="BW92" s="240" t="b">
        <f t="shared" ca="1" si="207"/>
        <v>1</v>
      </c>
      <c r="BX92" s="255">
        <f t="shared" ca="1" si="303"/>
        <v>111109</v>
      </c>
      <c r="BY92" s="12" t="b">
        <v>1</v>
      </c>
      <c r="BZ92" s="12">
        <v>0</v>
      </c>
      <c r="CA92" s="12" t="b">
        <v>1</v>
      </c>
      <c r="CB92" s="12">
        <f ca="1">VALUE($K92&amp;$M92&amp;$N92&amp;$S92)</f>
        <v>1111</v>
      </c>
      <c r="CC92" s="19" t="str">
        <f t="shared" ref="CC92" ca="1" si="341">OFFSET(CC$5,$B92,0)</f>
        <v>-</v>
      </c>
      <c r="CD92" s="12">
        <v>1</v>
      </c>
      <c r="CE92" s="12">
        <v>1</v>
      </c>
      <c r="CF92" s="9"/>
      <c r="CG92" s="448">
        <f t="shared" ca="1" si="294"/>
        <v>683</v>
      </c>
      <c r="CH92" s="448">
        <f t="shared" ca="1" si="294"/>
        <v>717</v>
      </c>
      <c r="CI92" s="448">
        <f t="shared" ca="1" si="294"/>
        <v>752</v>
      </c>
      <c r="CJ92" s="153">
        <f t="shared" ca="1" si="295"/>
        <v>441</v>
      </c>
      <c r="CK92" s="153">
        <f t="shared" ca="1" si="295"/>
        <v>476</v>
      </c>
      <c r="CL92" s="153">
        <f t="shared" ca="1" si="295"/>
        <v>511</v>
      </c>
      <c r="CM92" s="19" t="str">
        <f t="shared" ref="CM92" ca="1" si="342">OFFSET(CM$5,$B92,0)</f>
        <v>-</v>
      </c>
      <c r="CN92" s="19" t="str">
        <f t="shared" ca="1" si="209"/>
        <v>-</v>
      </c>
      <c r="CO92" s="19" t="str">
        <f t="shared" ca="1" si="209"/>
        <v>-</v>
      </c>
      <c r="CP92" s="19" t="str">
        <f t="shared" ca="1" si="209"/>
        <v>-</v>
      </c>
      <c r="CQ92" s="19" t="str">
        <f t="shared" ca="1" si="209"/>
        <v>-</v>
      </c>
      <c r="CR92" s="19"/>
      <c r="CS92" s="19"/>
      <c r="CT92" s="19"/>
      <c r="CU92" s="19"/>
      <c r="CV92" s="19"/>
      <c r="CW92" s="19"/>
      <c r="CX92" s="19"/>
      <c r="CY92" s="19"/>
      <c r="CZ92" s="19"/>
      <c r="DA92" s="19"/>
      <c r="DB92" s="19"/>
      <c r="DC92" s="19"/>
      <c r="DD92" s="12">
        <v>1</v>
      </c>
      <c r="DE92" s="12">
        <v>1</v>
      </c>
      <c r="DF92" s="19">
        <f t="shared" ca="1" si="198"/>
        <v>0</v>
      </c>
      <c r="DG92" s="19" t="str">
        <f t="shared" ca="1" si="185"/>
        <v>-</v>
      </c>
      <c r="DH92" s="19" t="str">
        <f t="shared" ca="1" si="185"/>
        <v>-</v>
      </c>
      <c r="DI92" s="19" t="str">
        <f t="shared" ca="1" si="185"/>
        <v>-</v>
      </c>
      <c r="DJ92" s="19" t="str">
        <f t="shared" ca="1" si="210"/>
        <v>-</v>
      </c>
      <c r="DK92" s="19" t="str">
        <f t="shared" ca="1" si="210"/>
        <v>-</v>
      </c>
      <c r="DL92" s="19">
        <f t="shared" ca="1" si="210"/>
        <v>0</v>
      </c>
      <c r="DM92" s="19" t="str">
        <f t="shared" ca="1" si="210"/>
        <v>-</v>
      </c>
      <c r="DN92" s="19" t="str">
        <f t="shared" ca="1" si="210"/>
        <v>-</v>
      </c>
      <c r="DO92" s="19">
        <f t="shared" ca="1" si="210"/>
        <v>0</v>
      </c>
      <c r="DP92" s="154">
        <f t="shared" ca="1" si="317"/>
        <v>0</v>
      </c>
      <c r="DQ92" s="154">
        <f t="shared" ca="1" si="317"/>
        <v>0</v>
      </c>
      <c r="DR92" s="5">
        <f t="shared" ca="1" si="273"/>
        <v>19</v>
      </c>
      <c r="DS92" s="9"/>
      <c r="DT92" s="5">
        <f t="shared" ca="1" si="296"/>
        <v>0</v>
      </c>
      <c r="DU92" s="5" t="b">
        <f t="shared" ca="1" si="296"/>
        <v>0</v>
      </c>
      <c r="DV92" s="19">
        <f t="shared" ca="1" si="187"/>
        <v>0</v>
      </c>
      <c r="DW92" s="5">
        <f t="shared" ca="1" si="296"/>
        <v>50</v>
      </c>
      <c r="DX92" s="19">
        <f t="shared" ca="1" si="187"/>
        <v>0</v>
      </c>
      <c r="DY92" s="19">
        <f t="shared" ca="1" si="187"/>
        <v>0</v>
      </c>
      <c r="DZ92" s="19">
        <f t="shared" ca="1" si="187"/>
        <v>0</v>
      </c>
      <c r="EA92" s="19">
        <f t="shared" ca="1" si="187"/>
        <v>0</v>
      </c>
      <c r="EB92" s="19">
        <f t="shared" ca="1" si="187"/>
        <v>0</v>
      </c>
      <c r="EC92" s="19">
        <f t="shared" ca="1" si="187"/>
        <v>0</v>
      </c>
      <c r="ED92" s="19">
        <f t="shared" ca="1" si="187"/>
        <v>0</v>
      </c>
      <c r="EE92" s="19">
        <f t="shared" ca="1" si="187"/>
        <v>0</v>
      </c>
      <c r="EF92" s="19">
        <f t="shared" ca="1" si="187"/>
        <v>0</v>
      </c>
      <c r="EG92" s="5">
        <f t="shared" ca="1" si="297"/>
        <v>0</v>
      </c>
      <c r="EH92" s="5">
        <f t="shared" ca="1" si="297"/>
        <v>0</v>
      </c>
      <c r="EI92" s="5">
        <f t="shared" ca="1" si="297"/>
        <v>0</v>
      </c>
      <c r="EJ92" s="5">
        <f t="shared" ca="1" si="320"/>
        <v>0.01</v>
      </c>
      <c r="EK92" s="5">
        <f t="shared" ca="1" si="320"/>
        <v>0</v>
      </c>
      <c r="EL92" s="5">
        <f t="shared" ca="1" si="320"/>
        <v>0</v>
      </c>
      <c r="EM92" s="5">
        <f t="shared" ca="1" si="320"/>
        <v>0.05</v>
      </c>
      <c r="EN92" s="5">
        <f t="shared" ca="1" si="320"/>
        <v>0.05</v>
      </c>
      <c r="EO92" s="19">
        <f t="shared" ca="1" si="324"/>
        <v>0</v>
      </c>
      <c r="EP92" s="19">
        <f t="shared" ca="1" si="324"/>
        <v>0</v>
      </c>
      <c r="EQ92" s="19">
        <f t="shared" ca="1" si="324"/>
        <v>0</v>
      </c>
      <c r="ER92" s="9"/>
      <c r="ES92" s="5" t="str">
        <f t="shared" ca="1" si="274"/>
        <v>-</v>
      </c>
      <c r="ET92" s="5" t="b">
        <f t="shared" ca="1" si="299"/>
        <v>1</v>
      </c>
      <c r="EU92" s="5" t="b">
        <f t="shared" ca="1" si="299"/>
        <v>0</v>
      </c>
      <c r="EV92" s="5" t="b">
        <f t="shared" ca="1" si="299"/>
        <v>0</v>
      </c>
      <c r="EW92" s="19">
        <f t="shared" ca="1" si="188"/>
        <v>2</v>
      </c>
      <c r="EX92" s="19">
        <f t="shared" ca="1" si="188"/>
        <v>2</v>
      </c>
      <c r="EY92" s="19" t="str">
        <f t="shared" ca="1" si="283"/>
        <v>-</v>
      </c>
      <c r="EZ92" s="19" t="str">
        <f t="shared" ca="1" si="283"/>
        <v>-</v>
      </c>
      <c r="FA92" s="19" t="str">
        <f t="shared" ca="1" si="283"/>
        <v>-</v>
      </c>
      <c r="FB92" s="19" t="str">
        <f t="shared" ca="1" si="283"/>
        <v>-</v>
      </c>
      <c r="FC92" s="19">
        <f t="shared" ca="1" si="283"/>
        <v>1</v>
      </c>
      <c r="FD92" s="19">
        <f t="shared" ca="1" si="283"/>
        <v>0.66</v>
      </c>
      <c r="FE92" s="19" t="str">
        <f t="shared" ca="1" si="283"/>
        <v>-</v>
      </c>
      <c r="FF92" s="5" t="b">
        <f t="array" aca="1" ref="FF92" ca="1">IF(OR(FG92:FG92&lt;&gt;"-"),TRUE,"-")</f>
        <v>1</v>
      </c>
      <c r="FG92" s="240">
        <f t="shared" ca="1" si="199"/>
        <v>2</v>
      </c>
      <c r="FH92" s="240">
        <f t="shared" ca="1" si="199"/>
        <v>2</v>
      </c>
      <c r="FI92" s="240">
        <f t="shared" ca="1" si="199"/>
        <v>2</v>
      </c>
      <c r="FJ92" s="240">
        <f t="shared" ca="1" si="199"/>
        <v>2</v>
      </c>
      <c r="FK92" s="240">
        <f t="shared" ca="1" si="199"/>
        <v>2</v>
      </c>
      <c r="FL92" s="240">
        <f t="shared" ca="1" si="199"/>
        <v>2</v>
      </c>
      <c r="FM92" s="240">
        <f t="shared" ca="1" si="199"/>
        <v>2</v>
      </c>
      <c r="FN92" s="240">
        <f t="shared" ca="1" si="199"/>
        <v>2</v>
      </c>
      <c r="FO92" s="5" t="str">
        <f t="array" aca="1" ref="FO92" ca="1">IF(OR(FP92:FV92&lt;&gt;"-"),TRUE,"-")</f>
        <v>-</v>
      </c>
      <c r="FP92" s="19" t="str">
        <f t="shared" ca="1" si="212"/>
        <v>-</v>
      </c>
      <c r="FQ92" s="19" t="str">
        <f t="shared" ca="1" si="212"/>
        <v>-</v>
      </c>
      <c r="FR92" s="19" t="str">
        <f t="shared" ca="1" si="212"/>
        <v>-</v>
      </c>
      <c r="FS92" s="19" t="str">
        <f t="shared" ca="1" si="212"/>
        <v>-</v>
      </c>
      <c r="FT92" s="19" t="str">
        <f t="shared" ca="1" si="212"/>
        <v>-</v>
      </c>
      <c r="FU92" s="19" t="str">
        <f t="shared" ca="1" si="212"/>
        <v>-</v>
      </c>
      <c r="FV92" s="19" t="str">
        <f t="shared" ca="1" si="212"/>
        <v>-</v>
      </c>
      <c r="FW92" s="19" t="b">
        <f t="shared" ca="1" si="213"/>
        <v>1</v>
      </c>
      <c r="FX92" s="145">
        <f t="shared" ca="1" si="275"/>
        <v>2</v>
      </c>
      <c r="FY92" s="19">
        <f t="shared" ca="1" si="213"/>
        <v>2</v>
      </c>
      <c r="FZ92" s="19" t="b">
        <f t="shared" ca="1" si="213"/>
        <v>0</v>
      </c>
      <c r="GA92" s="19" t="str">
        <f t="shared" ca="1" si="191"/>
        <v>-</v>
      </c>
      <c r="GB92" s="5" t="str">
        <f t="shared" ca="1" si="301"/>
        <v>-</v>
      </c>
      <c r="GC92" s="5" t="str">
        <f t="shared" ca="1" si="301"/>
        <v>-</v>
      </c>
      <c r="GD92" s="5" t="str">
        <f t="shared" ca="1" si="301"/>
        <v>-</v>
      </c>
      <c r="GE92" s="5" t="str">
        <f t="shared" ca="1" si="301"/>
        <v>-</v>
      </c>
      <c r="GF92" s="19" t="b">
        <f t="shared" ca="1" si="135"/>
        <v>0</v>
      </c>
      <c r="GG92" s="19" t="str">
        <f t="shared" ca="1" si="173"/>
        <v>-</v>
      </c>
      <c r="GH92" s="19" t="str">
        <f t="shared" ca="1" si="173"/>
        <v>-</v>
      </c>
      <c r="GI92" s="19" t="b">
        <f t="shared" ca="1" si="173"/>
        <v>1</v>
      </c>
      <c r="GJ92" s="19">
        <f t="shared" ca="1" si="173"/>
        <v>0.75</v>
      </c>
      <c r="GK92" s="19">
        <f t="shared" ca="1" si="173"/>
        <v>0.75</v>
      </c>
      <c r="GL92" s="19">
        <f t="shared" ca="1" si="173"/>
        <v>0.99</v>
      </c>
      <c r="GM92" s="19">
        <f t="shared" ca="1" si="173"/>
        <v>0.5</v>
      </c>
      <c r="GN92" s="19">
        <f t="shared" ca="1" si="173"/>
        <v>0</v>
      </c>
      <c r="GO92" s="19">
        <f t="shared" ca="1" si="173"/>
        <v>0</v>
      </c>
      <c r="GP92" s="19" t="str">
        <f t="shared" ca="1" si="173"/>
        <v>-</v>
      </c>
      <c r="GQ92" s="19" t="str">
        <f t="shared" ref="GQ92:GR92" ca="1" si="343">OFFSET(GQ$5,$B92,0)</f>
        <v>-</v>
      </c>
      <c r="GR92" s="19" t="str">
        <f t="shared" ca="1" si="343"/>
        <v>-</v>
      </c>
      <c r="GS92" s="5">
        <f t="shared" ca="1" si="276"/>
        <v>1</v>
      </c>
      <c r="GT92" s="9"/>
      <c r="GU92" s="19">
        <f t="shared" ca="1" si="214"/>
        <v>70</v>
      </c>
      <c r="GV92" s="19">
        <f t="shared" ca="1" si="214"/>
        <v>50</v>
      </c>
      <c r="GW92" s="19">
        <f t="shared" ca="1" si="214"/>
        <v>85</v>
      </c>
      <c r="GX92" s="19">
        <f t="shared" ca="1" si="214"/>
        <v>50</v>
      </c>
      <c r="GY92" s="19">
        <f t="shared" ca="1" si="214"/>
        <v>1</v>
      </c>
      <c r="GZ92" s="5">
        <f t="shared" ca="1" si="277"/>
        <v>1</v>
      </c>
      <c r="HA92" s="19">
        <f t="shared" ca="1" si="176"/>
        <v>1</v>
      </c>
      <c r="HB92" s="9"/>
      <c r="HC92" s="19" t="b">
        <f t="shared" ca="1" si="280"/>
        <v>0</v>
      </c>
      <c r="HD92" s="19" t="b">
        <f t="shared" ca="1" si="280"/>
        <v>0</v>
      </c>
      <c r="HE92" s="19">
        <f t="shared" ref="HE92:HN92" ca="1" si="344">OFFSET(HE$5,$B92,0)</f>
        <v>1</v>
      </c>
      <c r="HF92" s="19">
        <f t="shared" ca="1" si="344"/>
        <v>0.75</v>
      </c>
      <c r="HG92" s="19">
        <f t="shared" ca="1" si="344"/>
        <v>0.75</v>
      </c>
      <c r="HH92" s="19">
        <f t="shared" ca="1" si="344"/>
        <v>0.8</v>
      </c>
      <c r="HI92" s="19">
        <f t="shared" ca="1" si="344"/>
        <v>0.82499999999999996</v>
      </c>
      <c r="HJ92" s="19">
        <f t="shared" ca="1" si="344"/>
        <v>0.875</v>
      </c>
      <c r="HK92" s="19">
        <f t="shared" ca="1" si="344"/>
        <v>0.9</v>
      </c>
      <c r="HL92" s="19">
        <f t="shared" ca="1" si="344"/>
        <v>1</v>
      </c>
      <c r="HM92" s="19">
        <f t="shared" ca="1" si="344"/>
        <v>0.875</v>
      </c>
      <c r="HN92" s="19">
        <f t="shared" ca="1" si="344"/>
        <v>0</v>
      </c>
      <c r="HO92" s="24">
        <v>0</v>
      </c>
    </row>
    <row r="93" spans="1:223" outlineLevel="1">
      <c r="A93" s="21">
        <f t="shared" si="203"/>
        <v>88</v>
      </c>
      <c r="B93" s="21"/>
      <c r="D93" s="14"/>
      <c r="E93" t="b">
        <v>0</v>
      </c>
      <c r="H93" s="21"/>
      <c r="I93" s="21"/>
      <c r="J93" s="21"/>
      <c r="K93" s="21"/>
      <c r="L93" s="21"/>
      <c r="M93" s="21"/>
      <c r="N93" s="21"/>
      <c r="O93" s="21"/>
      <c r="P93" s="21"/>
      <c r="Q93" s="21"/>
      <c r="R93" s="21"/>
      <c r="S93" s="21"/>
      <c r="T93" s="21"/>
      <c r="U93" s="220"/>
      <c r="V93" s="220"/>
      <c r="W93" s="220"/>
      <c r="X93" s="220"/>
      <c r="Y93" s="220"/>
      <c r="AF93" s="237" t="str">
        <f ca="1">"blank "&amp;TEXT(RAND(),"0.000")</f>
        <v>blank 0.566</v>
      </c>
      <c r="AG93" s="9" t="str">
        <f ca="1">IF(COUNTIF(AF$5:AF93,AF93)=1,"-","Dup")</f>
        <v>-</v>
      </c>
      <c r="AH93" s="9"/>
      <c r="AI93" s="14"/>
      <c r="AJ93" s="14"/>
      <c r="AK93" s="14"/>
      <c r="AL93" s="14"/>
      <c r="AM93" s="14"/>
      <c r="AN93" s="14"/>
      <c r="AO93" s="9"/>
      <c r="AP93" s="14"/>
      <c r="AQ93" s="14"/>
      <c r="AR93" s="14"/>
      <c r="AS93" s="14"/>
      <c r="AT93" s="14"/>
      <c r="AU93" s="14"/>
      <c r="AV93" s="14"/>
      <c r="AW93" s="9"/>
      <c r="AX93" s="14"/>
      <c r="AY93" s="14"/>
      <c r="AZ93" s="14"/>
      <c r="BA93" s="14"/>
      <c r="BB93" s="14"/>
      <c r="BC93" s="14"/>
      <c r="BD93" s="14"/>
      <c r="BE93" s="14"/>
      <c r="BF93" s="14"/>
      <c r="BG93" s="14"/>
      <c r="BH93" s="14"/>
      <c r="BI93" s="9"/>
      <c r="BJ93" s="14"/>
      <c r="BK93" s="14"/>
      <c r="BL93" s="14"/>
      <c r="BM93" s="14"/>
      <c r="BN93" s="14"/>
      <c r="BO93" s="14"/>
      <c r="BP93" s="14"/>
      <c r="BQ93" s="14"/>
      <c r="BR93" s="14"/>
      <c r="BS93" s="14"/>
      <c r="BT93" s="9"/>
      <c r="BU93" s="14"/>
      <c r="BV93" s="14"/>
      <c r="BW93" s="14"/>
      <c r="BX93" s="14"/>
      <c r="BY93" s="14"/>
      <c r="BZ93" s="14"/>
      <c r="CA93" s="14"/>
      <c r="CB93" s="14"/>
      <c r="CC93" s="14"/>
      <c r="CD93" s="14"/>
      <c r="CE93" s="14"/>
      <c r="CF93" s="9"/>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9"/>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9"/>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9"/>
      <c r="GU93" s="14"/>
      <c r="GV93" s="14"/>
      <c r="GW93" s="14"/>
      <c r="GX93" s="14"/>
      <c r="GY93" s="14"/>
      <c r="GZ93" s="14"/>
      <c r="HA93" s="14"/>
      <c r="HB93" s="9"/>
      <c r="HC93" s="14"/>
      <c r="HD93" s="14"/>
      <c r="HE93" s="14"/>
      <c r="HF93" s="14"/>
      <c r="HG93" s="14"/>
      <c r="HH93" s="14"/>
      <c r="HI93" s="14"/>
      <c r="HJ93" s="14"/>
      <c r="HK93" s="14"/>
      <c r="HL93" s="14"/>
      <c r="HM93" s="14"/>
      <c r="HN93" s="14"/>
      <c r="HO93" s="24">
        <v>0</v>
      </c>
    </row>
    <row r="94" spans="1:223" outlineLevel="1">
      <c r="A94" s="21">
        <f>ROW(A94)-5</f>
        <v>89</v>
      </c>
      <c r="B94" s="21"/>
      <c r="D94" s="14"/>
      <c r="E94" t="b">
        <v>0</v>
      </c>
      <c r="U94" s="220"/>
      <c r="V94" s="220"/>
      <c r="W94" s="220"/>
      <c r="X94" s="220"/>
      <c r="Y94" s="220"/>
      <c r="AF94" s="235" t="s">
        <v>828</v>
      </c>
      <c r="AG94" s="9" t="str">
        <f ca="1">IF(COUNTIF(AF$5:AF94,AF94)=1,"-","Dup")</f>
        <v>-</v>
      </c>
      <c r="AH94" s="9"/>
      <c r="AI94" s="14"/>
      <c r="AJ94" s="14"/>
      <c r="AK94" s="14"/>
      <c r="AL94" s="14"/>
      <c r="AM94" s="14"/>
      <c r="AN94" s="14"/>
      <c r="AO94" s="9"/>
      <c r="AP94" s="14"/>
      <c r="AQ94" s="14"/>
      <c r="AR94" s="14"/>
      <c r="AS94" s="14"/>
      <c r="AT94" s="14"/>
      <c r="AU94" s="14"/>
      <c r="AV94" s="14"/>
      <c r="AW94" s="9"/>
      <c r="AX94" s="14"/>
      <c r="AY94" s="14"/>
      <c r="AZ94" s="14"/>
      <c r="BA94" s="14"/>
      <c r="BB94" s="14"/>
      <c r="BC94" s="14"/>
      <c r="BD94" s="14"/>
      <c r="BE94" s="14"/>
      <c r="BF94" s="14"/>
      <c r="BG94" s="14"/>
      <c r="BH94" s="14"/>
      <c r="BI94" s="9"/>
      <c r="BJ94" s="14"/>
      <c r="BK94" s="14"/>
      <c r="BL94" s="14"/>
      <c r="BM94" s="14"/>
      <c r="BN94" s="14"/>
      <c r="BO94" s="14"/>
      <c r="BP94" s="14"/>
      <c r="BQ94" s="14"/>
      <c r="BR94" s="14"/>
      <c r="BS94" s="14"/>
      <c r="BT94" s="9"/>
      <c r="BU94" s="14"/>
      <c r="BV94" s="14"/>
      <c r="BW94" s="14"/>
      <c r="BX94" s="14"/>
      <c r="BY94" s="14"/>
      <c r="BZ94" s="155"/>
      <c r="CA94" s="14"/>
      <c r="CB94" s="14"/>
      <c r="CC94" s="14"/>
      <c r="CD94" s="14"/>
      <c r="CE94" s="14"/>
      <c r="CF94" s="9"/>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326"/>
      <c r="DP94" s="14"/>
      <c r="DQ94" s="14"/>
      <c r="DR94" s="14"/>
      <c r="DS94" s="9"/>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9"/>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c r="FV94" s="14"/>
      <c r="FW94" s="14"/>
      <c r="FX94" s="14"/>
      <c r="FY94" s="14"/>
      <c r="FZ94" s="14"/>
      <c r="GA94" s="14"/>
      <c r="GB94" s="14"/>
      <c r="GC94" s="14"/>
      <c r="GD94" s="14"/>
      <c r="GE94" s="14"/>
      <c r="GF94" s="14"/>
      <c r="GG94" s="14"/>
      <c r="GH94" s="14"/>
      <c r="GI94" s="14"/>
      <c r="GJ94" s="14"/>
      <c r="GK94" s="14"/>
      <c r="GL94" s="14"/>
      <c r="GM94" s="14"/>
      <c r="GN94" s="14"/>
      <c r="GO94" s="14"/>
      <c r="GP94" s="14"/>
      <c r="GQ94" s="14"/>
      <c r="GR94" s="14"/>
      <c r="GS94" s="14"/>
      <c r="GT94" s="9"/>
      <c r="GU94" s="14"/>
      <c r="GV94" s="14"/>
      <c r="GW94" s="14"/>
      <c r="GX94" s="14"/>
      <c r="GY94" s="14"/>
      <c r="GZ94" s="14"/>
      <c r="HA94" s="14"/>
      <c r="HB94" s="9"/>
      <c r="HC94" s="14"/>
      <c r="HD94" s="14"/>
      <c r="HE94" s="14"/>
      <c r="HF94" s="14"/>
      <c r="HG94" s="14"/>
      <c r="HH94" s="14"/>
      <c r="HI94" s="14"/>
      <c r="HJ94" s="14"/>
      <c r="HK94" s="14"/>
      <c r="HL94" s="14"/>
      <c r="HM94" s="14"/>
      <c r="HN94" s="14"/>
      <c r="HO94" s="24">
        <v>0</v>
      </c>
    </row>
    <row r="95" spans="1:223" outlineLevel="1">
      <c r="A95" s="21">
        <f>ROW(A95)-5</f>
        <v>90</v>
      </c>
      <c r="B95" s="21"/>
      <c r="D95" s="14"/>
      <c r="E95" t="b">
        <v>0</v>
      </c>
      <c r="U95" s="220"/>
      <c r="V95" s="220"/>
      <c r="W95" s="220"/>
      <c r="X95" s="220"/>
      <c r="Y95" s="220"/>
      <c r="AF95" s="235" t="s">
        <v>829</v>
      </c>
      <c r="AG95" s="9" t="str">
        <f ca="1">IF(COUNTIF(AF$5:AF95,AF95)=1,"-","Dup")</f>
        <v>-</v>
      </c>
      <c r="AH95" s="9"/>
      <c r="AI95" s="14"/>
      <c r="AJ95" s="14"/>
      <c r="AK95" s="14"/>
      <c r="AL95" s="14"/>
      <c r="AM95" s="14"/>
      <c r="AN95" s="14"/>
      <c r="AO95" s="9"/>
      <c r="AP95" s="14"/>
      <c r="AQ95" s="14"/>
      <c r="AR95" s="14"/>
      <c r="AS95" s="14"/>
      <c r="AT95" s="14"/>
      <c r="AU95" s="14"/>
      <c r="AV95" s="14"/>
      <c r="AW95" s="9"/>
      <c r="AX95" s="14"/>
      <c r="AY95" s="14"/>
      <c r="AZ95" s="14"/>
      <c r="BA95" s="14"/>
      <c r="BB95" s="14"/>
      <c r="BC95" s="14"/>
      <c r="BD95" s="14"/>
      <c r="BE95" s="14"/>
      <c r="BF95" s="14"/>
      <c r="BG95" s="14"/>
      <c r="BH95" s="14"/>
      <c r="BI95" s="9"/>
      <c r="BJ95" s="14"/>
      <c r="BK95" s="14"/>
      <c r="BL95" s="14"/>
      <c r="BM95" s="14"/>
      <c r="BN95" s="14"/>
      <c r="BO95" s="14"/>
      <c r="BP95" s="14"/>
      <c r="BQ95" s="14"/>
      <c r="BR95" s="14"/>
      <c r="BS95" s="14"/>
      <c r="BT95" s="9"/>
      <c r="BU95" s="14"/>
      <c r="BV95" s="14"/>
      <c r="BW95" s="14"/>
      <c r="BX95" s="14"/>
      <c r="BY95" s="14"/>
      <c r="BZ95" s="155"/>
      <c r="CA95" s="14"/>
      <c r="CB95" s="14"/>
      <c r="CC95" s="14"/>
      <c r="CD95" s="14"/>
      <c r="CE95" s="14"/>
      <c r="CF95" s="9"/>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326"/>
      <c r="DP95" s="14"/>
      <c r="DQ95" s="14"/>
      <c r="DR95" s="14"/>
      <c r="DS95" s="9"/>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9"/>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9"/>
      <c r="GU95" s="14"/>
      <c r="GV95" s="14"/>
      <c r="GW95" s="14"/>
      <c r="GX95" s="14"/>
      <c r="GY95" s="14"/>
      <c r="GZ95" s="14"/>
      <c r="HA95" s="14"/>
      <c r="HB95" s="9"/>
      <c r="HC95" s="14"/>
      <c r="HD95" s="14"/>
      <c r="HE95" s="14"/>
      <c r="HF95" s="14"/>
      <c r="HG95" s="14"/>
      <c r="HH95" s="14"/>
      <c r="HI95" s="14"/>
      <c r="HJ95" s="14"/>
      <c r="HK95" s="14"/>
      <c r="HL95" s="14"/>
      <c r="HM95" s="14"/>
      <c r="HN95" s="14"/>
      <c r="HO95" s="24">
        <v>0</v>
      </c>
    </row>
    <row r="96" spans="1:223" outlineLevel="1">
      <c r="A96" s="21">
        <f t="shared" si="46"/>
        <v>91</v>
      </c>
      <c r="B96" s="21"/>
      <c r="D96" s="14"/>
      <c r="E96" t="b">
        <v>0</v>
      </c>
      <c r="U96" s="220"/>
      <c r="V96" s="220"/>
      <c r="W96" s="220"/>
      <c r="X96" s="220"/>
      <c r="Y96" s="220"/>
      <c r="AF96" s="235" t="s">
        <v>830</v>
      </c>
      <c r="AG96" s="9" t="str">
        <f ca="1">IF(COUNTIF(AF$5:AF96,AF96)=1,"-","Dup")</f>
        <v>-</v>
      </c>
      <c r="AH96" s="9"/>
      <c r="AI96" s="14"/>
      <c r="AJ96" s="14"/>
      <c r="AK96" s="14"/>
      <c r="AL96" s="14"/>
      <c r="AM96" s="14"/>
      <c r="AN96" s="14"/>
      <c r="AO96" s="9"/>
      <c r="AP96" s="14"/>
      <c r="AQ96" s="14"/>
      <c r="AR96" s="14"/>
      <c r="AS96" s="14"/>
      <c r="AT96" s="14"/>
      <c r="AU96" s="14"/>
      <c r="AV96" s="14"/>
      <c r="AW96" s="9"/>
      <c r="AX96" s="14"/>
      <c r="AY96" s="14"/>
      <c r="AZ96" s="14"/>
      <c r="BA96" s="14"/>
      <c r="BB96" s="14"/>
      <c r="BC96" s="14"/>
      <c r="BD96" s="14"/>
      <c r="BE96" s="14"/>
      <c r="BF96" s="14"/>
      <c r="BG96" s="14"/>
      <c r="BH96" s="14"/>
      <c r="BI96" s="9"/>
      <c r="BJ96" s="14"/>
      <c r="BK96" s="14"/>
      <c r="BL96" s="14"/>
      <c r="BM96" s="14"/>
      <c r="BN96" s="14"/>
      <c r="BO96" s="14"/>
      <c r="BP96" s="14"/>
      <c r="BQ96" s="14"/>
      <c r="BR96" s="14"/>
      <c r="BS96" s="14"/>
      <c r="BT96" s="9"/>
      <c r="BU96" s="14"/>
      <c r="BV96" s="14"/>
      <c r="BW96" s="14"/>
      <c r="BX96" s="14"/>
      <c r="BY96" s="14"/>
      <c r="BZ96" s="155"/>
      <c r="CA96" s="14"/>
      <c r="CB96" s="14"/>
      <c r="CC96" s="14"/>
      <c r="CD96" s="14"/>
      <c r="CE96" s="14"/>
      <c r="CF96" s="9"/>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326"/>
      <c r="DP96" s="14"/>
      <c r="DQ96" s="14"/>
      <c r="DR96" s="14"/>
      <c r="DS96" s="9"/>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9"/>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9"/>
      <c r="GU96" s="14"/>
      <c r="GV96" s="14"/>
      <c r="GW96" s="14"/>
      <c r="GX96" s="14"/>
      <c r="GY96" s="14"/>
      <c r="GZ96" s="14"/>
      <c r="HA96" s="14"/>
      <c r="HB96" s="9"/>
      <c r="HC96" s="14"/>
      <c r="HD96" s="14"/>
      <c r="HE96" s="14"/>
      <c r="HF96" s="14"/>
      <c r="HG96" s="14"/>
      <c r="HH96" s="14"/>
      <c r="HI96" s="14"/>
      <c r="HJ96" s="14"/>
      <c r="HK96" s="14"/>
      <c r="HL96" s="14"/>
      <c r="HM96" s="14"/>
      <c r="HN96" s="14"/>
      <c r="HO96" s="24">
        <v>0</v>
      </c>
    </row>
    <row r="97" spans="1:223" outlineLevel="1">
      <c r="A97" s="21">
        <f t="shared" si="46"/>
        <v>92</v>
      </c>
      <c r="B97" s="21"/>
      <c r="D97" s="14"/>
      <c r="E97" t="b">
        <v>0</v>
      </c>
      <c r="U97" s="220"/>
      <c r="V97" s="220"/>
      <c r="W97" s="220"/>
      <c r="X97" s="220"/>
      <c r="Y97" s="220"/>
      <c r="AF97" s="235" t="s">
        <v>831</v>
      </c>
      <c r="AG97" s="9" t="str">
        <f ca="1">IF(COUNTIF(AF$5:AF97,AF97)=1,"-","Dup")</f>
        <v>-</v>
      </c>
      <c r="AH97" s="9"/>
      <c r="AI97" s="14"/>
      <c r="AJ97" s="14"/>
      <c r="AK97" s="14"/>
      <c r="AL97" s="14"/>
      <c r="AM97" s="14"/>
      <c r="AN97" s="14"/>
      <c r="AO97" s="9"/>
      <c r="AP97" s="14"/>
      <c r="AQ97" s="14"/>
      <c r="AR97" s="14"/>
      <c r="AS97" s="14"/>
      <c r="AT97" s="14"/>
      <c r="AU97" s="14"/>
      <c r="AV97" s="14"/>
      <c r="AW97" s="9"/>
      <c r="AX97" s="14"/>
      <c r="AY97" s="14"/>
      <c r="AZ97" s="14"/>
      <c r="BA97" s="14"/>
      <c r="BB97" s="14"/>
      <c r="BC97" s="14"/>
      <c r="BD97" s="14"/>
      <c r="BE97" s="14"/>
      <c r="BF97" s="14"/>
      <c r="BG97" s="14"/>
      <c r="BH97" s="14"/>
      <c r="BI97" s="9"/>
      <c r="BJ97" s="14"/>
      <c r="BK97" s="14"/>
      <c r="BL97" s="14"/>
      <c r="BM97" s="14"/>
      <c r="BN97" s="14"/>
      <c r="BO97" s="14"/>
      <c r="BP97" s="14"/>
      <c r="BQ97" s="14"/>
      <c r="BR97" s="14"/>
      <c r="BS97" s="14"/>
      <c r="BT97" s="9"/>
      <c r="BU97" s="14"/>
      <c r="BV97" s="14"/>
      <c r="BW97" s="14"/>
      <c r="BX97" s="14"/>
      <c r="BY97" s="14"/>
      <c r="BZ97" s="155"/>
      <c r="CA97" s="14"/>
      <c r="CB97" s="14"/>
      <c r="CC97" s="14"/>
      <c r="CD97" s="14"/>
      <c r="CE97" s="14"/>
      <c r="CF97" s="9"/>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326"/>
      <c r="DP97" s="14"/>
      <c r="DQ97" s="14"/>
      <c r="DR97" s="14"/>
      <c r="DS97" s="9"/>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9"/>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c r="GB97" s="14"/>
      <c r="GC97" s="14"/>
      <c r="GD97" s="14"/>
      <c r="GE97" s="14"/>
      <c r="GF97" s="14"/>
      <c r="GG97" s="14"/>
      <c r="GH97" s="14"/>
      <c r="GI97" s="14"/>
      <c r="GJ97" s="14"/>
      <c r="GK97" s="14"/>
      <c r="GL97" s="14"/>
      <c r="GM97" s="14"/>
      <c r="GN97" s="14"/>
      <c r="GO97" s="14"/>
      <c r="GP97" s="14"/>
      <c r="GQ97" s="14"/>
      <c r="GR97" s="14"/>
      <c r="GS97" s="14"/>
      <c r="GT97" s="9"/>
      <c r="GU97" s="14"/>
      <c r="GV97" s="14"/>
      <c r="GW97" s="14"/>
      <c r="GX97" s="14"/>
      <c r="GY97" s="14"/>
      <c r="GZ97" s="14"/>
      <c r="HA97" s="14"/>
      <c r="HB97" s="9"/>
      <c r="HC97" s="14"/>
      <c r="HD97" s="14"/>
      <c r="HE97" s="14"/>
      <c r="HF97" s="14"/>
      <c r="HG97" s="14"/>
      <c r="HH97" s="14"/>
      <c r="HI97" s="14"/>
      <c r="HJ97" s="14"/>
      <c r="HK97" s="14"/>
      <c r="HL97" s="14"/>
      <c r="HM97" s="14"/>
      <c r="HN97" s="14"/>
      <c r="HO97" s="24">
        <v>0</v>
      </c>
    </row>
    <row r="98" spans="1:223" outlineLevel="1">
      <c r="A98" s="21">
        <f t="shared" si="46"/>
        <v>93</v>
      </c>
      <c r="B98" s="21"/>
      <c r="D98" s="14"/>
      <c r="E98" t="b">
        <v>0</v>
      </c>
      <c r="U98" s="220"/>
      <c r="V98" s="220"/>
      <c r="W98" s="220"/>
      <c r="X98" s="220"/>
      <c r="Y98" s="220"/>
      <c r="AF98" s="235" t="s">
        <v>1508</v>
      </c>
      <c r="AG98" s="9" t="str">
        <f ca="1">IF(COUNTIF(AF$5:AF98,AF98)=1,"-","Dup")</f>
        <v>-</v>
      </c>
      <c r="AH98" s="9"/>
      <c r="AI98" s="14"/>
      <c r="AJ98" s="14"/>
      <c r="AK98" s="14"/>
      <c r="AL98" s="14"/>
      <c r="AM98" s="14"/>
      <c r="AN98" s="14"/>
      <c r="AO98" s="9"/>
      <c r="AP98" s="14"/>
      <c r="AQ98" s="14"/>
      <c r="AR98" s="14"/>
      <c r="AS98" s="14"/>
      <c r="AT98" s="14"/>
      <c r="AU98" s="14"/>
      <c r="AV98" s="14"/>
      <c r="AW98" s="9"/>
      <c r="AX98" s="14"/>
      <c r="AY98" s="14"/>
      <c r="AZ98" s="14"/>
      <c r="BA98" s="14"/>
      <c r="BB98" s="14"/>
      <c r="BC98" s="14"/>
      <c r="BD98" s="14"/>
      <c r="BE98" s="14"/>
      <c r="BF98" s="14"/>
      <c r="BG98" s="14"/>
      <c r="BH98" s="14"/>
      <c r="BI98" s="9"/>
      <c r="BJ98" s="14"/>
      <c r="BK98" s="14"/>
      <c r="BL98" s="14"/>
      <c r="BM98" s="14"/>
      <c r="BN98" s="14"/>
      <c r="BO98" s="14"/>
      <c r="BP98" s="14"/>
      <c r="BQ98" s="14"/>
      <c r="BR98" s="14"/>
      <c r="BS98" s="14"/>
      <c r="BT98" s="9"/>
      <c r="BU98" s="14"/>
      <c r="BV98" s="14"/>
      <c r="BW98" s="14"/>
      <c r="BX98" s="14"/>
      <c r="BY98" s="14"/>
      <c r="BZ98" s="155"/>
      <c r="CA98" s="14"/>
      <c r="CB98" s="14"/>
      <c r="CC98" s="14"/>
      <c r="CD98" s="14"/>
      <c r="CE98" s="14"/>
      <c r="CF98" s="9"/>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326"/>
      <c r="DP98" s="14"/>
      <c r="DQ98" s="14"/>
      <c r="DR98" s="14"/>
      <c r="DS98" s="9"/>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9"/>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9"/>
      <c r="GU98" s="14"/>
      <c r="GV98" s="14"/>
      <c r="GW98" s="14"/>
      <c r="GX98" s="14"/>
      <c r="GY98" s="14"/>
      <c r="GZ98" s="14"/>
      <c r="HA98" s="14"/>
      <c r="HB98" s="9"/>
      <c r="HC98" s="14"/>
      <c r="HD98" s="14"/>
      <c r="HE98" s="14"/>
      <c r="HF98" s="14"/>
      <c r="HG98" s="14"/>
      <c r="HH98" s="14"/>
      <c r="HI98" s="14"/>
      <c r="HJ98" s="14"/>
      <c r="HK98" s="14"/>
      <c r="HL98" s="14"/>
      <c r="HM98" s="14"/>
      <c r="HN98" s="14"/>
      <c r="HO98" s="24">
        <v>0</v>
      </c>
    </row>
    <row r="99" spans="1:223" collapsed="1">
      <c r="A99" s="21">
        <f t="shared" si="46"/>
        <v>94</v>
      </c>
      <c r="B99" s="21"/>
      <c r="D99" s="14"/>
      <c r="E99" t="b">
        <v>0</v>
      </c>
      <c r="U99" s="220"/>
      <c r="V99" s="220"/>
      <c r="W99" s="220"/>
      <c r="X99" s="220"/>
      <c r="Y99" s="220"/>
      <c r="AF99" s="235" t="s">
        <v>777</v>
      </c>
      <c r="AG99" s="9" t="str">
        <f ca="1">IF(COUNTIF(AF$5:AF99,AF99)=1,"-","Dup")</f>
        <v>-</v>
      </c>
      <c r="AH99" s="9"/>
      <c r="AI99" s="14"/>
      <c r="AJ99" s="14"/>
      <c r="AK99" s="14"/>
      <c r="AL99" s="14"/>
      <c r="AM99" s="14"/>
      <c r="AN99" s="14"/>
      <c r="AO99" s="9"/>
      <c r="AP99" s="14"/>
      <c r="AQ99" s="14"/>
      <c r="AR99" s="14"/>
      <c r="AS99" s="14"/>
      <c r="AT99" s="14"/>
      <c r="AU99" s="14"/>
      <c r="AV99" s="14"/>
      <c r="AW99" s="9"/>
      <c r="AX99" s="14"/>
      <c r="AY99" s="14"/>
      <c r="AZ99" s="14"/>
      <c r="BA99" s="14"/>
      <c r="BB99" s="14"/>
      <c r="BC99" s="14"/>
      <c r="BD99" s="14"/>
      <c r="BE99" s="14"/>
      <c r="BF99" s="14"/>
      <c r="BG99" s="14"/>
      <c r="BH99" s="14"/>
      <c r="BI99" s="9"/>
      <c r="BJ99" s="14"/>
      <c r="BK99" s="14"/>
      <c r="BL99" s="14"/>
      <c r="BM99" s="14"/>
      <c r="BN99" s="14"/>
      <c r="BO99" s="14"/>
      <c r="BP99" s="14"/>
      <c r="BQ99" s="14"/>
      <c r="BR99" s="14"/>
      <c r="BS99" s="14"/>
      <c r="BT99" s="9"/>
      <c r="BU99" s="14"/>
      <c r="BV99" s="14"/>
      <c r="BW99" s="14"/>
      <c r="BX99" s="14"/>
      <c r="BY99" s="14"/>
      <c r="BZ99" s="155"/>
      <c r="CA99" s="14"/>
      <c r="CB99" s="14"/>
      <c r="CC99" s="14"/>
      <c r="CD99" s="14"/>
      <c r="CE99" s="14"/>
      <c r="CF99" s="9"/>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326"/>
      <c r="DP99" s="14"/>
      <c r="DQ99" s="14"/>
      <c r="DR99" s="14"/>
      <c r="DS99" s="9"/>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9"/>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9"/>
      <c r="GU99" s="14"/>
      <c r="GV99" s="14"/>
      <c r="GW99" s="14"/>
      <c r="GX99" s="14"/>
      <c r="GY99" s="14"/>
      <c r="GZ99" s="14"/>
      <c r="HA99" s="14"/>
      <c r="HB99" s="9"/>
      <c r="HC99" s="14"/>
      <c r="HD99" s="14"/>
      <c r="HE99" s="14"/>
      <c r="HF99" s="14"/>
      <c r="HG99" s="14"/>
      <c r="HH99" s="14"/>
      <c r="HI99" s="14"/>
      <c r="HJ99" s="14"/>
      <c r="HK99" s="14"/>
      <c r="HL99" s="14"/>
      <c r="HM99" s="14"/>
      <c r="HN99" s="14"/>
      <c r="HO99" s="24">
        <v>0</v>
      </c>
    </row>
    <row r="100" spans="1:223" ht="6.75" customHeight="1">
      <c r="A100" s="21">
        <f t="shared" ref="A100" si="345">ROW(A100)-5</f>
        <v>95</v>
      </c>
      <c r="B100" s="22">
        <v>0</v>
      </c>
      <c r="C100" s="22"/>
      <c r="D100" s="8" t="str">
        <f t="shared" ref="D100" si="346">D$5</f>
        <v>GSM</v>
      </c>
      <c r="E100" s="22" t="b">
        <v>0</v>
      </c>
      <c r="F100" s="22" t="b">
        <v>0</v>
      </c>
      <c r="G100" s="22" t="b">
        <v>0</v>
      </c>
      <c r="H100" s="22"/>
      <c r="I100" s="22"/>
      <c r="J100" s="22"/>
      <c r="K100" s="22"/>
      <c r="L100" s="22"/>
      <c r="M100" s="22" t="b">
        <v>0</v>
      </c>
      <c r="N100" s="22" t="b">
        <v>0</v>
      </c>
      <c r="O100" s="22"/>
      <c r="P100" s="22" t="b">
        <v>0</v>
      </c>
      <c r="Q100" s="22" t="b">
        <v>0</v>
      </c>
      <c r="R100" s="22" t="b">
        <v>0</v>
      </c>
      <c r="S100" s="22" t="b">
        <v>0</v>
      </c>
      <c r="T100" s="22" t="b">
        <v>0</v>
      </c>
      <c r="U100" s="281"/>
      <c r="V100" s="281"/>
      <c r="W100" s="281" t="b">
        <v>0</v>
      </c>
      <c r="X100" s="281" t="b">
        <v>0</v>
      </c>
      <c r="Y100" s="281" t="b">
        <v>0</v>
      </c>
      <c r="Z100" s="22" t="b">
        <v>0</v>
      </c>
      <c r="AA100" s="22" t="b">
        <v>0</v>
      </c>
      <c r="AB100" s="22" t="b">
        <v>0</v>
      </c>
      <c r="AC100" s="22" t="b">
        <v>0</v>
      </c>
      <c r="AD100" s="22"/>
      <c r="AE100" s="22"/>
      <c r="AF100" s="239" t="s">
        <v>26</v>
      </c>
      <c r="AG100" s="10" t="str">
        <f ca="1">IF(COUNTIF(AF$5:AF100,AF100)=1,"-","Dup")</f>
        <v>-</v>
      </c>
      <c r="AH100" s="8">
        <f t="shared" ref="AH100:DE100" si="347">AH$5</f>
        <v>0</v>
      </c>
      <c r="AI100" s="8" t="str">
        <f t="shared" si="347"/>
        <v>-</v>
      </c>
      <c r="AJ100" s="8" t="str">
        <f t="shared" si="347"/>
        <v>-</v>
      </c>
      <c r="AK100" s="8" t="str">
        <f t="shared" si="347"/>
        <v>-</v>
      </c>
      <c r="AL100" s="8" t="str">
        <f t="shared" si="347"/>
        <v>-</v>
      </c>
      <c r="AM100" s="8" t="str">
        <f t="shared" si="347"/>
        <v>-</v>
      </c>
      <c r="AN100" s="8" t="str">
        <f t="shared" si="347"/>
        <v>-</v>
      </c>
      <c r="AO100" s="8">
        <f t="shared" si="347"/>
        <v>0</v>
      </c>
      <c r="AP100" s="8" t="str">
        <f t="shared" si="347"/>
        <v>-</v>
      </c>
      <c r="AQ100" s="8" t="str">
        <f t="shared" si="347"/>
        <v>-</v>
      </c>
      <c r="AR100" s="8" t="str">
        <f t="shared" si="347"/>
        <v>-</v>
      </c>
      <c r="AS100" s="8" t="str">
        <f t="shared" si="347"/>
        <v>-</v>
      </c>
      <c r="AT100" s="8" t="str">
        <f t="shared" si="347"/>
        <v>-</v>
      </c>
      <c r="AU100" s="8" t="str">
        <f>AU$5</f>
        <v>-</v>
      </c>
      <c r="AV100" s="8" t="str">
        <f>AV$5</f>
        <v>-</v>
      </c>
      <c r="AW100" s="8">
        <f t="shared" ref="AW100:BS100" si="348">AW$5</f>
        <v>0</v>
      </c>
      <c r="AX100" s="8" t="str">
        <f t="shared" si="348"/>
        <v>-</v>
      </c>
      <c r="AY100" s="8" t="str">
        <f t="shared" si="348"/>
        <v>-</v>
      </c>
      <c r="AZ100" s="8" t="str">
        <f t="shared" si="348"/>
        <v>-</v>
      </c>
      <c r="BA100" s="8" t="str">
        <f t="shared" si="348"/>
        <v>-</v>
      </c>
      <c r="BB100" s="8" t="str">
        <f t="shared" si="348"/>
        <v>-</v>
      </c>
      <c r="BC100" s="8" t="str">
        <f t="shared" si="348"/>
        <v>-</v>
      </c>
      <c r="BD100" s="8" t="str">
        <f t="shared" si="348"/>
        <v>-</v>
      </c>
      <c r="BE100" s="8" t="str">
        <f t="shared" si="348"/>
        <v>-</v>
      </c>
      <c r="BF100" s="8" t="str">
        <f t="shared" si="348"/>
        <v>-</v>
      </c>
      <c r="BG100" s="8" t="str">
        <f t="shared" si="348"/>
        <v>-</v>
      </c>
      <c r="BH100" s="8" t="str">
        <f t="shared" si="348"/>
        <v>-</v>
      </c>
      <c r="BI100" s="8">
        <f t="shared" si="348"/>
        <v>0</v>
      </c>
      <c r="BJ100" s="8" t="str">
        <f t="shared" si="348"/>
        <v>-</v>
      </c>
      <c r="BK100" s="8" t="str">
        <f t="shared" si="348"/>
        <v>-</v>
      </c>
      <c r="BL100" s="8" t="str">
        <f t="shared" si="348"/>
        <v>-</v>
      </c>
      <c r="BM100" s="8" t="str">
        <f t="shared" si="348"/>
        <v>-</v>
      </c>
      <c r="BN100" s="8" t="str">
        <f t="shared" si="348"/>
        <v>-</v>
      </c>
      <c r="BO100" s="8" t="str">
        <f t="shared" si="348"/>
        <v>-</v>
      </c>
      <c r="BP100" s="8" t="str">
        <f t="shared" si="348"/>
        <v>-</v>
      </c>
      <c r="BQ100" s="8" t="str">
        <f t="shared" si="348"/>
        <v>-</v>
      </c>
      <c r="BR100" s="8" t="str">
        <f t="shared" si="348"/>
        <v>-</v>
      </c>
      <c r="BS100" s="8" t="str">
        <f t="shared" si="348"/>
        <v>-</v>
      </c>
      <c r="BT100" s="8">
        <f t="shared" si="347"/>
        <v>0</v>
      </c>
      <c r="BU100" s="8" t="str">
        <f t="shared" si="347"/>
        <v>-</v>
      </c>
      <c r="BV100" s="8" t="str">
        <f t="shared" si="347"/>
        <v>-</v>
      </c>
      <c r="BW100" s="8" t="str">
        <f t="shared" si="347"/>
        <v>-</v>
      </c>
      <c r="BX100" s="8" t="str">
        <f t="shared" si="347"/>
        <v>-</v>
      </c>
      <c r="BY100" s="8" t="str">
        <f t="shared" si="347"/>
        <v>-</v>
      </c>
      <c r="BZ100" s="8" t="str">
        <f t="shared" si="347"/>
        <v>-</v>
      </c>
      <c r="CA100" s="8" t="str">
        <f t="shared" si="347"/>
        <v>-</v>
      </c>
      <c r="CB100" s="8" t="str">
        <f t="shared" si="347"/>
        <v>-</v>
      </c>
      <c r="CC100" s="8" t="str">
        <f t="shared" si="347"/>
        <v>-</v>
      </c>
      <c r="CD100" s="8">
        <f t="shared" si="347"/>
        <v>1</v>
      </c>
      <c r="CE100" s="8">
        <f t="shared" si="347"/>
        <v>1</v>
      </c>
      <c r="CF100" s="8">
        <f t="shared" si="347"/>
        <v>0</v>
      </c>
      <c r="CG100" s="8" t="str">
        <f t="shared" ref="CG100:CM100" si="349">CG$5</f>
        <v>-</v>
      </c>
      <c r="CH100" s="8" t="str">
        <f t="shared" si="349"/>
        <v>-</v>
      </c>
      <c r="CI100" s="8" t="str">
        <f t="shared" si="349"/>
        <v>-</v>
      </c>
      <c r="CJ100" s="8" t="str">
        <f t="shared" si="349"/>
        <v>-</v>
      </c>
      <c r="CK100" s="8" t="str">
        <f t="shared" si="349"/>
        <v>-</v>
      </c>
      <c r="CL100" s="8" t="str">
        <f t="shared" si="349"/>
        <v>-</v>
      </c>
      <c r="CM100" s="8" t="str">
        <f t="shared" si="349"/>
        <v>-</v>
      </c>
      <c r="CN100" s="8" t="str">
        <f t="shared" si="347"/>
        <v>-</v>
      </c>
      <c r="CO100" s="8" t="str">
        <f t="shared" si="347"/>
        <v>-</v>
      </c>
      <c r="CP100" s="8" t="str">
        <f t="shared" si="347"/>
        <v>-</v>
      </c>
      <c r="CQ100" s="8" t="str">
        <f t="shared" si="347"/>
        <v>-</v>
      </c>
      <c r="CR100" s="8"/>
      <c r="CS100" s="8"/>
      <c r="CT100" s="8"/>
      <c r="CU100" s="8"/>
      <c r="CV100" s="8"/>
      <c r="CW100" s="8"/>
      <c r="CX100" s="8"/>
      <c r="CY100" s="8"/>
      <c r="CZ100" s="8"/>
      <c r="DA100" s="8"/>
      <c r="DB100" s="8"/>
      <c r="DC100" s="8"/>
      <c r="DD100" s="8" t="str">
        <f t="shared" si="347"/>
        <v>-</v>
      </c>
      <c r="DE100" s="8" t="str">
        <f t="shared" si="347"/>
        <v>-</v>
      </c>
      <c r="DF100" s="8" t="str">
        <f t="shared" ref="DF100:DQ100" si="350">DF$5</f>
        <v>-</v>
      </c>
      <c r="DG100" s="8" t="str">
        <f t="shared" si="350"/>
        <v>-</v>
      </c>
      <c r="DH100" s="8" t="str">
        <f t="shared" si="350"/>
        <v>-</v>
      </c>
      <c r="DI100" s="8" t="str">
        <f t="shared" si="350"/>
        <v>-</v>
      </c>
      <c r="DJ100" s="8" t="str">
        <f t="shared" si="350"/>
        <v>-</v>
      </c>
      <c r="DK100" s="8" t="str">
        <f t="shared" si="350"/>
        <v>-</v>
      </c>
      <c r="DL100" s="8" t="str">
        <f t="shared" si="350"/>
        <v>-</v>
      </c>
      <c r="DM100" s="8" t="str">
        <f t="shared" si="350"/>
        <v>-</v>
      </c>
      <c r="DN100" s="8" t="str">
        <f t="shared" si="350"/>
        <v>-</v>
      </c>
      <c r="DO100" s="8">
        <f t="shared" si="350"/>
        <v>0</v>
      </c>
      <c r="DP100" s="8">
        <f t="shared" si="350"/>
        <v>0</v>
      </c>
      <c r="DQ100" s="8">
        <f t="shared" si="350"/>
        <v>0</v>
      </c>
      <c r="DR100" s="8" t="str">
        <f t="shared" ref="DR100:DT100" si="351">DR$5</f>
        <v>-</v>
      </c>
      <c r="DS100" s="8">
        <f t="shared" si="351"/>
        <v>0</v>
      </c>
      <c r="DT100" s="8" t="str">
        <f t="shared" si="351"/>
        <v>-</v>
      </c>
      <c r="DU100" s="8" t="str">
        <f t="shared" ref="DU100:FN100" si="352">DU$5</f>
        <v>-</v>
      </c>
      <c r="DV100" s="8">
        <f t="shared" si="352"/>
        <v>0</v>
      </c>
      <c r="DW100" s="8" t="str">
        <f t="shared" si="352"/>
        <v>-</v>
      </c>
      <c r="DX100" s="8">
        <f t="shared" si="352"/>
        <v>0</v>
      </c>
      <c r="DY100" s="8">
        <f t="shared" si="352"/>
        <v>0</v>
      </c>
      <c r="DZ100" s="8">
        <f t="shared" si="352"/>
        <v>0</v>
      </c>
      <c r="EA100" s="8">
        <f t="shared" si="352"/>
        <v>0</v>
      </c>
      <c r="EB100" s="8">
        <f t="shared" si="352"/>
        <v>0</v>
      </c>
      <c r="EC100" s="8">
        <f t="shared" si="352"/>
        <v>0</v>
      </c>
      <c r="ED100" s="8">
        <f t="shared" si="352"/>
        <v>0</v>
      </c>
      <c r="EE100" s="8">
        <f t="shared" si="352"/>
        <v>0</v>
      </c>
      <c r="EF100" s="8">
        <f t="shared" si="352"/>
        <v>0</v>
      </c>
      <c r="EG100" s="8">
        <f t="shared" si="352"/>
        <v>0</v>
      </c>
      <c r="EH100" s="8">
        <f t="shared" si="352"/>
        <v>0</v>
      </c>
      <c r="EI100" s="8">
        <f t="shared" si="352"/>
        <v>0</v>
      </c>
      <c r="EJ100" s="8">
        <f t="shared" si="352"/>
        <v>0</v>
      </c>
      <c r="EK100" s="8">
        <f t="shared" si="352"/>
        <v>0</v>
      </c>
      <c r="EL100" s="8">
        <f t="shared" si="352"/>
        <v>0</v>
      </c>
      <c r="EM100" s="8">
        <f t="shared" si="352"/>
        <v>0</v>
      </c>
      <c r="EN100" s="8">
        <f t="shared" si="352"/>
        <v>0</v>
      </c>
      <c r="EO100" s="8">
        <f t="shared" si="352"/>
        <v>0</v>
      </c>
      <c r="EP100" s="8">
        <f t="shared" si="352"/>
        <v>0</v>
      </c>
      <c r="EQ100" s="8">
        <f t="shared" si="352"/>
        <v>0</v>
      </c>
      <c r="ER100" s="8">
        <f t="shared" si="352"/>
        <v>0</v>
      </c>
      <c r="ES100" s="8" t="str">
        <f>ES$5</f>
        <v>-</v>
      </c>
      <c r="ET100" s="8" t="str">
        <f t="shared" si="352"/>
        <v>-</v>
      </c>
      <c r="EU100" s="8" t="str">
        <f t="shared" si="352"/>
        <v>-</v>
      </c>
      <c r="EV100" s="8" t="str">
        <f t="shared" si="352"/>
        <v>-</v>
      </c>
      <c r="EW100" s="8" t="str">
        <f t="shared" si="352"/>
        <v>-</v>
      </c>
      <c r="EX100" s="8" t="str">
        <f t="shared" si="352"/>
        <v>-</v>
      </c>
      <c r="EY100" s="8" t="str">
        <f t="shared" si="352"/>
        <v>-</v>
      </c>
      <c r="EZ100" s="8" t="str">
        <f t="shared" si="352"/>
        <v>-</v>
      </c>
      <c r="FA100" s="8" t="str">
        <f t="shared" si="352"/>
        <v>-</v>
      </c>
      <c r="FB100" s="8" t="str">
        <f t="shared" si="352"/>
        <v>-</v>
      </c>
      <c r="FC100" s="8" t="str">
        <f t="shared" si="352"/>
        <v>-</v>
      </c>
      <c r="FD100" s="8" t="str">
        <f t="shared" si="352"/>
        <v>-</v>
      </c>
      <c r="FE100" s="8" t="str">
        <f t="shared" si="352"/>
        <v>-</v>
      </c>
      <c r="FF100" s="8" t="str">
        <f t="shared" si="352"/>
        <v>-</v>
      </c>
      <c r="FG100" s="8" t="str">
        <f t="shared" si="352"/>
        <v>-</v>
      </c>
      <c r="FH100" s="8" t="str">
        <f t="shared" si="352"/>
        <v>-</v>
      </c>
      <c r="FI100" s="8" t="str">
        <f t="shared" si="352"/>
        <v>-</v>
      </c>
      <c r="FJ100" s="8" t="str">
        <f t="shared" si="352"/>
        <v>-</v>
      </c>
      <c r="FK100" s="8" t="str">
        <f t="shared" si="352"/>
        <v>-</v>
      </c>
      <c r="FL100" s="8" t="str">
        <f t="shared" si="352"/>
        <v>-</v>
      </c>
      <c r="FM100" s="8" t="str">
        <f t="shared" si="352"/>
        <v>-</v>
      </c>
      <c r="FN100" s="8" t="str">
        <f t="shared" si="352"/>
        <v>-</v>
      </c>
      <c r="FO100" s="8" t="str">
        <f t="shared" ref="FO100:GR100" si="353">FO$5</f>
        <v>-</v>
      </c>
      <c r="FP100" s="8" t="str">
        <f t="shared" si="353"/>
        <v>-</v>
      </c>
      <c r="FQ100" s="8" t="str">
        <f t="shared" si="353"/>
        <v>-</v>
      </c>
      <c r="FR100" s="8" t="str">
        <f t="shared" si="353"/>
        <v>-</v>
      </c>
      <c r="FS100" s="8" t="str">
        <f t="shared" si="353"/>
        <v>-</v>
      </c>
      <c r="FT100" s="8" t="str">
        <f t="shared" si="353"/>
        <v>-</v>
      </c>
      <c r="FU100" s="8" t="str">
        <f t="shared" si="353"/>
        <v>-</v>
      </c>
      <c r="FV100" s="8" t="str">
        <f t="shared" si="353"/>
        <v>-</v>
      </c>
      <c r="FW100" s="8" t="str">
        <f t="shared" si="353"/>
        <v>-</v>
      </c>
      <c r="FX100" s="8" t="str">
        <f t="shared" si="353"/>
        <v>-</v>
      </c>
      <c r="FY100" s="8" t="str">
        <f t="shared" si="353"/>
        <v>-</v>
      </c>
      <c r="FZ100" s="8" t="str">
        <f t="shared" si="353"/>
        <v>-</v>
      </c>
      <c r="GA100" s="8" t="str">
        <f t="shared" si="353"/>
        <v>-</v>
      </c>
      <c r="GB100" s="8" t="str">
        <f t="shared" si="353"/>
        <v>-</v>
      </c>
      <c r="GC100" s="8" t="str">
        <f t="shared" si="353"/>
        <v>-</v>
      </c>
      <c r="GD100" s="8" t="str">
        <f t="shared" si="353"/>
        <v>-</v>
      </c>
      <c r="GE100" s="8" t="str">
        <f t="shared" si="353"/>
        <v>-</v>
      </c>
      <c r="GF100" s="8" t="str">
        <f t="shared" si="353"/>
        <v>-</v>
      </c>
      <c r="GG100" s="8" t="str">
        <f t="shared" si="353"/>
        <v>-</v>
      </c>
      <c r="GH100" s="8" t="str">
        <f t="shared" si="353"/>
        <v>-</v>
      </c>
      <c r="GI100" s="8" t="str">
        <f t="shared" si="353"/>
        <v>-</v>
      </c>
      <c r="GJ100" s="8" t="str">
        <f t="shared" si="353"/>
        <v>-</v>
      </c>
      <c r="GK100" s="8" t="str">
        <f t="shared" si="353"/>
        <v>-</v>
      </c>
      <c r="GL100" s="8" t="str">
        <f t="shared" si="353"/>
        <v>-</v>
      </c>
      <c r="GM100" s="8" t="str">
        <f t="shared" si="353"/>
        <v>-</v>
      </c>
      <c r="GN100" s="8" t="str">
        <f t="shared" si="353"/>
        <v>-</v>
      </c>
      <c r="GO100" s="8" t="str">
        <f t="shared" si="353"/>
        <v>-</v>
      </c>
      <c r="GP100" s="8" t="str">
        <f t="shared" si="353"/>
        <v>-</v>
      </c>
      <c r="GQ100" s="8" t="str">
        <f t="shared" si="353"/>
        <v>-</v>
      </c>
      <c r="GR100" s="8" t="str">
        <f t="shared" si="353"/>
        <v>-</v>
      </c>
      <c r="GS100" s="8">
        <f t="shared" ref="GS100:HL100" si="354">GS$5</f>
        <v>1</v>
      </c>
      <c r="GT100" s="8">
        <f t="shared" si="354"/>
        <v>0</v>
      </c>
      <c r="GU100" s="8" t="str">
        <f t="shared" si="354"/>
        <v>-</v>
      </c>
      <c r="GV100" s="8" t="str">
        <f t="shared" si="354"/>
        <v>-</v>
      </c>
      <c r="GW100" s="8" t="str">
        <f t="shared" si="354"/>
        <v>-</v>
      </c>
      <c r="GX100" s="8" t="str">
        <f t="shared" si="354"/>
        <v>-</v>
      </c>
      <c r="GY100" s="8">
        <f t="shared" si="354"/>
        <v>1</v>
      </c>
      <c r="GZ100" s="8">
        <f t="shared" si="354"/>
        <v>1</v>
      </c>
      <c r="HA100" s="8">
        <f t="shared" si="354"/>
        <v>1</v>
      </c>
      <c r="HB100" s="8">
        <f t="shared" si="354"/>
        <v>0</v>
      </c>
      <c r="HC100" s="8" t="str">
        <f t="shared" si="354"/>
        <v>-</v>
      </c>
      <c r="HD100" s="8" t="str">
        <f t="shared" si="354"/>
        <v>-</v>
      </c>
      <c r="HE100" s="8">
        <f t="shared" si="354"/>
        <v>1</v>
      </c>
      <c r="HF100" s="8">
        <f t="shared" si="354"/>
        <v>1</v>
      </c>
      <c r="HG100" s="8">
        <f t="shared" si="354"/>
        <v>1</v>
      </c>
      <c r="HH100" s="8">
        <f t="shared" si="354"/>
        <v>1</v>
      </c>
      <c r="HI100" s="8">
        <f t="shared" si="354"/>
        <v>1</v>
      </c>
      <c r="HJ100" s="8">
        <f t="shared" si="354"/>
        <v>1</v>
      </c>
      <c r="HK100" s="8">
        <f t="shared" si="354"/>
        <v>1</v>
      </c>
      <c r="HL100" s="8">
        <f t="shared" si="354"/>
        <v>1</v>
      </c>
      <c r="HM100" s="8">
        <f t="shared" ref="HM100" si="355">HM$5</f>
        <v>1</v>
      </c>
      <c r="HN100" s="8">
        <f t="shared" ref="HN100" si="356">HN$5</f>
        <v>1</v>
      </c>
      <c r="HO100" s="24">
        <v>0</v>
      </c>
    </row>
    <row r="101" spans="1:223">
      <c r="AF101" s="233"/>
    </row>
  </sheetData>
  <autoFilter ref="A4:HO101" xr:uid="{A5DE918E-332D-4563-9BCB-E13ECBAD8AE1}"/>
  <phoneticPr fontId="6" type="noConversion"/>
  <conditionalFormatting sqref="E1:G1048576">
    <cfRule type="cellIs" dxfId="77" priority="284" stopIfTrue="1" operator="equal">
      <formula>TRUE</formula>
    </cfRule>
  </conditionalFormatting>
  <conditionalFormatting sqref="CN30:DC37">
    <cfRule type="cellIs" dxfId="76" priority="62" operator="equal">
      <formula>FALSE</formula>
    </cfRule>
  </conditionalFormatting>
  <conditionalFormatting sqref="A1:XFD1">
    <cfRule type="cellIs" dxfId="75" priority="285" stopIfTrue="1" operator="equal">
      <formula>"sam"</formula>
    </cfRule>
    <cfRule type="cellIs" dxfId="74" priority="286" stopIfTrue="1" operator="equal">
      <formula>"sap"</formula>
    </cfRule>
    <cfRule type="cellIs" dxfId="73" priority="288" stopIfTrue="1" operator="equal">
      <formula>"sar"</formula>
    </cfRule>
    <cfRule type="cellIs" dxfId="72" priority="289" stopIfTrue="1" operator="equal">
      <formula>"sat"</formula>
    </cfRule>
    <cfRule type="cellIs" dxfId="71" priority="324" stopIfTrue="1" operator="equal">
      <formula>"sav"</formula>
    </cfRule>
  </conditionalFormatting>
  <conditionalFormatting sqref="AW1:BU1 BW1:XFD1">
    <cfRule type="cellIs" dxfId="70" priority="287" stopIfTrue="1" operator="equal">
      <formula>"saa"</formula>
    </cfRule>
  </conditionalFormatting>
  <conditionalFormatting sqref="H22:T22 H28:T28">
    <cfRule type="expression" dxfId="69" priority="325">
      <formula>(H22&lt;&gt;H$6)</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J733"/>
  <sheetViews>
    <sheetView topLeftCell="A63" zoomScale="87" zoomScaleNormal="87" workbookViewId="0">
      <selection activeCell="E72" sqref="E72"/>
    </sheetView>
    <sheetView tabSelected="1" topLeftCell="A104" workbookViewId="1">
      <selection activeCell="N113" sqref="N113:N116"/>
    </sheetView>
  </sheetViews>
  <sheetFormatPr defaultRowHeight="15" outlineLevelRow="2"/>
  <cols>
    <col min="2" max="2" width="43.28515625" customWidth="1"/>
    <col min="3" max="3" width="6.28515625" customWidth="1"/>
    <col min="4" max="4" width="7.85546875" customWidth="1"/>
    <col min="5" max="6" width="6.28515625" customWidth="1"/>
    <col min="7" max="9" width="7.28515625" customWidth="1"/>
    <col min="10" max="10" width="7.42578125" customWidth="1"/>
    <col min="11" max="12" width="7.140625" customWidth="1"/>
    <col min="13" max="13" width="6.85546875" customWidth="1"/>
    <col min="14" max="19" width="6.28515625" customWidth="1"/>
    <col min="20" max="28" width="7" customWidth="1"/>
    <col min="29" max="29" width="6.28515625" customWidth="1"/>
    <col min="30" max="30" width="7.140625" customWidth="1"/>
    <col min="31" max="46" width="6.28515625" customWidth="1"/>
    <col min="47" max="47" width="7.7109375" customWidth="1"/>
    <col min="48" max="52" width="6.28515625" customWidth="1"/>
    <col min="53" max="53" width="8.85546875" customWidth="1"/>
    <col min="54" max="124" width="6.28515625" customWidth="1"/>
    <col min="125" max="275" width="6.5703125" customWidth="1"/>
  </cols>
  <sheetData>
    <row r="1" spans="1:73">
      <c r="B1" t="s">
        <v>377</v>
      </c>
      <c r="H1" t="s">
        <v>622</v>
      </c>
      <c r="I1" s="33"/>
      <c r="W1" t="s">
        <v>1701</v>
      </c>
    </row>
    <row r="2" spans="1:73">
      <c r="B2" t="s">
        <v>764</v>
      </c>
      <c r="W2" t="s">
        <v>1510</v>
      </c>
      <c r="X2" t="s">
        <v>579</v>
      </c>
    </row>
    <row r="3" spans="1:73">
      <c r="B3" t="s">
        <v>379</v>
      </c>
      <c r="W3" t="s">
        <v>952</v>
      </c>
      <c r="X3" t="s">
        <v>975</v>
      </c>
    </row>
    <row r="4" spans="1:73">
      <c r="A4" t="s">
        <v>579</v>
      </c>
      <c r="B4" t="s">
        <v>985</v>
      </c>
      <c r="C4" s="222">
        <v>3</v>
      </c>
      <c r="D4" s="65" t="str">
        <f>(INDEX(i.TOL_Desc,d.TOL,1)&amp;" ")</f>
        <v xml:space="preserve">Spr </v>
      </c>
      <c r="E4" s="152" t="s">
        <v>1047</v>
      </c>
      <c r="W4" t="s">
        <v>953</v>
      </c>
      <c r="X4" t="s">
        <v>976</v>
      </c>
    </row>
    <row r="5" spans="1:73">
      <c r="A5" s="16" t="s">
        <v>1160</v>
      </c>
      <c r="W5" t="s">
        <v>954</v>
      </c>
      <c r="X5" t="s">
        <v>977</v>
      </c>
    </row>
    <row r="6" spans="1:73">
      <c r="B6" s="36" t="s">
        <v>950</v>
      </c>
      <c r="C6" s="367">
        <v>2</v>
      </c>
      <c r="D6" s="65" t="str">
        <f>INDEX(i.Region_Desc,d.Region,1)</f>
        <v>GSM</v>
      </c>
      <c r="E6" s="65" t="s">
        <v>1001</v>
      </c>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c r="B7" s="36"/>
      <c r="C7" s="33" t="s">
        <v>1309</v>
      </c>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516" t="s">
        <v>1557</v>
      </c>
      <c r="AN7" s="65"/>
      <c r="AO7" s="65"/>
      <c r="AP7" s="65"/>
      <c r="AX7" t="s">
        <v>1556</v>
      </c>
      <c r="BI7" t="s">
        <v>1555</v>
      </c>
      <c r="BU7" s="65"/>
    </row>
    <row r="8" spans="1:73" ht="17.25" outlineLevel="1" collapsed="1">
      <c r="B8" t="s">
        <v>974</v>
      </c>
      <c r="C8">
        <v>1</v>
      </c>
      <c r="D8">
        <v>2</v>
      </c>
      <c r="E8">
        <v>3</v>
      </c>
      <c r="F8">
        <v>1</v>
      </c>
      <c r="G8">
        <v>2</v>
      </c>
      <c r="H8">
        <v>3</v>
      </c>
      <c r="I8">
        <v>1</v>
      </c>
      <c r="J8">
        <v>2</v>
      </c>
      <c r="K8">
        <v>3</v>
      </c>
      <c r="L8">
        <v>1</v>
      </c>
      <c r="M8">
        <v>2</v>
      </c>
      <c r="N8">
        <v>3</v>
      </c>
      <c r="O8">
        <v>1</v>
      </c>
      <c r="P8">
        <v>2</v>
      </c>
      <c r="Q8">
        <v>3</v>
      </c>
      <c r="R8">
        <v>1</v>
      </c>
      <c r="S8">
        <v>2</v>
      </c>
      <c r="T8">
        <v>3</v>
      </c>
      <c r="U8" s="127" t="s">
        <v>1171</v>
      </c>
      <c r="V8" s="127"/>
      <c r="W8" s="127"/>
      <c r="X8" s="127"/>
      <c r="Y8" s="127"/>
      <c r="Z8" s="127"/>
      <c r="AA8" s="127"/>
      <c r="AB8" s="127"/>
      <c r="AC8" s="127"/>
      <c r="AD8" s="127"/>
      <c r="AE8" s="127"/>
      <c r="AF8" s="127"/>
      <c r="AG8" s="127"/>
      <c r="AH8" s="127"/>
      <c r="AI8" s="127"/>
      <c r="AJ8" s="127"/>
      <c r="AK8" s="127"/>
      <c r="AL8" s="127"/>
      <c r="AM8" s="148" t="s">
        <v>952</v>
      </c>
      <c r="AN8" s="148"/>
      <c r="AO8" s="148"/>
      <c r="AP8" s="148" t="s">
        <v>953</v>
      </c>
      <c r="AQ8" s="148"/>
      <c r="AR8" s="148"/>
      <c r="AS8" s="148" t="s">
        <v>954</v>
      </c>
      <c r="AT8" s="148"/>
      <c r="AU8" s="148"/>
      <c r="AW8" t="s">
        <v>1155</v>
      </c>
      <c r="AX8" s="276">
        <v>43466</v>
      </c>
      <c r="BI8" s="148" t="s">
        <v>952</v>
      </c>
      <c r="BJ8" s="148"/>
      <c r="BK8" s="148"/>
      <c r="BL8" s="148" t="s">
        <v>953</v>
      </c>
      <c r="BM8" s="148"/>
      <c r="BN8" s="148"/>
      <c r="BO8" s="148" t="s">
        <v>954</v>
      </c>
      <c r="BP8" s="148"/>
      <c r="BQ8" s="148"/>
    </row>
    <row r="9" spans="1:73" outlineLevel="1" collapsed="1">
      <c r="C9" s="21" t="s">
        <v>975</v>
      </c>
      <c r="D9" s="21" t="s">
        <v>976</v>
      </c>
      <c r="E9" s="21" t="s">
        <v>977</v>
      </c>
      <c r="F9" s="21" t="s">
        <v>975</v>
      </c>
      <c r="G9" s="21" t="s">
        <v>976</v>
      </c>
      <c r="H9" s="21" t="s">
        <v>977</v>
      </c>
      <c r="I9" s="21" t="s">
        <v>975</v>
      </c>
      <c r="J9" s="21" t="s">
        <v>976</v>
      </c>
      <c r="K9" s="21" t="s">
        <v>977</v>
      </c>
      <c r="L9" s="21" t="s">
        <v>975</v>
      </c>
      <c r="M9" s="21" t="s">
        <v>976</v>
      </c>
      <c r="N9" s="21" t="s">
        <v>977</v>
      </c>
      <c r="O9" s="21" t="s">
        <v>975</v>
      </c>
      <c r="P9" s="21" t="s">
        <v>976</v>
      </c>
      <c r="Q9" s="21" t="s">
        <v>977</v>
      </c>
      <c r="R9" s="21" t="s">
        <v>975</v>
      </c>
      <c r="S9" s="21" t="s">
        <v>976</v>
      </c>
      <c r="T9" s="21" t="s">
        <v>977</v>
      </c>
      <c r="U9" s="21" t="s">
        <v>975</v>
      </c>
      <c r="V9" s="21" t="s">
        <v>976</v>
      </c>
      <c r="W9" s="21" t="s">
        <v>977</v>
      </c>
      <c r="X9" s="21" t="s">
        <v>975</v>
      </c>
      <c r="Y9" s="21" t="s">
        <v>976</v>
      </c>
      <c r="Z9" s="21" t="s">
        <v>977</v>
      </c>
      <c r="AA9" s="21" t="s">
        <v>975</v>
      </c>
      <c r="AB9" s="21" t="s">
        <v>976</v>
      </c>
      <c r="AC9" s="21" t="s">
        <v>977</v>
      </c>
      <c r="AD9" s="21" t="s">
        <v>975</v>
      </c>
      <c r="AE9" s="21" t="s">
        <v>976</v>
      </c>
      <c r="AF9" s="21" t="s">
        <v>977</v>
      </c>
      <c r="AG9" s="21" t="s">
        <v>975</v>
      </c>
      <c r="AH9" s="21" t="s">
        <v>976</v>
      </c>
      <c r="AI9" s="21" t="s">
        <v>977</v>
      </c>
      <c r="AJ9" s="21" t="s">
        <v>975</v>
      </c>
      <c r="AK9" s="21" t="s">
        <v>976</v>
      </c>
      <c r="AL9" s="21" t="s">
        <v>977</v>
      </c>
      <c r="AM9" s="21" t="s">
        <v>975</v>
      </c>
      <c r="AN9" s="21" t="s">
        <v>976</v>
      </c>
      <c r="AO9" s="21" t="s">
        <v>977</v>
      </c>
      <c r="AP9" s="21" t="s">
        <v>975</v>
      </c>
      <c r="AQ9" s="21" t="s">
        <v>976</v>
      </c>
      <c r="AR9" s="21" t="s">
        <v>977</v>
      </c>
      <c r="AS9" s="21" t="s">
        <v>975</v>
      </c>
      <c r="AT9" s="21" t="s">
        <v>976</v>
      </c>
      <c r="AU9" s="21" t="s">
        <v>977</v>
      </c>
      <c r="AW9" t="s">
        <v>1156</v>
      </c>
      <c r="AX9" s="29">
        <v>7</v>
      </c>
      <c r="BI9" s="21" t="s">
        <v>975</v>
      </c>
      <c r="BJ9" s="21" t="s">
        <v>976</v>
      </c>
      <c r="BK9" s="21" t="s">
        <v>977</v>
      </c>
      <c r="BL9" s="21" t="s">
        <v>975</v>
      </c>
      <c r="BM9" s="21" t="s">
        <v>976</v>
      </c>
      <c r="BN9" s="21" t="s">
        <v>977</v>
      </c>
      <c r="BO9" s="21" t="s">
        <v>975</v>
      </c>
      <c r="BP9" s="21" t="s">
        <v>976</v>
      </c>
      <c r="BQ9" s="21" t="s">
        <v>977</v>
      </c>
    </row>
    <row r="10" spans="1:73" outlineLevel="1">
      <c r="B10" t="s">
        <v>1159</v>
      </c>
      <c r="C10" s="21">
        <v>1</v>
      </c>
      <c r="D10" s="21">
        <v>1</v>
      </c>
      <c r="E10" s="21">
        <v>1</v>
      </c>
      <c r="F10" s="21">
        <v>2</v>
      </c>
      <c r="G10" s="21">
        <v>2</v>
      </c>
      <c r="H10" s="21">
        <v>2</v>
      </c>
      <c r="I10" s="21">
        <v>3</v>
      </c>
      <c r="J10" s="21">
        <v>3</v>
      </c>
      <c r="K10" s="21">
        <v>3</v>
      </c>
      <c r="L10" s="21">
        <v>4</v>
      </c>
      <c r="M10" s="21">
        <v>4</v>
      </c>
      <c r="N10" s="21">
        <v>4</v>
      </c>
      <c r="O10" s="21">
        <v>5</v>
      </c>
      <c r="P10" s="21">
        <v>5</v>
      </c>
      <c r="Q10" s="21">
        <v>5</v>
      </c>
      <c r="R10" s="21">
        <v>6</v>
      </c>
      <c r="S10" s="21">
        <v>6</v>
      </c>
      <c r="T10" s="21">
        <v>6</v>
      </c>
      <c r="U10" s="21"/>
      <c r="V10" s="21"/>
      <c r="W10" s="21"/>
      <c r="X10" s="21"/>
      <c r="Y10" s="21"/>
      <c r="Z10" s="21"/>
      <c r="AA10" s="21"/>
      <c r="AB10" s="21"/>
      <c r="AC10" s="21"/>
      <c r="AD10" s="21"/>
      <c r="AE10" s="21"/>
      <c r="AF10" s="21"/>
      <c r="AG10" s="21"/>
      <c r="AH10" s="21"/>
      <c r="AI10" s="21"/>
      <c r="AJ10" s="21"/>
      <c r="AK10" s="21"/>
      <c r="AL10" s="21"/>
      <c r="AM10" s="276">
        <v>43952</v>
      </c>
      <c r="AN10" s="276">
        <v>44007</v>
      </c>
      <c r="AO10" s="276">
        <v>44050</v>
      </c>
      <c r="AP10" s="276">
        <v>43966</v>
      </c>
      <c r="AQ10" s="276">
        <v>44000</v>
      </c>
      <c r="AR10" s="276">
        <v>44035</v>
      </c>
      <c r="AS10" s="276">
        <v>43952</v>
      </c>
      <c r="AT10" s="276">
        <v>43986</v>
      </c>
      <c r="AU10" s="276">
        <v>44021</v>
      </c>
      <c r="AX10" s="277">
        <f t="shared" ref="AX10:BF10" si="0">AM10+17/2</f>
        <v>43960.5</v>
      </c>
      <c r="AY10" s="277">
        <f t="shared" si="0"/>
        <v>44015.5</v>
      </c>
      <c r="AZ10" s="277">
        <f t="shared" si="0"/>
        <v>44058.5</v>
      </c>
      <c r="BA10" s="277">
        <f t="shared" si="0"/>
        <v>43974.5</v>
      </c>
      <c r="BB10" s="277">
        <f t="shared" si="0"/>
        <v>44008.5</v>
      </c>
      <c r="BC10" s="277">
        <f t="shared" si="0"/>
        <v>44043.5</v>
      </c>
      <c r="BD10" s="277">
        <f t="shared" si="0"/>
        <v>43960.5</v>
      </c>
      <c r="BE10" s="277">
        <f t="shared" si="0"/>
        <v>43994.5</v>
      </c>
      <c r="BF10" s="277">
        <f t="shared" si="0"/>
        <v>44029.5</v>
      </c>
      <c r="BI10" s="276">
        <v>43952</v>
      </c>
      <c r="BJ10" s="276">
        <v>44007</v>
      </c>
      <c r="BK10" s="276">
        <v>44050</v>
      </c>
      <c r="BL10" s="276">
        <v>43966</v>
      </c>
      <c r="BM10" s="276">
        <v>44000</v>
      </c>
      <c r="BN10" s="276">
        <v>44035</v>
      </c>
      <c r="BO10" s="276">
        <v>43952</v>
      </c>
      <c r="BP10" s="276">
        <v>43986</v>
      </c>
      <c r="BQ10" s="276">
        <v>44021</v>
      </c>
    </row>
    <row r="11" spans="1:73" outlineLevel="1" collapsed="1">
      <c r="A11">
        <v>1</v>
      </c>
      <c r="B11" s="32" t="s">
        <v>969</v>
      </c>
      <c r="C11" s="159">
        <f t="shared" ref="C11:T11" si="1">INDEX($AM11:$AU11,1,C$8+(d.Region-1)*3)</f>
        <v>33</v>
      </c>
      <c r="D11" s="159">
        <f t="shared" si="1"/>
        <v>38</v>
      </c>
      <c r="E11" s="159">
        <f t="shared" si="1"/>
        <v>43</v>
      </c>
      <c r="F11" s="159">
        <f t="shared" si="1"/>
        <v>33</v>
      </c>
      <c r="G11" s="159">
        <f t="shared" si="1"/>
        <v>38</v>
      </c>
      <c r="H11" s="159">
        <f t="shared" si="1"/>
        <v>43</v>
      </c>
      <c r="I11" s="159">
        <f t="shared" si="1"/>
        <v>33</v>
      </c>
      <c r="J11" s="159">
        <f t="shared" si="1"/>
        <v>38</v>
      </c>
      <c r="K11" s="159">
        <f t="shared" si="1"/>
        <v>43</v>
      </c>
      <c r="L11" s="159">
        <f t="shared" si="1"/>
        <v>33</v>
      </c>
      <c r="M11" s="159">
        <f t="shared" si="1"/>
        <v>38</v>
      </c>
      <c r="N11" s="159">
        <f t="shared" si="1"/>
        <v>43</v>
      </c>
      <c r="O11" s="159">
        <f t="shared" si="1"/>
        <v>33</v>
      </c>
      <c r="P11" s="159">
        <f t="shared" si="1"/>
        <v>38</v>
      </c>
      <c r="Q11" s="159">
        <f t="shared" si="1"/>
        <v>43</v>
      </c>
      <c r="R11" s="159">
        <f t="shared" si="1"/>
        <v>33</v>
      </c>
      <c r="S11" s="159">
        <f t="shared" si="1"/>
        <v>38</v>
      </c>
      <c r="T11" s="159">
        <f t="shared" si="1"/>
        <v>43</v>
      </c>
      <c r="U11" s="135" t="str">
        <f t="shared" ref="U11:AD17" si="2">C11&amp;":"&amp;C11+1</f>
        <v>33:34</v>
      </c>
      <c r="V11" s="135" t="str">
        <f t="shared" si="2"/>
        <v>38:39</v>
      </c>
      <c r="W11" s="135" t="str">
        <f t="shared" si="2"/>
        <v>43:44</v>
      </c>
      <c r="X11" s="135" t="str">
        <f t="shared" si="2"/>
        <v>33:34</v>
      </c>
      <c r="Y11" s="135" t="str">
        <f t="shared" si="2"/>
        <v>38:39</v>
      </c>
      <c r="Z11" s="135" t="str">
        <f t="shared" si="2"/>
        <v>43:44</v>
      </c>
      <c r="AA11" s="135" t="str">
        <f t="shared" si="2"/>
        <v>33:34</v>
      </c>
      <c r="AB11" s="135" t="str">
        <f t="shared" si="2"/>
        <v>38:39</v>
      </c>
      <c r="AC11" s="135" t="str">
        <f t="shared" si="2"/>
        <v>43:44</v>
      </c>
      <c r="AD11" s="135" t="str">
        <f t="shared" si="2"/>
        <v>33:34</v>
      </c>
      <c r="AE11" s="135" t="str">
        <f t="shared" ref="AE11:AL17" si="3">M11&amp;":"&amp;M11+1</f>
        <v>38:39</v>
      </c>
      <c r="AF11" s="135" t="str">
        <f t="shared" si="3"/>
        <v>43:44</v>
      </c>
      <c r="AG11" s="135" t="str">
        <f t="shared" si="3"/>
        <v>33:34</v>
      </c>
      <c r="AH11" s="135" t="str">
        <f t="shared" si="3"/>
        <v>38:39</v>
      </c>
      <c r="AI11" s="135" t="str">
        <f t="shared" si="3"/>
        <v>43:44</v>
      </c>
      <c r="AJ11" s="135" t="str">
        <f t="shared" si="3"/>
        <v>33:34</v>
      </c>
      <c r="AK11" s="135" t="str">
        <f t="shared" si="3"/>
        <v>38:39</v>
      </c>
      <c r="AL11" s="135" t="str">
        <f t="shared" si="3"/>
        <v>43:44</v>
      </c>
      <c r="AM11" s="517">
        <f>AX11+1</f>
        <v>31</v>
      </c>
      <c r="AN11" s="517">
        <f t="shared" ref="AN11:AU11" si="4">AY11+1</f>
        <v>39</v>
      </c>
      <c r="AO11" s="517">
        <f t="shared" si="4"/>
        <v>45</v>
      </c>
      <c r="AP11" s="517">
        <f t="shared" si="4"/>
        <v>33</v>
      </c>
      <c r="AQ11" s="517">
        <f t="shared" si="4"/>
        <v>38</v>
      </c>
      <c r="AR11" s="517">
        <f t="shared" si="4"/>
        <v>43</v>
      </c>
      <c r="AS11" s="517">
        <f t="shared" si="4"/>
        <v>31</v>
      </c>
      <c r="AT11" s="517">
        <f t="shared" si="4"/>
        <v>36</v>
      </c>
      <c r="AU11" s="517">
        <f t="shared" si="4"/>
        <v>41</v>
      </c>
      <c r="AW11">
        <f>AW16-365</f>
        <v>-282.5</v>
      </c>
      <c r="AX11">
        <f t="shared" ref="AX11" si="5">ROUND((AX$10+$AW11-$AX$8)/$AX$9,0)</f>
        <v>30</v>
      </c>
      <c r="AY11">
        <f>ROUND((AY$10+$AW11-$AX$8)/$AX$9,0)</f>
        <v>38</v>
      </c>
      <c r="AZ11">
        <f t="shared" ref="AZ11:BF11" si="6">ROUND((AZ$10+$AW11-$AX$8)/$AX$9,0)</f>
        <v>44</v>
      </c>
      <c r="BA11">
        <f t="shared" si="6"/>
        <v>32</v>
      </c>
      <c r="BB11">
        <f t="shared" si="6"/>
        <v>37</v>
      </c>
      <c r="BC11">
        <f t="shared" si="6"/>
        <v>42</v>
      </c>
      <c r="BD11">
        <f t="shared" si="6"/>
        <v>30</v>
      </c>
      <c r="BE11">
        <f t="shared" si="6"/>
        <v>35</v>
      </c>
      <c r="BF11">
        <f t="shared" si="6"/>
        <v>40</v>
      </c>
      <c r="BI11" s="29">
        <v>31</v>
      </c>
      <c r="BJ11" s="29">
        <v>39</v>
      </c>
      <c r="BK11" s="29">
        <v>45</v>
      </c>
      <c r="BL11" s="29">
        <v>33</v>
      </c>
      <c r="BM11" s="29">
        <v>38</v>
      </c>
      <c r="BN11" s="29">
        <v>43</v>
      </c>
      <c r="BO11" s="29">
        <v>31</v>
      </c>
      <c r="BP11" s="29">
        <v>36</v>
      </c>
      <c r="BQ11" s="29">
        <v>41</v>
      </c>
    </row>
    <row r="12" spans="1:73" outlineLevel="1" collapsed="1">
      <c r="A12">
        <v>2</v>
      </c>
      <c r="B12" s="32" t="s">
        <v>970</v>
      </c>
      <c r="C12" s="159">
        <f t="shared" ref="C12:L16" si="7">INDEX($AM12:$AU12,1,C$8+(d.Region-1)*3)+INDEX(i.AgeJ,C$10,1)/7</f>
        <v>49</v>
      </c>
      <c r="D12" s="159">
        <f t="shared" si="7"/>
        <v>54</v>
      </c>
      <c r="E12" s="159">
        <f t="shared" si="7"/>
        <v>59</v>
      </c>
      <c r="F12" s="159">
        <f t="shared" si="7"/>
        <v>51</v>
      </c>
      <c r="G12" s="159">
        <f t="shared" si="7"/>
        <v>56</v>
      </c>
      <c r="H12" s="159">
        <f t="shared" si="7"/>
        <v>61</v>
      </c>
      <c r="I12" s="159">
        <f t="shared" si="7"/>
        <v>54</v>
      </c>
      <c r="J12" s="159">
        <f t="shared" si="7"/>
        <v>59</v>
      </c>
      <c r="K12" s="159">
        <f t="shared" si="7"/>
        <v>64</v>
      </c>
      <c r="L12" s="159">
        <f t="shared" si="7"/>
        <v>56</v>
      </c>
      <c r="M12" s="159">
        <f t="shared" ref="M12:T16" si="8">INDEX($AM12:$AU12,1,M$8+(d.Region-1)*3)+INDEX(i.AgeJ,M$10,1)/7</f>
        <v>61</v>
      </c>
      <c r="N12" s="159">
        <f t="shared" si="8"/>
        <v>66</v>
      </c>
      <c r="O12" s="159">
        <f t="shared" si="8"/>
        <v>58</v>
      </c>
      <c r="P12" s="159">
        <f t="shared" si="8"/>
        <v>63</v>
      </c>
      <c r="Q12" s="159">
        <f t="shared" si="8"/>
        <v>68</v>
      </c>
      <c r="R12" s="159">
        <f t="shared" si="8"/>
        <v>49</v>
      </c>
      <c r="S12" s="159">
        <f t="shared" si="8"/>
        <v>54</v>
      </c>
      <c r="T12" s="159">
        <f t="shared" si="8"/>
        <v>59</v>
      </c>
      <c r="U12" s="135" t="str">
        <f t="shared" si="2"/>
        <v>49:50</v>
      </c>
      <c r="V12" s="135" t="str">
        <f t="shared" si="2"/>
        <v>54:55</v>
      </c>
      <c r="W12" s="135" t="str">
        <f t="shared" si="2"/>
        <v>59:60</v>
      </c>
      <c r="X12" s="135" t="str">
        <f t="shared" si="2"/>
        <v>51:52</v>
      </c>
      <c r="Y12" s="135" t="str">
        <f t="shared" si="2"/>
        <v>56:57</v>
      </c>
      <c r="Z12" s="135" t="str">
        <f t="shared" si="2"/>
        <v>61:62</v>
      </c>
      <c r="AA12" s="135" t="str">
        <f t="shared" si="2"/>
        <v>54:55</v>
      </c>
      <c r="AB12" s="135" t="str">
        <f t="shared" si="2"/>
        <v>59:60</v>
      </c>
      <c r="AC12" s="135" t="str">
        <f t="shared" si="2"/>
        <v>64:65</v>
      </c>
      <c r="AD12" s="135" t="str">
        <f t="shared" si="2"/>
        <v>56:57</v>
      </c>
      <c r="AE12" s="135" t="str">
        <f t="shared" si="3"/>
        <v>61:62</v>
      </c>
      <c r="AF12" s="135" t="str">
        <f t="shared" si="3"/>
        <v>66:67</v>
      </c>
      <c r="AG12" s="135" t="str">
        <f t="shared" si="3"/>
        <v>58:59</v>
      </c>
      <c r="AH12" s="135" t="str">
        <f t="shared" si="3"/>
        <v>63:64</v>
      </c>
      <c r="AI12" s="135" t="str">
        <f t="shared" si="3"/>
        <v>68:69</v>
      </c>
      <c r="AJ12" s="135" t="str">
        <f t="shared" si="3"/>
        <v>49:50</v>
      </c>
      <c r="AK12" s="135" t="str">
        <f t="shared" si="3"/>
        <v>54:55</v>
      </c>
      <c r="AL12" s="135" t="str">
        <f t="shared" si="3"/>
        <v>59:60</v>
      </c>
      <c r="AM12" s="518">
        <f>AX12</f>
        <v>47</v>
      </c>
      <c r="AN12" s="518">
        <f t="shared" ref="AN12:AN17" si="9">AY12</f>
        <v>55</v>
      </c>
      <c r="AO12" s="518">
        <f t="shared" ref="AO12:AO17" si="10">AZ12</f>
        <v>61</v>
      </c>
      <c r="AP12" s="518">
        <f t="shared" ref="AP12:AP17" si="11">BA12</f>
        <v>49</v>
      </c>
      <c r="AQ12" s="518">
        <f t="shared" ref="AQ12:AQ17" si="12">BB12</f>
        <v>54</v>
      </c>
      <c r="AR12" s="518">
        <f t="shared" ref="AR12:AR17" si="13">BC12</f>
        <v>59</v>
      </c>
      <c r="AS12" s="518">
        <f t="shared" ref="AS12:AS17" si="14">BD12</f>
        <v>47</v>
      </c>
      <c r="AT12" s="518">
        <f t="shared" ref="AT12:AT17" si="15">BE12</f>
        <v>52</v>
      </c>
      <c r="AU12" s="518">
        <f t="shared" ref="AU12:AU17" si="16">BF12</f>
        <v>57</v>
      </c>
      <c r="AW12">
        <f>-22*7-17/2</f>
        <v>-162.5</v>
      </c>
      <c r="AX12">
        <f t="shared" ref="AX12:BA17" si="17">ROUND((AX$10+$AW12-$AX$8)/$AX$9,0)</f>
        <v>47</v>
      </c>
      <c r="AY12">
        <f t="shared" si="17"/>
        <v>55</v>
      </c>
      <c r="AZ12">
        <f t="shared" si="17"/>
        <v>61</v>
      </c>
      <c r="BA12">
        <f t="shared" si="17"/>
        <v>49</v>
      </c>
      <c r="BB12">
        <f t="shared" ref="BB12:BF17" si="18">ROUND((BB$10+$AW12-$AX$8)/$AX$9,0)</f>
        <v>54</v>
      </c>
      <c r="BC12">
        <f t="shared" si="18"/>
        <v>59</v>
      </c>
      <c r="BD12">
        <f t="shared" si="18"/>
        <v>47</v>
      </c>
      <c r="BE12">
        <f t="shared" si="18"/>
        <v>52</v>
      </c>
      <c r="BF12">
        <f t="shared" si="18"/>
        <v>57</v>
      </c>
      <c r="BI12" s="29">
        <v>47</v>
      </c>
      <c r="BJ12" s="29">
        <v>55</v>
      </c>
      <c r="BK12" s="29">
        <v>61</v>
      </c>
      <c r="BL12" s="29">
        <v>49</v>
      </c>
      <c r="BM12" s="29">
        <v>54</v>
      </c>
      <c r="BN12" s="29">
        <v>59</v>
      </c>
      <c r="BO12" s="29">
        <v>47</v>
      </c>
      <c r="BP12" s="29">
        <v>52</v>
      </c>
      <c r="BQ12" s="29">
        <v>57</v>
      </c>
    </row>
    <row r="13" spans="1:73" outlineLevel="1" collapsed="1">
      <c r="A13">
        <v>3</v>
      </c>
      <c r="B13" s="32" t="s">
        <v>980</v>
      </c>
      <c r="C13" s="159">
        <f t="shared" si="7"/>
        <v>54</v>
      </c>
      <c r="D13" s="159">
        <f t="shared" si="7"/>
        <v>59</v>
      </c>
      <c r="E13" s="159">
        <f t="shared" si="7"/>
        <v>64</v>
      </c>
      <c r="F13" s="159">
        <f t="shared" si="7"/>
        <v>56</v>
      </c>
      <c r="G13" s="159">
        <f t="shared" si="7"/>
        <v>61</v>
      </c>
      <c r="H13" s="159">
        <f t="shared" si="7"/>
        <v>66</v>
      </c>
      <c r="I13" s="159">
        <f t="shared" si="7"/>
        <v>59</v>
      </c>
      <c r="J13" s="159">
        <f t="shared" si="7"/>
        <v>64</v>
      </c>
      <c r="K13" s="159">
        <f t="shared" si="7"/>
        <v>69</v>
      </c>
      <c r="L13" s="159">
        <f t="shared" si="7"/>
        <v>61</v>
      </c>
      <c r="M13" s="159">
        <f t="shared" si="8"/>
        <v>66</v>
      </c>
      <c r="N13" s="159">
        <f t="shared" si="8"/>
        <v>71</v>
      </c>
      <c r="O13" s="159">
        <f t="shared" si="8"/>
        <v>63</v>
      </c>
      <c r="P13" s="159">
        <f t="shared" si="8"/>
        <v>68</v>
      </c>
      <c r="Q13" s="159">
        <f t="shared" si="8"/>
        <v>73</v>
      </c>
      <c r="R13" s="159">
        <f t="shared" si="8"/>
        <v>54</v>
      </c>
      <c r="S13" s="159">
        <f t="shared" si="8"/>
        <v>59</v>
      </c>
      <c r="T13" s="159">
        <f t="shared" si="8"/>
        <v>64</v>
      </c>
      <c r="U13" s="135" t="str">
        <f t="shared" si="2"/>
        <v>54:55</v>
      </c>
      <c r="V13" s="135" t="str">
        <f t="shared" si="2"/>
        <v>59:60</v>
      </c>
      <c r="W13" s="135" t="str">
        <f t="shared" si="2"/>
        <v>64:65</v>
      </c>
      <c r="X13" s="135" t="str">
        <f t="shared" si="2"/>
        <v>56:57</v>
      </c>
      <c r="Y13" s="135" t="str">
        <f t="shared" si="2"/>
        <v>61:62</v>
      </c>
      <c r="Z13" s="135" t="str">
        <f t="shared" si="2"/>
        <v>66:67</v>
      </c>
      <c r="AA13" s="135" t="str">
        <f t="shared" si="2"/>
        <v>59:60</v>
      </c>
      <c r="AB13" s="135" t="str">
        <f t="shared" si="2"/>
        <v>64:65</v>
      </c>
      <c r="AC13" s="135" t="str">
        <f t="shared" si="2"/>
        <v>69:70</v>
      </c>
      <c r="AD13" s="135" t="str">
        <f t="shared" si="2"/>
        <v>61:62</v>
      </c>
      <c r="AE13" s="135" t="str">
        <f t="shared" si="3"/>
        <v>66:67</v>
      </c>
      <c r="AF13" s="135" t="str">
        <f t="shared" si="3"/>
        <v>71:72</v>
      </c>
      <c r="AG13" s="135" t="str">
        <f t="shared" si="3"/>
        <v>63:64</v>
      </c>
      <c r="AH13" s="135" t="str">
        <f t="shared" si="3"/>
        <v>68:69</v>
      </c>
      <c r="AI13" s="135" t="str">
        <f t="shared" si="3"/>
        <v>73:74</v>
      </c>
      <c r="AJ13" s="135" t="str">
        <f t="shared" si="3"/>
        <v>54:55</v>
      </c>
      <c r="AK13" s="135" t="str">
        <f t="shared" si="3"/>
        <v>59:60</v>
      </c>
      <c r="AL13" s="135" t="str">
        <f t="shared" si="3"/>
        <v>64:65</v>
      </c>
      <c r="AM13" s="518">
        <f t="shared" ref="AM13:AM17" si="19">AX13</f>
        <v>52</v>
      </c>
      <c r="AN13" s="518">
        <f t="shared" si="9"/>
        <v>60</v>
      </c>
      <c r="AO13" s="518">
        <f t="shared" si="10"/>
        <v>66</v>
      </c>
      <c r="AP13" s="518">
        <f t="shared" si="11"/>
        <v>54</v>
      </c>
      <c r="AQ13" s="518">
        <f t="shared" si="12"/>
        <v>59</v>
      </c>
      <c r="AR13" s="518">
        <f t="shared" si="13"/>
        <v>64</v>
      </c>
      <c r="AS13" s="518">
        <f t="shared" si="14"/>
        <v>52</v>
      </c>
      <c r="AT13" s="518">
        <f t="shared" si="15"/>
        <v>57</v>
      </c>
      <c r="AU13" s="518">
        <f t="shared" si="16"/>
        <v>62</v>
      </c>
      <c r="AW13">
        <f>AW12+35</f>
        <v>-127.5</v>
      </c>
      <c r="AX13">
        <f t="shared" si="17"/>
        <v>52</v>
      </c>
      <c r="AY13">
        <f t="shared" si="17"/>
        <v>60</v>
      </c>
      <c r="AZ13">
        <f t="shared" si="17"/>
        <v>66</v>
      </c>
      <c r="BA13">
        <f t="shared" si="17"/>
        <v>54</v>
      </c>
      <c r="BB13">
        <f t="shared" si="18"/>
        <v>59</v>
      </c>
      <c r="BC13">
        <f t="shared" si="18"/>
        <v>64</v>
      </c>
      <c r="BD13">
        <f t="shared" si="18"/>
        <v>52</v>
      </c>
      <c r="BE13">
        <f t="shared" si="18"/>
        <v>57</v>
      </c>
      <c r="BF13">
        <f t="shared" si="18"/>
        <v>62</v>
      </c>
      <c r="BI13" s="29">
        <v>53</v>
      </c>
      <c r="BJ13" s="29">
        <v>61</v>
      </c>
      <c r="BK13" s="29">
        <v>67</v>
      </c>
      <c r="BL13" s="29">
        <f>BL12+5+1</f>
        <v>55</v>
      </c>
      <c r="BM13" s="29">
        <f t="shared" ref="BM13:BN13" si="20">BM12+5+1</f>
        <v>60</v>
      </c>
      <c r="BN13" s="29">
        <f t="shared" si="20"/>
        <v>65</v>
      </c>
      <c r="BO13" s="29">
        <v>53</v>
      </c>
      <c r="BP13" s="29">
        <v>58</v>
      </c>
      <c r="BQ13" s="29">
        <v>63</v>
      </c>
    </row>
    <row r="14" spans="1:73" outlineLevel="1">
      <c r="A14">
        <v>4</v>
      </c>
      <c r="B14" s="32" t="s">
        <v>1153</v>
      </c>
      <c r="C14" s="159">
        <f t="shared" si="7"/>
        <v>62</v>
      </c>
      <c r="D14" s="159">
        <f t="shared" si="7"/>
        <v>67</v>
      </c>
      <c r="E14" s="159">
        <f t="shared" si="7"/>
        <v>72</v>
      </c>
      <c r="F14" s="159">
        <f t="shared" si="7"/>
        <v>64</v>
      </c>
      <c r="G14" s="159">
        <f t="shared" si="7"/>
        <v>69</v>
      </c>
      <c r="H14" s="159">
        <f t="shared" si="7"/>
        <v>74</v>
      </c>
      <c r="I14" s="159">
        <f t="shared" si="7"/>
        <v>67</v>
      </c>
      <c r="J14" s="159">
        <f t="shared" si="7"/>
        <v>72</v>
      </c>
      <c r="K14" s="159">
        <f t="shared" si="7"/>
        <v>77</v>
      </c>
      <c r="L14" s="159">
        <f t="shared" si="7"/>
        <v>69</v>
      </c>
      <c r="M14" s="159">
        <f t="shared" si="8"/>
        <v>74</v>
      </c>
      <c r="N14" s="159">
        <f t="shared" si="8"/>
        <v>79</v>
      </c>
      <c r="O14" s="159">
        <f t="shared" si="8"/>
        <v>71</v>
      </c>
      <c r="P14" s="159">
        <f t="shared" si="8"/>
        <v>76</v>
      </c>
      <c r="Q14" s="159">
        <f t="shared" si="8"/>
        <v>81</v>
      </c>
      <c r="R14" s="159">
        <f t="shared" si="8"/>
        <v>62</v>
      </c>
      <c r="S14" s="159">
        <f t="shared" si="8"/>
        <v>67</v>
      </c>
      <c r="T14" s="159">
        <f t="shared" si="8"/>
        <v>72</v>
      </c>
      <c r="U14" s="135" t="str">
        <f t="shared" si="2"/>
        <v>62:63</v>
      </c>
      <c r="V14" s="135" t="str">
        <f t="shared" si="2"/>
        <v>67:68</v>
      </c>
      <c r="W14" s="135" t="str">
        <f t="shared" si="2"/>
        <v>72:73</v>
      </c>
      <c r="X14" s="135" t="str">
        <f t="shared" si="2"/>
        <v>64:65</v>
      </c>
      <c r="Y14" s="135" t="str">
        <f t="shared" si="2"/>
        <v>69:70</v>
      </c>
      <c r="Z14" s="135" t="str">
        <f t="shared" si="2"/>
        <v>74:75</v>
      </c>
      <c r="AA14" s="135" t="str">
        <f t="shared" si="2"/>
        <v>67:68</v>
      </c>
      <c r="AB14" s="135" t="str">
        <f t="shared" si="2"/>
        <v>72:73</v>
      </c>
      <c r="AC14" s="135" t="str">
        <f t="shared" si="2"/>
        <v>77:78</v>
      </c>
      <c r="AD14" s="135" t="str">
        <f t="shared" si="2"/>
        <v>69:70</v>
      </c>
      <c r="AE14" s="135" t="str">
        <f t="shared" si="3"/>
        <v>74:75</v>
      </c>
      <c r="AF14" s="135" t="str">
        <f t="shared" si="3"/>
        <v>79:80</v>
      </c>
      <c r="AG14" s="135" t="str">
        <f t="shared" si="3"/>
        <v>71:72</v>
      </c>
      <c r="AH14" s="135" t="str">
        <f t="shared" si="3"/>
        <v>76:77</v>
      </c>
      <c r="AI14" s="135" t="str">
        <f t="shared" si="3"/>
        <v>81:82</v>
      </c>
      <c r="AJ14" s="135" t="str">
        <f t="shared" si="3"/>
        <v>62:63</v>
      </c>
      <c r="AK14" s="135" t="str">
        <f t="shared" si="3"/>
        <v>67:68</v>
      </c>
      <c r="AL14" s="135" t="str">
        <f t="shared" si="3"/>
        <v>72:73</v>
      </c>
      <c r="AM14" s="518">
        <f t="shared" si="19"/>
        <v>60</v>
      </c>
      <c r="AN14" s="518">
        <f t="shared" si="9"/>
        <v>68</v>
      </c>
      <c r="AO14" s="518">
        <f t="shared" si="10"/>
        <v>74</v>
      </c>
      <c r="AP14" s="518">
        <f t="shared" si="11"/>
        <v>62</v>
      </c>
      <c r="AQ14" s="518">
        <f t="shared" si="12"/>
        <v>67</v>
      </c>
      <c r="AR14" s="518">
        <f t="shared" si="13"/>
        <v>72</v>
      </c>
      <c r="AS14" s="518">
        <f t="shared" si="14"/>
        <v>60</v>
      </c>
      <c r="AT14" s="518">
        <f t="shared" si="15"/>
        <v>65</v>
      </c>
      <c r="AU14" s="518">
        <f t="shared" si="16"/>
        <v>70</v>
      </c>
      <c r="AW14">
        <f>AW12+90</f>
        <v>-72.5</v>
      </c>
      <c r="AX14">
        <f t="shared" si="17"/>
        <v>60</v>
      </c>
      <c r="AY14">
        <f t="shared" si="17"/>
        <v>68</v>
      </c>
      <c r="AZ14">
        <f t="shared" si="17"/>
        <v>74</v>
      </c>
      <c r="BA14">
        <f t="shared" si="17"/>
        <v>62</v>
      </c>
      <c r="BB14">
        <f t="shared" si="18"/>
        <v>67</v>
      </c>
      <c r="BC14">
        <f t="shared" si="18"/>
        <v>72</v>
      </c>
      <c r="BD14">
        <f t="shared" si="18"/>
        <v>60</v>
      </c>
      <c r="BE14">
        <f t="shared" si="18"/>
        <v>65</v>
      </c>
      <c r="BF14">
        <f t="shared" si="18"/>
        <v>70</v>
      </c>
      <c r="BI14" s="29">
        <v>58</v>
      </c>
      <c r="BJ14" s="29">
        <v>66</v>
      </c>
      <c r="BK14" s="29">
        <v>72</v>
      </c>
      <c r="BL14" s="29">
        <v>62</v>
      </c>
      <c r="BM14" s="29">
        <v>67</v>
      </c>
      <c r="BN14" s="29">
        <v>72</v>
      </c>
      <c r="BO14" s="29">
        <v>58</v>
      </c>
      <c r="BP14" s="29">
        <v>63</v>
      </c>
      <c r="BQ14" s="29">
        <v>68</v>
      </c>
    </row>
    <row r="15" spans="1:73" outlineLevel="1" collapsed="1">
      <c r="A15">
        <v>5</v>
      </c>
      <c r="B15" s="32" t="s">
        <v>1154</v>
      </c>
      <c r="C15" s="159">
        <f t="shared" si="7"/>
        <v>76</v>
      </c>
      <c r="D15" s="159">
        <f t="shared" si="7"/>
        <v>81</v>
      </c>
      <c r="E15" s="159">
        <f t="shared" si="7"/>
        <v>86</v>
      </c>
      <c r="F15" s="159">
        <f t="shared" si="7"/>
        <v>78</v>
      </c>
      <c r="G15" s="159">
        <f t="shared" si="7"/>
        <v>83</v>
      </c>
      <c r="H15" s="159">
        <f t="shared" si="7"/>
        <v>88</v>
      </c>
      <c r="I15" s="159">
        <f t="shared" si="7"/>
        <v>81</v>
      </c>
      <c r="J15" s="159">
        <f t="shared" si="7"/>
        <v>86</v>
      </c>
      <c r="K15" s="159">
        <f t="shared" si="7"/>
        <v>91</v>
      </c>
      <c r="L15" s="159">
        <f t="shared" si="7"/>
        <v>83</v>
      </c>
      <c r="M15" s="159">
        <f t="shared" si="8"/>
        <v>88</v>
      </c>
      <c r="N15" s="159">
        <f t="shared" si="8"/>
        <v>93</v>
      </c>
      <c r="O15" s="159">
        <f t="shared" si="8"/>
        <v>85</v>
      </c>
      <c r="P15" s="159">
        <f t="shared" si="8"/>
        <v>90</v>
      </c>
      <c r="Q15" s="159">
        <f t="shared" si="8"/>
        <v>95</v>
      </c>
      <c r="R15" s="159">
        <f t="shared" si="8"/>
        <v>76</v>
      </c>
      <c r="S15" s="159">
        <f t="shared" si="8"/>
        <v>81</v>
      </c>
      <c r="T15" s="159">
        <f t="shared" si="8"/>
        <v>86</v>
      </c>
      <c r="U15" s="135" t="str">
        <f t="shared" si="2"/>
        <v>76:77</v>
      </c>
      <c r="V15" s="135" t="str">
        <f t="shared" si="2"/>
        <v>81:82</v>
      </c>
      <c r="W15" s="135" t="str">
        <f t="shared" si="2"/>
        <v>86:87</v>
      </c>
      <c r="X15" s="135" t="str">
        <f t="shared" si="2"/>
        <v>78:79</v>
      </c>
      <c r="Y15" s="135" t="str">
        <f t="shared" si="2"/>
        <v>83:84</v>
      </c>
      <c r="Z15" s="135" t="str">
        <f t="shared" si="2"/>
        <v>88:89</v>
      </c>
      <c r="AA15" s="135" t="str">
        <f t="shared" si="2"/>
        <v>81:82</v>
      </c>
      <c r="AB15" s="135" t="str">
        <f t="shared" si="2"/>
        <v>86:87</v>
      </c>
      <c r="AC15" s="135" t="str">
        <f t="shared" si="2"/>
        <v>91:92</v>
      </c>
      <c r="AD15" s="135" t="str">
        <f t="shared" si="2"/>
        <v>83:84</v>
      </c>
      <c r="AE15" s="135" t="str">
        <f t="shared" si="3"/>
        <v>88:89</v>
      </c>
      <c r="AF15" s="135" t="str">
        <f t="shared" si="3"/>
        <v>93:94</v>
      </c>
      <c r="AG15" s="135" t="str">
        <f t="shared" si="3"/>
        <v>85:86</v>
      </c>
      <c r="AH15" s="135" t="str">
        <f t="shared" si="3"/>
        <v>90:91</v>
      </c>
      <c r="AI15" s="135" t="str">
        <f t="shared" si="3"/>
        <v>95:96</v>
      </c>
      <c r="AJ15" s="135" t="str">
        <f t="shared" si="3"/>
        <v>76:77</v>
      </c>
      <c r="AK15" s="135" t="str">
        <f t="shared" si="3"/>
        <v>81:82</v>
      </c>
      <c r="AL15" s="135" t="str">
        <f t="shared" si="3"/>
        <v>86:87</v>
      </c>
      <c r="AM15" s="518">
        <f t="shared" si="19"/>
        <v>74</v>
      </c>
      <c r="AN15" s="518">
        <f t="shared" si="9"/>
        <v>82</v>
      </c>
      <c r="AO15" s="518">
        <f t="shared" si="10"/>
        <v>88</v>
      </c>
      <c r="AP15" s="518">
        <f t="shared" si="11"/>
        <v>76</v>
      </c>
      <c r="AQ15" s="518">
        <f t="shared" si="12"/>
        <v>81</v>
      </c>
      <c r="AR15" s="518">
        <f t="shared" si="13"/>
        <v>86</v>
      </c>
      <c r="AS15" s="518">
        <f t="shared" si="14"/>
        <v>74</v>
      </c>
      <c r="AT15" s="518">
        <f t="shared" si="15"/>
        <v>79</v>
      </c>
      <c r="AU15" s="518">
        <f t="shared" si="16"/>
        <v>84</v>
      </c>
      <c r="AW15">
        <f>35-17/2</f>
        <v>26.5</v>
      </c>
      <c r="AX15">
        <f t="shared" si="17"/>
        <v>74</v>
      </c>
      <c r="AY15">
        <f t="shared" si="17"/>
        <v>82</v>
      </c>
      <c r="AZ15">
        <f t="shared" si="17"/>
        <v>88</v>
      </c>
      <c r="BA15">
        <f t="shared" si="17"/>
        <v>76</v>
      </c>
      <c r="BB15">
        <f t="shared" si="18"/>
        <v>81</v>
      </c>
      <c r="BC15">
        <f t="shared" si="18"/>
        <v>86</v>
      </c>
      <c r="BD15">
        <f t="shared" si="18"/>
        <v>74</v>
      </c>
      <c r="BE15">
        <f t="shared" si="18"/>
        <v>79</v>
      </c>
      <c r="BF15">
        <f t="shared" si="18"/>
        <v>84</v>
      </c>
      <c r="BI15" s="29">
        <v>74</v>
      </c>
      <c r="BJ15" s="29">
        <v>82</v>
      </c>
      <c r="BK15" s="29">
        <v>88</v>
      </c>
      <c r="BL15" s="29">
        <v>76</v>
      </c>
      <c r="BM15" s="29">
        <v>81</v>
      </c>
      <c r="BN15" s="29">
        <v>86</v>
      </c>
      <c r="BO15" s="29">
        <v>74</v>
      </c>
      <c r="BP15" s="29">
        <v>79</v>
      </c>
      <c r="BQ15" s="29">
        <v>84</v>
      </c>
    </row>
    <row r="16" spans="1:73" outlineLevel="1" collapsed="1">
      <c r="A16">
        <v>6</v>
      </c>
      <c r="B16" s="32" t="s">
        <v>972</v>
      </c>
      <c r="C16" s="159">
        <f t="shared" si="7"/>
        <v>84</v>
      </c>
      <c r="D16" s="159">
        <f t="shared" si="7"/>
        <v>89</v>
      </c>
      <c r="E16" s="159">
        <f t="shared" si="7"/>
        <v>94</v>
      </c>
      <c r="F16" s="159">
        <f t="shared" si="7"/>
        <v>86</v>
      </c>
      <c r="G16" s="159">
        <f t="shared" si="7"/>
        <v>91</v>
      </c>
      <c r="H16" s="159">
        <f t="shared" si="7"/>
        <v>96</v>
      </c>
      <c r="I16" s="159">
        <f t="shared" si="7"/>
        <v>89</v>
      </c>
      <c r="J16" s="159">
        <f t="shared" si="7"/>
        <v>94</v>
      </c>
      <c r="K16" s="159">
        <f t="shared" si="7"/>
        <v>99</v>
      </c>
      <c r="L16" s="159">
        <f t="shared" si="7"/>
        <v>91</v>
      </c>
      <c r="M16" s="159">
        <f t="shared" si="8"/>
        <v>96</v>
      </c>
      <c r="N16" s="159">
        <f t="shared" si="8"/>
        <v>101</v>
      </c>
      <c r="O16" s="159">
        <f t="shared" si="8"/>
        <v>93</v>
      </c>
      <c r="P16" s="159">
        <f t="shared" si="8"/>
        <v>98</v>
      </c>
      <c r="Q16" s="159">
        <f t="shared" si="8"/>
        <v>103</v>
      </c>
      <c r="R16" s="159">
        <f t="shared" si="8"/>
        <v>84</v>
      </c>
      <c r="S16" s="159">
        <f t="shared" si="8"/>
        <v>89</v>
      </c>
      <c r="T16" s="159">
        <f t="shared" si="8"/>
        <v>94</v>
      </c>
      <c r="U16" s="135" t="str">
        <f t="shared" si="2"/>
        <v>84:85</v>
      </c>
      <c r="V16" s="135" t="str">
        <f t="shared" si="2"/>
        <v>89:90</v>
      </c>
      <c r="W16" s="135" t="str">
        <f t="shared" si="2"/>
        <v>94:95</v>
      </c>
      <c r="X16" s="135" t="str">
        <f t="shared" si="2"/>
        <v>86:87</v>
      </c>
      <c r="Y16" s="135" t="str">
        <f t="shared" si="2"/>
        <v>91:92</v>
      </c>
      <c r="Z16" s="135" t="str">
        <f t="shared" si="2"/>
        <v>96:97</v>
      </c>
      <c r="AA16" s="135" t="str">
        <f t="shared" si="2"/>
        <v>89:90</v>
      </c>
      <c r="AB16" s="135" t="str">
        <f t="shared" si="2"/>
        <v>94:95</v>
      </c>
      <c r="AC16" s="135" t="str">
        <f t="shared" si="2"/>
        <v>99:100</v>
      </c>
      <c r="AD16" s="135" t="str">
        <f t="shared" si="2"/>
        <v>91:92</v>
      </c>
      <c r="AE16" s="135" t="str">
        <f t="shared" si="3"/>
        <v>96:97</v>
      </c>
      <c r="AF16" s="135" t="str">
        <f t="shared" si="3"/>
        <v>101:102</v>
      </c>
      <c r="AG16" s="135" t="str">
        <f t="shared" si="3"/>
        <v>93:94</v>
      </c>
      <c r="AH16" s="135" t="str">
        <f t="shared" si="3"/>
        <v>98:99</v>
      </c>
      <c r="AI16" s="135" t="str">
        <f t="shared" si="3"/>
        <v>103:104</v>
      </c>
      <c r="AJ16" s="135" t="str">
        <f t="shared" si="3"/>
        <v>84:85</v>
      </c>
      <c r="AK16" s="135" t="str">
        <f t="shared" si="3"/>
        <v>89:90</v>
      </c>
      <c r="AL16" s="135" t="str">
        <f t="shared" si="3"/>
        <v>94:95</v>
      </c>
      <c r="AM16" s="518">
        <f t="shared" si="19"/>
        <v>82</v>
      </c>
      <c r="AN16" s="518">
        <f t="shared" si="9"/>
        <v>90</v>
      </c>
      <c r="AO16" s="518">
        <f t="shared" si="10"/>
        <v>96</v>
      </c>
      <c r="AP16" s="518">
        <f t="shared" si="11"/>
        <v>84</v>
      </c>
      <c r="AQ16" s="518">
        <f t="shared" si="12"/>
        <v>89</v>
      </c>
      <c r="AR16" s="518">
        <f t="shared" si="13"/>
        <v>94</v>
      </c>
      <c r="AS16" s="518">
        <f t="shared" si="14"/>
        <v>82</v>
      </c>
      <c r="AT16" s="518">
        <f t="shared" si="15"/>
        <v>87</v>
      </c>
      <c r="AU16" s="518">
        <f t="shared" si="16"/>
        <v>92</v>
      </c>
      <c r="AW16">
        <f>91-17/2</f>
        <v>82.5</v>
      </c>
      <c r="AX16">
        <f t="shared" si="17"/>
        <v>82</v>
      </c>
      <c r="AY16">
        <f t="shared" si="17"/>
        <v>90</v>
      </c>
      <c r="AZ16">
        <f t="shared" si="17"/>
        <v>96</v>
      </c>
      <c r="BA16">
        <f t="shared" si="17"/>
        <v>84</v>
      </c>
      <c r="BB16">
        <f t="shared" si="18"/>
        <v>89</v>
      </c>
      <c r="BC16">
        <f t="shared" si="18"/>
        <v>94</v>
      </c>
      <c r="BD16">
        <f t="shared" si="18"/>
        <v>82</v>
      </c>
      <c r="BE16">
        <f t="shared" si="18"/>
        <v>87</v>
      </c>
      <c r="BF16">
        <f t="shared" si="18"/>
        <v>92</v>
      </c>
      <c r="BI16" s="29">
        <v>83</v>
      </c>
      <c r="BJ16" s="29">
        <v>91</v>
      </c>
      <c r="BK16" s="29">
        <v>97</v>
      </c>
      <c r="BL16" s="29">
        <v>85</v>
      </c>
      <c r="BM16" s="29">
        <v>90</v>
      </c>
      <c r="BN16" s="29">
        <v>95</v>
      </c>
      <c r="BO16" s="29">
        <v>83</v>
      </c>
      <c r="BP16" s="29">
        <v>88</v>
      </c>
      <c r="BQ16" s="29">
        <v>93</v>
      </c>
    </row>
    <row r="17" spans="1:69" outlineLevel="1" collapsed="1">
      <c r="A17">
        <v>7</v>
      </c>
      <c r="B17" s="32" t="s">
        <v>973</v>
      </c>
      <c r="C17" s="160">
        <f t="shared" ref="C17:T17" si="21">INDEX($AM17:$AU17,1,C$8+(d.Region-1)*3)</f>
        <v>102</v>
      </c>
      <c r="D17" s="160">
        <f t="shared" si="21"/>
        <v>106</v>
      </c>
      <c r="E17" s="160">
        <f t="shared" si="21"/>
        <v>111</v>
      </c>
      <c r="F17" s="160">
        <f t="shared" si="21"/>
        <v>102</v>
      </c>
      <c r="G17" s="160">
        <f t="shared" si="21"/>
        <v>106</v>
      </c>
      <c r="H17" s="160">
        <f t="shared" si="21"/>
        <v>111</v>
      </c>
      <c r="I17" s="160">
        <f t="shared" si="21"/>
        <v>102</v>
      </c>
      <c r="J17" s="160">
        <f t="shared" si="21"/>
        <v>106</v>
      </c>
      <c r="K17" s="160">
        <f t="shared" si="21"/>
        <v>111</v>
      </c>
      <c r="L17" s="160">
        <f t="shared" si="21"/>
        <v>102</v>
      </c>
      <c r="M17" s="160">
        <f t="shared" si="21"/>
        <v>106</v>
      </c>
      <c r="N17" s="160">
        <f t="shared" si="21"/>
        <v>111</v>
      </c>
      <c r="O17" s="160">
        <f t="shared" si="21"/>
        <v>102</v>
      </c>
      <c r="P17" s="160">
        <f t="shared" si="21"/>
        <v>106</v>
      </c>
      <c r="Q17" s="160">
        <f t="shared" si="21"/>
        <v>111</v>
      </c>
      <c r="R17" s="160">
        <f t="shared" si="21"/>
        <v>102</v>
      </c>
      <c r="S17" s="160">
        <f t="shared" si="21"/>
        <v>106</v>
      </c>
      <c r="T17" s="160">
        <f t="shared" si="21"/>
        <v>111</v>
      </c>
      <c r="U17" s="135" t="str">
        <f t="shared" si="2"/>
        <v>102:103</v>
      </c>
      <c r="V17" s="135" t="str">
        <f t="shared" si="2"/>
        <v>106:107</v>
      </c>
      <c r="W17" s="135" t="str">
        <f t="shared" si="2"/>
        <v>111:112</v>
      </c>
      <c r="X17" s="135" t="str">
        <f t="shared" si="2"/>
        <v>102:103</v>
      </c>
      <c r="Y17" s="135" t="str">
        <f t="shared" si="2"/>
        <v>106:107</v>
      </c>
      <c r="Z17" s="135" t="str">
        <f t="shared" si="2"/>
        <v>111:112</v>
      </c>
      <c r="AA17" s="135" t="str">
        <f t="shared" si="2"/>
        <v>102:103</v>
      </c>
      <c r="AB17" s="135" t="str">
        <f t="shared" si="2"/>
        <v>106:107</v>
      </c>
      <c r="AC17" s="135" t="str">
        <f t="shared" si="2"/>
        <v>111:112</v>
      </c>
      <c r="AD17" s="135" t="str">
        <f t="shared" si="2"/>
        <v>102:103</v>
      </c>
      <c r="AE17" s="135" t="str">
        <f t="shared" si="3"/>
        <v>106:107</v>
      </c>
      <c r="AF17" s="135" t="str">
        <f t="shared" si="3"/>
        <v>111:112</v>
      </c>
      <c r="AG17" s="135" t="str">
        <f t="shared" si="3"/>
        <v>102:103</v>
      </c>
      <c r="AH17" s="135" t="str">
        <f t="shared" si="3"/>
        <v>106:107</v>
      </c>
      <c r="AI17" s="135" t="str">
        <f t="shared" si="3"/>
        <v>111:112</v>
      </c>
      <c r="AJ17" s="135" t="str">
        <f t="shared" si="3"/>
        <v>102:103</v>
      </c>
      <c r="AK17" s="135" t="str">
        <f t="shared" si="3"/>
        <v>106:107</v>
      </c>
      <c r="AL17" s="135" t="str">
        <f t="shared" si="3"/>
        <v>111:112</v>
      </c>
      <c r="AM17" s="518">
        <f t="shared" si="19"/>
        <v>100</v>
      </c>
      <c r="AN17" s="518">
        <f t="shared" si="9"/>
        <v>107</v>
      </c>
      <c r="AO17" s="518">
        <f t="shared" si="10"/>
        <v>114</v>
      </c>
      <c r="AP17" s="518">
        <f t="shared" si="11"/>
        <v>102</v>
      </c>
      <c r="AQ17" s="518">
        <f t="shared" si="12"/>
        <v>106</v>
      </c>
      <c r="AR17" s="518">
        <f t="shared" si="13"/>
        <v>111</v>
      </c>
      <c r="AS17" s="518">
        <f t="shared" si="14"/>
        <v>100</v>
      </c>
      <c r="AT17" s="518">
        <f t="shared" si="15"/>
        <v>104</v>
      </c>
      <c r="AU17" s="518">
        <f t="shared" si="16"/>
        <v>109</v>
      </c>
      <c r="AW17">
        <f>AW12+365</f>
        <v>202.5</v>
      </c>
      <c r="AX17">
        <f t="shared" si="17"/>
        <v>100</v>
      </c>
      <c r="AY17">
        <f t="shared" si="17"/>
        <v>107</v>
      </c>
      <c r="AZ17">
        <f t="shared" si="17"/>
        <v>114</v>
      </c>
      <c r="BA17">
        <f t="shared" si="17"/>
        <v>102</v>
      </c>
      <c r="BB17">
        <f t="shared" si="18"/>
        <v>106</v>
      </c>
      <c r="BC17">
        <f t="shared" si="18"/>
        <v>111</v>
      </c>
      <c r="BD17">
        <f t="shared" si="18"/>
        <v>100</v>
      </c>
      <c r="BE17">
        <f t="shared" si="18"/>
        <v>104</v>
      </c>
      <c r="BF17">
        <f t="shared" si="18"/>
        <v>109</v>
      </c>
      <c r="BI17" s="29">
        <v>99</v>
      </c>
      <c r="BJ17" s="29">
        <v>107</v>
      </c>
      <c r="BK17" s="29">
        <v>113</v>
      </c>
      <c r="BL17" s="29">
        <v>101</v>
      </c>
      <c r="BM17" s="29">
        <v>106</v>
      </c>
      <c r="BN17" s="29">
        <v>111</v>
      </c>
      <c r="BO17" s="29">
        <v>99</v>
      </c>
      <c r="BP17" s="29">
        <v>104</v>
      </c>
      <c r="BQ17" s="29">
        <v>109</v>
      </c>
    </row>
    <row r="18" spans="1:69" outlineLevel="1">
      <c r="A18" s="258"/>
      <c r="B18" s="258"/>
      <c r="C18" s="292" t="s">
        <v>579</v>
      </c>
      <c r="D18" s="293"/>
      <c r="E18" s="294"/>
      <c r="F18" s="292" t="s">
        <v>1142</v>
      </c>
      <c r="G18" s="292"/>
      <c r="H18" s="34"/>
      <c r="I18" s="34"/>
      <c r="J18" s="34"/>
      <c r="K18" s="34"/>
      <c r="L18" s="34"/>
      <c r="M18" s="34"/>
      <c r="N18" s="34"/>
      <c r="O18" s="34"/>
      <c r="P18" s="34"/>
      <c r="Q18" s="34"/>
      <c r="R18" s="34"/>
      <c r="S18" s="34"/>
      <c r="T18" s="34"/>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row>
    <row r="19" spans="1:69" outlineLevel="1">
      <c r="A19" s="243"/>
      <c r="B19" s="243" t="s">
        <v>1166</v>
      </c>
      <c r="C19" s="249">
        <v>2</v>
      </c>
      <c r="D19" s="249">
        <v>24</v>
      </c>
      <c r="F19" s="242">
        <f>i.TOLoffset_r1*6</f>
        <v>12</v>
      </c>
      <c r="G19" s="242">
        <f>i.TOLoffset_r2*6</f>
        <v>144</v>
      </c>
      <c r="H19" s="34"/>
      <c r="I19" s="34"/>
      <c r="J19" s="34"/>
      <c r="K19" s="34"/>
      <c r="L19" s="34"/>
      <c r="M19" s="34"/>
      <c r="N19" s="34"/>
      <c r="O19" s="34"/>
      <c r="P19" s="34"/>
      <c r="Q19" s="34"/>
      <c r="R19" s="34"/>
      <c r="S19" s="34"/>
      <c r="T19" s="34"/>
      <c r="U19" s="135"/>
      <c r="V19" s="135"/>
      <c r="W19" s="135"/>
      <c r="X19" s="135"/>
      <c r="Y19" s="135"/>
      <c r="Z19" s="135"/>
      <c r="AA19" s="135"/>
      <c r="AB19" s="135"/>
      <c r="AC19" s="135"/>
      <c r="AD19" s="135"/>
      <c r="AE19" s="135"/>
      <c r="AF19" s="135"/>
      <c r="AG19" s="135"/>
      <c r="AH19" s="135"/>
      <c r="AI19" s="135"/>
      <c r="AJ19" s="135"/>
      <c r="AK19" s="135"/>
      <c r="AL19" s="135"/>
      <c r="AM19" s="135"/>
      <c r="AN19" s="135">
        <f>AN10-AM10</f>
        <v>55</v>
      </c>
      <c r="AO19" s="135">
        <f>AO10-AM10</f>
        <v>98</v>
      </c>
      <c r="AP19" s="135"/>
      <c r="AQ19" s="135">
        <f>AQ10-AP10</f>
        <v>34</v>
      </c>
      <c r="AR19" s="135">
        <f>AR10-AP10</f>
        <v>69</v>
      </c>
      <c r="AS19" s="135"/>
      <c r="AT19" s="135">
        <f>AT10-AS10</f>
        <v>34</v>
      </c>
      <c r="AU19" s="135">
        <f>AU10-AS10</f>
        <v>69</v>
      </c>
      <c r="AV19" s="135"/>
    </row>
    <row r="20" spans="1:69">
      <c r="A20" s="243"/>
      <c r="B20" s="243"/>
      <c r="C20" s="34"/>
      <c r="D20" s="34"/>
      <c r="E20" s="34"/>
      <c r="F20" s="34"/>
      <c r="G20" s="34"/>
      <c r="H20" s="34"/>
      <c r="I20" s="34"/>
      <c r="J20" s="34"/>
      <c r="K20" s="34"/>
      <c r="L20" s="34"/>
      <c r="M20" s="34"/>
      <c r="N20" s="34"/>
      <c r="O20" s="34"/>
      <c r="P20" s="34"/>
      <c r="Q20" s="34"/>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row>
    <row r="21" spans="1:69" outlineLevel="1">
      <c r="A21" s="16" t="s">
        <v>1462</v>
      </c>
      <c r="L21" s="34"/>
      <c r="M21" s="34"/>
      <c r="N21" s="34"/>
      <c r="O21" s="34"/>
      <c r="P21" s="34"/>
      <c r="Q21" s="34"/>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row>
    <row r="22" spans="1:69" ht="69" outlineLevel="1">
      <c r="C22" s="128" t="s">
        <v>23</v>
      </c>
      <c r="D22" s="128" t="s">
        <v>1467</v>
      </c>
      <c r="E22" s="128" t="s">
        <v>1468</v>
      </c>
      <c r="F22" s="128" t="s">
        <v>1219</v>
      </c>
      <c r="G22" s="128" t="s">
        <v>705</v>
      </c>
      <c r="H22" s="128" t="s">
        <v>815</v>
      </c>
      <c r="L22" s="34"/>
      <c r="M22" s="34"/>
      <c r="N22" s="34"/>
      <c r="O22" s="34"/>
      <c r="P22" s="34"/>
      <c r="Q22" s="34"/>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row>
    <row r="23" spans="1:69" outlineLevel="1">
      <c r="A23">
        <v>1</v>
      </c>
      <c r="B23" t="s">
        <v>1469</v>
      </c>
      <c r="C23" s="35" t="b">
        <v>1</v>
      </c>
      <c r="D23" s="35" t="s">
        <v>35</v>
      </c>
      <c r="E23" s="35" t="s">
        <v>35</v>
      </c>
      <c r="F23" s="35" t="s">
        <v>35</v>
      </c>
      <c r="G23" s="35" t="b">
        <v>0</v>
      </c>
      <c r="H23" s="35">
        <v>0.25</v>
      </c>
      <c r="L23" s="34"/>
      <c r="M23" s="34"/>
      <c r="N23" s="34"/>
      <c r="O23" s="34"/>
      <c r="P23" s="34"/>
      <c r="Q23" s="34"/>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row>
    <row r="24" spans="1:69" outlineLevel="1">
      <c r="A24">
        <v>2</v>
      </c>
      <c r="B24" t="s">
        <v>1470</v>
      </c>
      <c r="C24" s="35" t="b">
        <v>0</v>
      </c>
      <c r="D24" s="35" t="b">
        <v>0</v>
      </c>
      <c r="E24" s="35" t="b">
        <v>1</v>
      </c>
      <c r="F24" s="35" t="s">
        <v>35</v>
      </c>
      <c r="G24" s="35" t="b">
        <v>1</v>
      </c>
      <c r="H24" s="35">
        <v>0</v>
      </c>
      <c r="L24" s="34"/>
      <c r="M24" s="34"/>
      <c r="N24" s="34"/>
      <c r="O24" s="34"/>
      <c r="P24" s="34"/>
      <c r="Q24" s="34"/>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row>
    <row r="25" spans="1:69" outlineLevel="1">
      <c r="A25">
        <v>3</v>
      </c>
      <c r="B25" t="s">
        <v>1471</v>
      </c>
      <c r="C25" s="35" t="b">
        <v>0</v>
      </c>
      <c r="D25" s="35" t="b">
        <v>0</v>
      </c>
      <c r="E25" s="35" t="b">
        <v>1</v>
      </c>
      <c r="F25" s="35">
        <v>2</v>
      </c>
      <c r="G25" s="35" t="b">
        <v>1</v>
      </c>
      <c r="H25" s="35">
        <v>0</v>
      </c>
      <c r="L25" s="34"/>
      <c r="M25" s="34"/>
      <c r="N25" s="34"/>
      <c r="O25" s="34"/>
      <c r="P25" s="34"/>
      <c r="Q25" s="34"/>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row>
    <row r="26" spans="1:69" collapsed="1"/>
    <row r="27" spans="1:69">
      <c r="A27" s="16" t="s">
        <v>968</v>
      </c>
    </row>
    <row r="28" spans="1:69"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69" ht="36" outlineLevel="1">
      <c r="B29" s="64"/>
      <c r="C29" s="67" t="s">
        <v>681</v>
      </c>
      <c r="D29" s="67" t="s">
        <v>682</v>
      </c>
      <c r="E29" s="67" t="s">
        <v>683</v>
      </c>
      <c r="F29" s="67" t="s">
        <v>805</v>
      </c>
      <c r="G29" s="67" t="s">
        <v>806</v>
      </c>
      <c r="H29" s="67" t="s">
        <v>684</v>
      </c>
      <c r="I29" s="67" t="s">
        <v>685</v>
      </c>
      <c r="J29" s="67" t="s">
        <v>686</v>
      </c>
      <c r="K29" s="67"/>
      <c r="L29" s="67"/>
      <c r="M29" s="67" t="s">
        <v>681</v>
      </c>
      <c r="N29" s="67" t="s">
        <v>682</v>
      </c>
      <c r="O29" s="67" t="s">
        <v>683</v>
      </c>
      <c r="P29" s="67" t="s">
        <v>805</v>
      </c>
      <c r="Q29" s="67" t="s">
        <v>806</v>
      </c>
      <c r="R29" s="67" t="s">
        <v>684</v>
      </c>
      <c r="S29" s="67" t="s">
        <v>685</v>
      </c>
      <c r="T29" s="67" t="s">
        <v>686</v>
      </c>
      <c r="U29" s="67"/>
      <c r="V29" s="67"/>
      <c r="W29" s="67" t="s">
        <v>681</v>
      </c>
      <c r="X29" s="67" t="s">
        <v>682</v>
      </c>
      <c r="Y29" s="67" t="s">
        <v>683</v>
      </c>
      <c r="Z29" s="67" t="s">
        <v>805</v>
      </c>
      <c r="AA29" s="67" t="s">
        <v>806</v>
      </c>
      <c r="AB29" s="67" t="s">
        <v>684</v>
      </c>
      <c r="AC29" s="67" t="s">
        <v>685</v>
      </c>
      <c r="AD29" s="67" t="s">
        <v>686</v>
      </c>
      <c r="AE29" s="67"/>
      <c r="AF29" s="67"/>
      <c r="AG29" s="67" t="s">
        <v>681</v>
      </c>
      <c r="AH29" s="67" t="s">
        <v>682</v>
      </c>
      <c r="AI29" s="67" t="s">
        <v>683</v>
      </c>
      <c r="AJ29" s="67" t="s">
        <v>805</v>
      </c>
      <c r="AK29" s="67" t="s">
        <v>806</v>
      </c>
      <c r="AL29" s="67" t="s">
        <v>684</v>
      </c>
      <c r="AM29" s="67" t="s">
        <v>685</v>
      </c>
      <c r="AN29" s="67" t="s">
        <v>686</v>
      </c>
      <c r="AO29" s="67"/>
      <c r="AP29" s="67"/>
      <c r="AQ29" s="65"/>
    </row>
    <row r="30" spans="1:69" outlineLevel="1">
      <c r="B30" s="53" t="s">
        <v>738</v>
      </c>
      <c r="C30" s="61">
        <f t="shared" ref="C30:J35" si="22">CHOOSE(d.Region,M30,W30,AG30)</f>
        <v>-0.04</v>
      </c>
      <c r="D30" s="61">
        <f t="shared" si="22"/>
        <v>0.87</v>
      </c>
      <c r="E30" s="61">
        <f t="shared" si="22"/>
        <v>0.8</v>
      </c>
      <c r="F30" s="61">
        <f t="shared" si="22"/>
        <v>0</v>
      </c>
      <c r="G30" s="61">
        <f t="shared" si="22"/>
        <v>0</v>
      </c>
      <c r="H30" s="61">
        <f t="shared" si="22"/>
        <v>0.64</v>
      </c>
      <c r="I30" s="61">
        <f t="shared" si="22"/>
        <v>0.21</v>
      </c>
      <c r="J30" s="61">
        <f t="shared" si="22"/>
        <v>0.19</v>
      </c>
      <c r="K30" s="61"/>
      <c r="L30" s="61"/>
      <c r="M30" s="68">
        <v>-0.04</v>
      </c>
      <c r="N30" s="68">
        <v>0.83</v>
      </c>
      <c r="O30" s="68">
        <v>-0.75</v>
      </c>
      <c r="P30" s="68">
        <v>0</v>
      </c>
      <c r="Q30" s="68">
        <v>0</v>
      </c>
      <c r="R30" s="68">
        <v>0.64</v>
      </c>
      <c r="S30" s="68">
        <v>0.31</v>
      </c>
      <c r="T30" s="69">
        <v>0.09</v>
      </c>
      <c r="U30" s="69"/>
      <c r="V30" s="69"/>
      <c r="W30" s="68">
        <v>-0.04</v>
      </c>
      <c r="X30" s="68">
        <v>0.87</v>
      </c>
      <c r="Y30" s="68">
        <v>0.8</v>
      </c>
      <c r="Z30" s="68">
        <v>0</v>
      </c>
      <c r="AA30" s="68">
        <v>0</v>
      </c>
      <c r="AB30" s="68">
        <v>0.64</v>
      </c>
      <c r="AC30" s="68">
        <v>0.21</v>
      </c>
      <c r="AD30" s="69">
        <v>0.19</v>
      </c>
      <c r="AE30" s="69"/>
      <c r="AF30" s="69"/>
      <c r="AG30" s="68">
        <v>-0.04</v>
      </c>
      <c r="AH30" s="68">
        <v>0.96</v>
      </c>
      <c r="AI30" s="68">
        <v>1.8</v>
      </c>
      <c r="AJ30" s="68">
        <v>0</v>
      </c>
      <c r="AK30" s="68">
        <v>0</v>
      </c>
      <c r="AL30" s="68">
        <v>0.64</v>
      </c>
      <c r="AM30" s="68">
        <v>0.21</v>
      </c>
      <c r="AN30" s="69">
        <v>0.19</v>
      </c>
      <c r="AO30" s="69"/>
      <c r="AP30" s="69"/>
      <c r="AQ30" s="65"/>
    </row>
    <row r="31" spans="1:69" outlineLevel="1">
      <c r="B31" s="54" t="s">
        <v>577</v>
      </c>
      <c r="C31" s="85">
        <f t="shared" si="22"/>
        <v>-0.04</v>
      </c>
      <c r="D31" s="85">
        <f t="shared" si="22"/>
        <v>0.87</v>
      </c>
      <c r="E31" s="85">
        <f t="shared" si="22"/>
        <v>0.8</v>
      </c>
      <c r="F31" s="85">
        <f t="shared" si="22"/>
        <v>0</v>
      </c>
      <c r="G31" s="85">
        <f t="shared" si="22"/>
        <v>0</v>
      </c>
      <c r="H31" s="85">
        <f t="shared" si="22"/>
        <v>0.64</v>
      </c>
      <c r="I31" s="85">
        <f t="shared" si="22"/>
        <v>0.21</v>
      </c>
      <c r="J31" s="85">
        <f t="shared" si="22"/>
        <v>0.19</v>
      </c>
      <c r="K31" s="85"/>
      <c r="L31" s="85"/>
      <c r="M31" s="86">
        <v>-0.04</v>
      </c>
      <c r="N31" s="86">
        <v>0.83</v>
      </c>
      <c r="O31" s="86">
        <v>-0.75</v>
      </c>
      <c r="P31" s="86">
        <v>0</v>
      </c>
      <c r="Q31" s="86">
        <v>0</v>
      </c>
      <c r="R31" s="86">
        <v>0.64</v>
      </c>
      <c r="S31" s="86">
        <v>0.31</v>
      </c>
      <c r="T31" s="87">
        <v>0.09</v>
      </c>
      <c r="U31" s="87"/>
      <c r="V31" s="87"/>
      <c r="W31" s="86">
        <v>-0.04</v>
      </c>
      <c r="X31" s="86">
        <v>0.87</v>
      </c>
      <c r="Y31" s="86">
        <v>0.8</v>
      </c>
      <c r="Z31" s="86">
        <v>0</v>
      </c>
      <c r="AA31" s="86">
        <v>0</v>
      </c>
      <c r="AB31" s="86">
        <v>0.64</v>
      </c>
      <c r="AC31" s="86">
        <v>0.21</v>
      </c>
      <c r="AD31" s="87">
        <v>0.19</v>
      </c>
      <c r="AE31" s="87"/>
      <c r="AF31" s="87"/>
      <c r="AG31" s="86">
        <v>-0.04</v>
      </c>
      <c r="AH31" s="86">
        <v>0.96</v>
      </c>
      <c r="AI31" s="86">
        <v>1.8</v>
      </c>
      <c r="AJ31" s="86">
        <v>0</v>
      </c>
      <c r="AK31" s="86">
        <v>0</v>
      </c>
      <c r="AL31" s="86">
        <v>0.64</v>
      </c>
      <c r="AM31" s="86">
        <v>0.21</v>
      </c>
      <c r="AN31" s="87">
        <v>0.19</v>
      </c>
      <c r="AO31" s="87"/>
      <c r="AP31" s="87"/>
      <c r="AQ31" s="65"/>
    </row>
    <row r="32" spans="1:69" outlineLevel="1">
      <c r="B32" s="55" t="s">
        <v>402</v>
      </c>
      <c r="C32" s="88">
        <f t="shared" si="22"/>
        <v>-0.04</v>
      </c>
      <c r="D32" s="88">
        <f t="shared" si="22"/>
        <v>0.87</v>
      </c>
      <c r="E32" s="88">
        <f t="shared" si="22"/>
        <v>0.8</v>
      </c>
      <c r="F32" s="88">
        <f t="shared" si="22"/>
        <v>0</v>
      </c>
      <c r="G32" s="88">
        <f t="shared" si="22"/>
        <v>0</v>
      </c>
      <c r="H32" s="88">
        <f t="shared" si="22"/>
        <v>0.64</v>
      </c>
      <c r="I32" s="88">
        <f t="shared" si="22"/>
        <v>0.21</v>
      </c>
      <c r="J32" s="88">
        <f t="shared" si="22"/>
        <v>0.19</v>
      </c>
      <c r="K32" s="88"/>
      <c r="L32" s="88"/>
      <c r="M32" s="89">
        <v>-0.04</v>
      </c>
      <c r="N32" s="89">
        <v>0.83</v>
      </c>
      <c r="O32" s="89">
        <v>-0.75</v>
      </c>
      <c r="P32" s="89">
        <v>0</v>
      </c>
      <c r="Q32" s="89">
        <v>0</v>
      </c>
      <c r="R32" s="89">
        <v>0.64</v>
      </c>
      <c r="S32" s="89">
        <v>0.31</v>
      </c>
      <c r="T32" s="90">
        <v>0.09</v>
      </c>
      <c r="U32" s="90"/>
      <c r="V32" s="90"/>
      <c r="W32" s="89">
        <v>-0.04</v>
      </c>
      <c r="X32" s="89">
        <v>0.87</v>
      </c>
      <c r="Y32" s="89">
        <v>0.8</v>
      </c>
      <c r="Z32" s="89">
        <v>0</v>
      </c>
      <c r="AA32" s="89">
        <v>0</v>
      </c>
      <c r="AB32" s="89">
        <v>0.64</v>
      </c>
      <c r="AC32" s="89">
        <v>0.21</v>
      </c>
      <c r="AD32" s="90">
        <v>0.19</v>
      </c>
      <c r="AE32" s="90"/>
      <c r="AF32" s="90"/>
      <c r="AG32" s="89">
        <v>-0.04</v>
      </c>
      <c r="AH32" s="89">
        <v>0.96</v>
      </c>
      <c r="AI32" s="89">
        <v>1.8</v>
      </c>
      <c r="AJ32" s="89">
        <v>0</v>
      </c>
      <c r="AK32" s="89">
        <v>0</v>
      </c>
      <c r="AL32" s="89">
        <v>0.64</v>
      </c>
      <c r="AM32" s="89">
        <v>0.21</v>
      </c>
      <c r="AN32" s="90">
        <v>0.19</v>
      </c>
      <c r="AO32" s="90"/>
      <c r="AP32" s="90"/>
      <c r="AQ32" s="65"/>
    </row>
    <row r="33" spans="1:43" outlineLevel="1">
      <c r="B33" s="53" t="s">
        <v>739</v>
      </c>
      <c r="C33" s="91">
        <f t="shared" si="22"/>
        <v>-1.29</v>
      </c>
      <c r="D33" s="91">
        <f t="shared" si="22"/>
        <v>0.95</v>
      </c>
      <c r="E33" s="91">
        <f t="shared" si="22"/>
        <v>-1.67</v>
      </c>
      <c r="F33" s="91">
        <f t="shared" si="22"/>
        <v>0</v>
      </c>
      <c r="G33" s="91">
        <f t="shared" si="22"/>
        <v>0</v>
      </c>
      <c r="H33" s="91">
        <f t="shared" si="22"/>
        <v>-0.01</v>
      </c>
      <c r="I33" s="91">
        <f t="shared" si="22"/>
        <v>0.12</v>
      </c>
      <c r="J33" s="91">
        <f t="shared" si="22"/>
        <v>-0.37</v>
      </c>
      <c r="K33" s="91"/>
      <c r="L33" s="91"/>
      <c r="M33" s="92">
        <v>-1.29</v>
      </c>
      <c r="N33" s="92">
        <v>0.9</v>
      </c>
      <c r="O33" s="92">
        <v>-1.67</v>
      </c>
      <c r="P33" s="92">
        <v>-0.11</v>
      </c>
      <c r="Q33" s="92">
        <v>-0.25</v>
      </c>
      <c r="R33" s="92">
        <v>-0.6</v>
      </c>
      <c r="S33" s="92">
        <v>0.12</v>
      </c>
      <c r="T33" s="93">
        <v>-0.52</v>
      </c>
      <c r="U33" s="93"/>
      <c r="V33" s="93"/>
      <c r="W33" s="92">
        <v>-1.29</v>
      </c>
      <c r="X33" s="92">
        <v>0.95</v>
      </c>
      <c r="Y33" s="92">
        <v>-1.67</v>
      </c>
      <c r="Z33" s="92">
        <v>0</v>
      </c>
      <c r="AA33" s="92">
        <v>0</v>
      </c>
      <c r="AB33" s="92">
        <v>-0.01</v>
      </c>
      <c r="AC33" s="92">
        <v>0.12</v>
      </c>
      <c r="AD33" s="93">
        <v>-0.37</v>
      </c>
      <c r="AE33" s="93"/>
      <c r="AF33" s="93"/>
      <c r="AG33" s="92">
        <v>-1.29</v>
      </c>
      <c r="AH33" s="92">
        <v>0.95</v>
      </c>
      <c r="AI33" s="92">
        <v>-1.67</v>
      </c>
      <c r="AJ33" s="92">
        <v>0</v>
      </c>
      <c r="AK33" s="92">
        <v>0</v>
      </c>
      <c r="AL33" s="92">
        <v>0.05</v>
      </c>
      <c r="AM33" s="92">
        <v>0.22</v>
      </c>
      <c r="AN33" s="93">
        <v>-0.37</v>
      </c>
      <c r="AO33" s="93"/>
      <c r="AP33" s="93"/>
      <c r="AQ33" s="65"/>
    </row>
    <row r="34" spans="1:43" outlineLevel="1">
      <c r="B34" s="54" t="s">
        <v>577</v>
      </c>
      <c r="C34" s="85">
        <f t="shared" si="22"/>
        <v>-1.29</v>
      </c>
      <c r="D34" s="85">
        <f t="shared" si="22"/>
        <v>0.95</v>
      </c>
      <c r="E34" s="85">
        <f t="shared" si="22"/>
        <v>-1.67</v>
      </c>
      <c r="F34" s="85">
        <f t="shared" si="22"/>
        <v>0</v>
      </c>
      <c r="G34" s="85">
        <f t="shared" si="22"/>
        <v>0</v>
      </c>
      <c r="H34" s="85">
        <f t="shared" si="22"/>
        <v>-0.01</v>
      </c>
      <c r="I34" s="85">
        <f t="shared" si="22"/>
        <v>0.12</v>
      </c>
      <c r="J34" s="85">
        <f t="shared" si="22"/>
        <v>-0.37</v>
      </c>
      <c r="K34" s="85"/>
      <c r="L34" s="85"/>
      <c r="M34" s="86">
        <v>-1.29</v>
      </c>
      <c r="N34" s="86">
        <v>0.9</v>
      </c>
      <c r="O34" s="86">
        <v>-1.67</v>
      </c>
      <c r="P34" s="86">
        <v>-0.11</v>
      </c>
      <c r="Q34" s="86">
        <v>-0.25</v>
      </c>
      <c r="R34" s="86">
        <v>-0.6</v>
      </c>
      <c r="S34" s="86">
        <v>0.12</v>
      </c>
      <c r="T34" s="87">
        <v>-0.52</v>
      </c>
      <c r="U34" s="87"/>
      <c r="V34" s="87"/>
      <c r="W34" s="86">
        <v>-1.29</v>
      </c>
      <c r="X34" s="86">
        <v>0.95</v>
      </c>
      <c r="Y34" s="86">
        <v>-1.67</v>
      </c>
      <c r="Z34" s="86">
        <v>0</v>
      </c>
      <c r="AA34" s="86">
        <v>0</v>
      </c>
      <c r="AB34" s="86">
        <v>-0.01</v>
      </c>
      <c r="AC34" s="86">
        <v>0.12</v>
      </c>
      <c r="AD34" s="87">
        <v>-0.37</v>
      </c>
      <c r="AE34" s="87"/>
      <c r="AF34" s="87"/>
      <c r="AG34" s="86">
        <v>-1.29</v>
      </c>
      <c r="AH34" s="86">
        <v>0.95</v>
      </c>
      <c r="AI34" s="86">
        <v>-1.67</v>
      </c>
      <c r="AJ34" s="86">
        <v>0</v>
      </c>
      <c r="AK34" s="86">
        <v>0</v>
      </c>
      <c r="AL34" s="86">
        <v>0.05</v>
      </c>
      <c r="AM34" s="86">
        <v>0.22</v>
      </c>
      <c r="AN34" s="87">
        <v>-0.37</v>
      </c>
      <c r="AO34" s="87"/>
      <c r="AP34" s="87"/>
      <c r="AQ34" s="65"/>
    </row>
    <row r="35" spans="1:43" outlineLevel="1">
      <c r="B35" s="55" t="s">
        <v>402</v>
      </c>
      <c r="C35" s="62">
        <f t="shared" si="22"/>
        <v>-1.29</v>
      </c>
      <c r="D35" s="62">
        <f t="shared" si="22"/>
        <v>0.95</v>
      </c>
      <c r="E35" s="62">
        <f t="shared" si="22"/>
        <v>-1.67</v>
      </c>
      <c r="F35" s="62">
        <f t="shared" si="22"/>
        <v>0</v>
      </c>
      <c r="G35" s="62">
        <f t="shared" si="22"/>
        <v>0</v>
      </c>
      <c r="H35" s="62">
        <f t="shared" si="22"/>
        <v>-0.01</v>
      </c>
      <c r="I35" s="62">
        <f t="shared" si="22"/>
        <v>0.12</v>
      </c>
      <c r="J35" s="62">
        <f t="shared" si="22"/>
        <v>-0.37</v>
      </c>
      <c r="K35" s="62"/>
      <c r="L35" s="62"/>
      <c r="M35" s="70">
        <v>-1.29</v>
      </c>
      <c r="N35" s="70">
        <v>0.9</v>
      </c>
      <c r="O35" s="70">
        <v>-1.67</v>
      </c>
      <c r="P35" s="70">
        <v>0</v>
      </c>
      <c r="Q35" s="70">
        <v>0</v>
      </c>
      <c r="R35" s="70">
        <v>0.2</v>
      </c>
      <c r="S35" s="70">
        <v>0.17</v>
      </c>
      <c r="T35" s="71">
        <v>-0.52</v>
      </c>
      <c r="U35" s="71"/>
      <c r="V35" s="71"/>
      <c r="W35" s="70">
        <v>-1.29</v>
      </c>
      <c r="X35" s="70">
        <v>0.95</v>
      </c>
      <c r="Y35" s="70">
        <v>-1.67</v>
      </c>
      <c r="Z35" s="70">
        <v>0</v>
      </c>
      <c r="AA35" s="70">
        <v>0</v>
      </c>
      <c r="AB35" s="70">
        <v>-0.01</v>
      </c>
      <c r="AC35" s="70">
        <v>0.12</v>
      </c>
      <c r="AD35" s="71">
        <v>-0.37</v>
      </c>
      <c r="AE35" s="71"/>
      <c r="AF35" s="71"/>
      <c r="AG35" s="70">
        <v>-1.29</v>
      </c>
      <c r="AH35" s="70">
        <v>0.95</v>
      </c>
      <c r="AI35" s="70">
        <v>-1.67</v>
      </c>
      <c r="AJ35" s="89">
        <v>0</v>
      </c>
      <c r="AK35" s="89">
        <v>0</v>
      </c>
      <c r="AL35" s="70">
        <v>0.05</v>
      </c>
      <c r="AM35" s="70">
        <v>0.22</v>
      </c>
      <c r="AN35" s="71">
        <v>-0.37</v>
      </c>
      <c r="AO35" s="71"/>
      <c r="AP35" s="71"/>
    </row>
    <row r="36" spans="1:43" outlineLevel="1" collapsed="1"/>
    <row r="37" spans="1:43" outlineLevel="1">
      <c r="B37" t="s">
        <v>1285</v>
      </c>
      <c r="C37" s="21">
        <v>0</v>
      </c>
      <c r="D37" s="21">
        <v>1</v>
      </c>
      <c r="E37" s="21">
        <v>2</v>
      </c>
      <c r="F37" s="21">
        <v>3</v>
      </c>
      <c r="G37" s="21">
        <v>4</v>
      </c>
      <c r="H37" s="21">
        <v>5</v>
      </c>
      <c r="I37" s="21">
        <v>6</v>
      </c>
      <c r="J37" s="21"/>
      <c r="M37" s="21">
        <v>0</v>
      </c>
      <c r="N37" s="21">
        <v>1</v>
      </c>
      <c r="O37" s="21">
        <v>2</v>
      </c>
      <c r="P37" s="21">
        <v>3</v>
      </c>
      <c r="Q37" s="21">
        <v>4</v>
      </c>
      <c r="R37" s="21">
        <v>5</v>
      </c>
      <c r="S37" s="21">
        <v>6</v>
      </c>
    </row>
    <row r="38" spans="1:43" outlineLevel="1">
      <c r="C38" s="21" t="s">
        <v>1278</v>
      </c>
      <c r="D38" s="21" t="s">
        <v>1279</v>
      </c>
      <c r="E38" s="21" t="s">
        <v>1280</v>
      </c>
      <c r="F38" s="21" t="s">
        <v>1281</v>
      </c>
      <c r="G38" s="21" t="s">
        <v>1282</v>
      </c>
      <c r="H38" s="21" t="s">
        <v>1283</v>
      </c>
      <c r="I38" s="21" t="s">
        <v>1284</v>
      </c>
      <c r="J38" t="s">
        <v>1291</v>
      </c>
      <c r="M38" s="21" t="s">
        <v>1278</v>
      </c>
      <c r="N38" s="21" t="s">
        <v>1279</v>
      </c>
      <c r="O38" s="21" t="s">
        <v>1280</v>
      </c>
      <c r="P38" s="21" t="s">
        <v>1281</v>
      </c>
      <c r="Q38" s="21" t="s">
        <v>1282</v>
      </c>
      <c r="R38" s="21" t="s">
        <v>1283</v>
      </c>
      <c r="S38" s="21" t="s">
        <v>1284</v>
      </c>
      <c r="T38" t="s">
        <v>1288</v>
      </c>
      <c r="W38" s="21" t="s">
        <v>1278</v>
      </c>
      <c r="X38" s="21" t="s">
        <v>1279</v>
      </c>
      <c r="Y38" s="21" t="s">
        <v>1280</v>
      </c>
      <c r="Z38" s="21" t="s">
        <v>1281</v>
      </c>
      <c r="AA38" s="21" t="s">
        <v>1282</v>
      </c>
      <c r="AB38" s="21" t="s">
        <v>1283</v>
      </c>
      <c r="AC38" s="21" t="s">
        <v>1284</v>
      </c>
      <c r="AD38" t="s">
        <v>1288</v>
      </c>
      <c r="AG38" s="21" t="s">
        <v>1278</v>
      </c>
      <c r="AH38" s="21" t="s">
        <v>1279</v>
      </c>
      <c r="AI38" s="21" t="s">
        <v>1280</v>
      </c>
      <c r="AJ38" s="21" t="s">
        <v>1281</v>
      </c>
      <c r="AK38" s="21" t="s">
        <v>1282</v>
      </c>
      <c r="AL38" s="21" t="s">
        <v>1283</v>
      </c>
      <c r="AM38" s="21" t="s">
        <v>1284</v>
      </c>
      <c r="AN38" t="s">
        <v>1288</v>
      </c>
    </row>
    <row r="39" spans="1:43" outlineLevel="1">
      <c r="C39" s="85">
        <f t="shared" ref="C39:J39" si="23">CHOOSE(d.Region,M39,W39,AG39)</f>
        <v>0.75</v>
      </c>
      <c r="D39" s="85">
        <f t="shared" si="23"/>
        <v>0.75</v>
      </c>
      <c r="E39" s="85">
        <f t="shared" si="23"/>
        <v>0.8</v>
      </c>
      <c r="F39" s="85">
        <f t="shared" si="23"/>
        <v>0.82499999999999996</v>
      </c>
      <c r="G39" s="85">
        <f t="shared" si="23"/>
        <v>0.875</v>
      </c>
      <c r="H39" s="85">
        <f t="shared" si="23"/>
        <v>0.9</v>
      </c>
      <c r="I39" s="85">
        <f t="shared" si="23"/>
        <v>1</v>
      </c>
      <c r="J39" s="85">
        <f t="shared" si="23"/>
        <v>0.875</v>
      </c>
      <c r="M39" s="12">
        <v>1</v>
      </c>
      <c r="N39" s="12">
        <v>1</v>
      </c>
      <c r="O39" s="12">
        <v>1</v>
      </c>
      <c r="P39" s="12">
        <v>1</v>
      </c>
      <c r="Q39" s="12">
        <v>1</v>
      </c>
      <c r="R39" s="12">
        <v>1</v>
      </c>
      <c r="S39" s="12">
        <v>1</v>
      </c>
      <c r="T39" s="12">
        <v>1</v>
      </c>
      <c r="W39" s="12">
        <f>(0.5+1)/2</f>
        <v>0.75</v>
      </c>
      <c r="X39" s="12">
        <v>0.75</v>
      </c>
      <c r="Y39" s="12">
        <v>0.8</v>
      </c>
      <c r="Z39" s="12">
        <v>0.82499999999999996</v>
      </c>
      <c r="AA39" s="12">
        <v>0.875</v>
      </c>
      <c r="AB39" s="12">
        <v>0.9</v>
      </c>
      <c r="AC39" s="12">
        <f>(1+1)/2</f>
        <v>1</v>
      </c>
      <c r="AD39" s="12">
        <f>(0.75+1)/2</f>
        <v>0.875</v>
      </c>
      <c r="AG39" s="12">
        <v>0.5</v>
      </c>
      <c r="AH39" s="12">
        <v>0.6</v>
      </c>
      <c r="AI39" s="12">
        <v>0.65</v>
      </c>
      <c r="AJ39" s="12">
        <v>0.75</v>
      </c>
      <c r="AK39" s="12">
        <v>0.8</v>
      </c>
      <c r="AL39" s="12">
        <v>1</v>
      </c>
      <c r="AM39" s="12">
        <v>1</v>
      </c>
      <c r="AN39" s="12">
        <v>0.75</v>
      </c>
    </row>
    <row r="40" spans="1:43" outlineLevel="1">
      <c r="W40" s="12">
        <f>(0.5+1)/2</f>
        <v>0.75</v>
      </c>
      <c r="X40" s="12">
        <v>0.75</v>
      </c>
      <c r="Y40" s="12">
        <v>0.8</v>
      </c>
      <c r="Z40" s="12">
        <v>0.82499999999999996</v>
      </c>
      <c r="AA40" s="12">
        <v>0.875</v>
      </c>
      <c r="AB40" s="12">
        <v>0.9</v>
      </c>
      <c r="AC40" s="12">
        <f>(1+1)/2</f>
        <v>1</v>
      </c>
      <c r="AD40" s="12">
        <f>(0.75+1)/2</f>
        <v>0.875</v>
      </c>
    </row>
    <row r="41" spans="1:43" outlineLevel="1">
      <c r="B41" t="s">
        <v>1430</v>
      </c>
      <c r="E41" t="s">
        <v>952</v>
      </c>
      <c r="F41" t="s">
        <v>953</v>
      </c>
      <c r="G41" t="s">
        <v>954</v>
      </c>
      <c r="W41" t="s">
        <v>1722</v>
      </c>
    </row>
    <row r="42" spans="1:43" outlineLevel="1">
      <c r="B42" s="32" t="s">
        <v>1431</v>
      </c>
      <c r="C42">
        <f>INDEX(E42:G42,1,d.Region)</f>
        <v>3</v>
      </c>
      <c r="E42" s="12">
        <v>3</v>
      </c>
      <c r="F42" s="12">
        <v>3</v>
      </c>
      <c r="G42" s="12">
        <v>3</v>
      </c>
      <c r="I42" t="s">
        <v>1432</v>
      </c>
    </row>
    <row r="44" spans="1:43">
      <c r="A44" s="16" t="s">
        <v>1044</v>
      </c>
      <c r="J44" t="s">
        <v>1396</v>
      </c>
    </row>
    <row r="45" spans="1:43" ht="118.5" outlineLevel="1">
      <c r="B45" s="21" t="s">
        <v>1346</v>
      </c>
      <c r="C45" s="30" t="s">
        <v>723</v>
      </c>
      <c r="D45" s="30" t="s">
        <v>837</v>
      </c>
      <c r="E45" s="30" t="s">
        <v>723</v>
      </c>
      <c r="F45" s="30" t="s">
        <v>837</v>
      </c>
      <c r="G45" s="30" t="s">
        <v>364</v>
      </c>
      <c r="H45" s="30" t="s">
        <v>365</v>
      </c>
      <c r="I45" s="30" t="s">
        <v>398</v>
      </c>
      <c r="J45" s="30" t="s">
        <v>380</v>
      </c>
      <c r="K45" s="30" t="s">
        <v>410</v>
      </c>
      <c r="L45" s="30" t="s">
        <v>410</v>
      </c>
      <c r="M45" s="30" t="s">
        <v>410</v>
      </c>
      <c r="N45" s="30" t="s">
        <v>410</v>
      </c>
      <c r="O45" s="128" t="s">
        <v>946</v>
      </c>
      <c r="P45" s="128"/>
      <c r="Q45" s="128"/>
      <c r="R45" s="128"/>
      <c r="S45" s="128" t="s">
        <v>946</v>
      </c>
      <c r="T45" s="128"/>
      <c r="U45" s="128"/>
      <c r="V45" s="128"/>
    </row>
    <row r="46" spans="1:43" outlineLevel="1">
      <c r="C46" s="127" t="s">
        <v>1356</v>
      </c>
      <c r="D46" s="127"/>
      <c r="E46" s="127" t="s">
        <v>1359</v>
      </c>
      <c r="F46" s="127"/>
      <c r="G46" s="372" t="s">
        <v>1205</v>
      </c>
      <c r="H46" s="127"/>
      <c r="I46" s="127"/>
      <c r="O46" s="158" t="s">
        <v>1358</v>
      </c>
      <c r="P46" s="158"/>
      <c r="Q46" s="158"/>
      <c r="R46" s="158"/>
      <c r="S46" s="158" t="s">
        <v>1357</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157" t="s">
        <v>520</v>
      </c>
      <c r="K47" s="51" t="s">
        <v>1082</v>
      </c>
      <c r="L47" s="51" t="s">
        <v>640</v>
      </c>
      <c r="M47" s="51" t="s">
        <v>641</v>
      </c>
      <c r="N47" s="51"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1400</v>
      </c>
      <c r="C48" s="39" t="b">
        <v>0</v>
      </c>
      <c r="D48" s="39" t="b">
        <v>0</v>
      </c>
      <c r="E48" s="39" t="b">
        <v>0</v>
      </c>
      <c r="F48" s="39" t="b">
        <v>0</v>
      </c>
      <c r="G48" s="39" t="b">
        <v>0</v>
      </c>
      <c r="H48" s="39" t="s">
        <v>35</v>
      </c>
      <c r="I48" s="41"/>
      <c r="J48" s="384">
        <v>5.0000000000000001E-3</v>
      </c>
      <c r="K48" s="384">
        <f>6.25%/2</f>
        <v>3.125E-2</v>
      </c>
      <c r="L48" s="384">
        <f>6.25%/2</f>
        <v>3.125E-2</v>
      </c>
      <c r="M48" s="384">
        <v>2.5000000000000001E-2</v>
      </c>
      <c r="N48" s="384">
        <v>2.5000000000000001E-2</v>
      </c>
      <c r="O48" s="41">
        <v>1</v>
      </c>
      <c r="P48" s="41">
        <v>1</v>
      </c>
      <c r="Q48" s="41">
        <v>1</v>
      </c>
      <c r="R48" s="41">
        <v>0</v>
      </c>
      <c r="S48" s="41">
        <v>0</v>
      </c>
      <c r="T48" s="41">
        <v>0</v>
      </c>
      <c r="U48" s="41">
        <v>0</v>
      </c>
      <c r="V48" s="41">
        <v>0</v>
      </c>
    </row>
    <row r="49" spans="1:22" outlineLevel="1">
      <c r="A49" s="21">
        <v>2</v>
      </c>
      <c r="B49" s="49" t="s">
        <v>533</v>
      </c>
      <c r="C49" s="38" t="b">
        <v>0</v>
      </c>
      <c r="D49" s="38" t="b">
        <v>1</v>
      </c>
      <c r="E49" s="38" t="b">
        <v>0</v>
      </c>
      <c r="F49" s="38" t="b">
        <v>0</v>
      </c>
      <c r="G49" s="38" t="b">
        <v>0</v>
      </c>
      <c r="H49" s="38" t="s">
        <v>35</v>
      </c>
      <c r="I49" s="42"/>
      <c r="J49" s="386">
        <v>5.0000000000000001E-3</v>
      </c>
      <c r="K49" s="386">
        <v>0</v>
      </c>
      <c r="L49" s="386">
        <v>0</v>
      </c>
      <c r="M49" s="386">
        <v>2.5000000000000001E-2</v>
      </c>
      <c r="N49" s="386">
        <v>2.5000000000000001E-2</v>
      </c>
      <c r="O49" s="223">
        <v>1</v>
      </c>
      <c r="P49" s="223">
        <v>1</v>
      </c>
      <c r="Q49" s="223">
        <v>1</v>
      </c>
      <c r="R49" s="223">
        <v>1</v>
      </c>
      <c r="S49" s="223">
        <v>0</v>
      </c>
      <c r="T49" s="223">
        <v>0</v>
      </c>
      <c r="U49" s="223">
        <v>0</v>
      </c>
      <c r="V49" s="223">
        <v>0</v>
      </c>
    </row>
    <row r="50" spans="1:22" outlineLevel="1">
      <c r="A50" s="21">
        <v>3</v>
      </c>
      <c r="B50" s="49" t="s">
        <v>1399</v>
      </c>
      <c r="C50" s="38" t="b">
        <v>1</v>
      </c>
      <c r="D50" s="38" t="b">
        <v>0</v>
      </c>
      <c r="E50" s="38" t="b">
        <v>0</v>
      </c>
      <c r="F50" s="38" t="b">
        <v>0</v>
      </c>
      <c r="G50" s="38" t="b">
        <v>0</v>
      </c>
      <c r="H50" s="38" t="s">
        <v>35</v>
      </c>
      <c r="I50" s="42"/>
      <c r="J50" s="37">
        <f>1.25*J51</f>
        <v>1.2500000000000001E-2</v>
      </c>
      <c r="K50" s="386">
        <f>1.25*L51</f>
        <v>6.25E-2</v>
      </c>
      <c r="L50" s="386">
        <f>1.25*M51</f>
        <v>6.25E-2</v>
      </c>
      <c r="M50" s="57">
        <f t="shared" ref="M50:N51" si="24">L50</f>
        <v>6.25E-2</v>
      </c>
      <c r="N50" s="57">
        <f t="shared" si="24"/>
        <v>6.25E-2</v>
      </c>
      <c r="O50" s="223">
        <v>0</v>
      </c>
      <c r="P50" s="223">
        <v>0</v>
      </c>
      <c r="Q50" s="223">
        <v>0</v>
      </c>
      <c r="R50" s="223">
        <v>0</v>
      </c>
      <c r="S50" s="223">
        <v>0</v>
      </c>
      <c r="T50" s="223">
        <v>0</v>
      </c>
      <c r="U50" s="223">
        <v>0</v>
      </c>
      <c r="V50" s="223">
        <v>0</v>
      </c>
    </row>
    <row r="51" spans="1:22" outlineLevel="1">
      <c r="A51" s="21">
        <v>4</v>
      </c>
      <c r="B51" s="373" t="s">
        <v>535</v>
      </c>
      <c r="C51" s="374" t="b">
        <v>0</v>
      </c>
      <c r="D51" s="374" t="b">
        <v>0</v>
      </c>
      <c r="E51" s="374" t="b">
        <v>0</v>
      </c>
      <c r="F51" s="374" t="b">
        <v>0</v>
      </c>
      <c r="G51" s="374" t="b">
        <v>1</v>
      </c>
      <c r="H51" s="375" t="s">
        <v>35</v>
      </c>
      <c r="I51" s="376"/>
      <c r="J51" s="400">
        <v>0.01</v>
      </c>
      <c r="K51" s="401">
        <v>0</v>
      </c>
      <c r="L51" s="400">
        <v>0.05</v>
      </c>
      <c r="M51" s="400">
        <v>0.05</v>
      </c>
      <c r="N51" s="402">
        <f t="shared" si="24"/>
        <v>0.05</v>
      </c>
      <c r="O51" s="383">
        <v>1</v>
      </c>
      <c r="P51" s="383">
        <v>1</v>
      </c>
      <c r="Q51" s="383">
        <v>1</v>
      </c>
      <c r="R51" s="383">
        <v>1</v>
      </c>
      <c r="S51" s="377">
        <v>0</v>
      </c>
      <c r="T51" s="377">
        <v>0</v>
      </c>
      <c r="U51" s="377">
        <v>0</v>
      </c>
      <c r="V51" s="377">
        <v>0</v>
      </c>
    </row>
    <row r="52" spans="1:22" outlineLevel="1">
      <c r="A52" s="21">
        <v>5</v>
      </c>
      <c r="B52" s="49" t="s">
        <v>1347</v>
      </c>
      <c r="C52" s="44" t="b">
        <f t="shared" ref="C52:H55" si="25">C48</f>
        <v>0</v>
      </c>
      <c r="D52" s="44" t="b">
        <f>D48</f>
        <v>0</v>
      </c>
      <c r="E52" s="39" t="b">
        <v>0</v>
      </c>
      <c r="F52" s="39" t="b">
        <v>1</v>
      </c>
      <c r="G52" s="39" t="b">
        <v>0</v>
      </c>
      <c r="H52" s="45" t="str">
        <f t="shared" si="25"/>
        <v>-</v>
      </c>
      <c r="I52" s="41"/>
      <c r="J52" s="384">
        <v>5.0000000000000001E-3</v>
      </c>
      <c r="K52" s="384">
        <v>0</v>
      </c>
      <c r="L52" s="384">
        <v>0</v>
      </c>
      <c r="M52" s="384">
        <v>0</v>
      </c>
      <c r="N52" s="384">
        <v>0</v>
      </c>
      <c r="O52" s="385">
        <f t="shared" ref="O52:R52" si="26">O48</f>
        <v>1</v>
      </c>
      <c r="P52" s="385">
        <f t="shared" si="26"/>
        <v>1</v>
      </c>
      <c r="Q52" s="385">
        <f t="shared" si="26"/>
        <v>1</v>
      </c>
      <c r="R52" s="385">
        <f t="shared" si="26"/>
        <v>0</v>
      </c>
      <c r="S52" s="41">
        <v>1</v>
      </c>
      <c r="T52" s="41">
        <v>1</v>
      </c>
      <c r="U52" s="41">
        <v>1</v>
      </c>
      <c r="V52" s="41">
        <v>1</v>
      </c>
    </row>
    <row r="53" spans="1:22" outlineLevel="1">
      <c r="A53" s="21">
        <v>6</v>
      </c>
      <c r="B53" s="49" t="s">
        <v>1348</v>
      </c>
      <c r="C53" s="46" t="b">
        <f t="shared" si="25"/>
        <v>0</v>
      </c>
      <c r="D53" s="46" t="b">
        <f>D49</f>
        <v>1</v>
      </c>
      <c r="E53" s="38" t="b">
        <v>0</v>
      </c>
      <c r="F53" s="38" t="b">
        <v>1</v>
      </c>
      <c r="G53" s="38" t="b">
        <v>0</v>
      </c>
      <c r="H53" s="47" t="str">
        <f t="shared" si="25"/>
        <v>-</v>
      </c>
      <c r="I53" s="42"/>
      <c r="J53" s="386">
        <v>0</v>
      </c>
      <c r="K53" s="386">
        <v>0</v>
      </c>
      <c r="L53" s="386">
        <v>0</v>
      </c>
      <c r="M53" s="386">
        <v>0</v>
      </c>
      <c r="N53" s="386">
        <v>0</v>
      </c>
      <c r="O53" s="380">
        <f t="shared" ref="O53:R53" si="27">O49</f>
        <v>1</v>
      </c>
      <c r="P53" s="380">
        <f t="shared" si="27"/>
        <v>1</v>
      </c>
      <c r="Q53" s="380">
        <f t="shared" si="27"/>
        <v>1</v>
      </c>
      <c r="R53" s="380">
        <f t="shared" si="27"/>
        <v>1</v>
      </c>
      <c r="S53" s="223">
        <v>1</v>
      </c>
      <c r="T53" s="223">
        <v>1</v>
      </c>
      <c r="U53" s="223">
        <v>1</v>
      </c>
      <c r="V53" s="223">
        <v>1</v>
      </c>
    </row>
    <row r="54" spans="1:22" outlineLevel="1">
      <c r="A54" s="21">
        <v>7</v>
      </c>
      <c r="B54" s="49" t="s">
        <v>1398</v>
      </c>
      <c r="C54" s="46" t="b">
        <f t="shared" si="25"/>
        <v>1</v>
      </c>
      <c r="D54" s="46" t="b">
        <f>D50</f>
        <v>0</v>
      </c>
      <c r="E54" s="38" t="b">
        <v>0</v>
      </c>
      <c r="F54" s="38" t="b">
        <v>1</v>
      </c>
      <c r="G54" s="38" t="b">
        <v>0</v>
      </c>
      <c r="H54" s="47" t="str">
        <f t="shared" si="25"/>
        <v>-</v>
      </c>
      <c r="I54" s="42"/>
      <c r="J54" s="37">
        <v>1.2500000000000001E-2</v>
      </c>
      <c r="K54" s="386">
        <f>K50</f>
        <v>6.25E-2</v>
      </c>
      <c r="L54" s="386">
        <f>L50</f>
        <v>6.25E-2</v>
      </c>
      <c r="M54" s="57">
        <f t="shared" ref="M54" si="28">L54</f>
        <v>6.25E-2</v>
      </c>
      <c r="N54" s="57">
        <f t="shared" ref="N54" si="29">M54</f>
        <v>6.25E-2</v>
      </c>
      <c r="O54" s="380">
        <f t="shared" ref="O54:R54" si="30">O50</f>
        <v>0</v>
      </c>
      <c r="P54" s="380">
        <f t="shared" si="30"/>
        <v>0</v>
      </c>
      <c r="Q54" s="380">
        <f t="shared" si="30"/>
        <v>0</v>
      </c>
      <c r="R54" s="380">
        <f t="shared" si="30"/>
        <v>0</v>
      </c>
      <c r="S54" s="223">
        <v>1</v>
      </c>
      <c r="T54" s="223">
        <v>1</v>
      </c>
      <c r="U54" s="223">
        <v>1</v>
      </c>
      <c r="V54" s="223">
        <v>1</v>
      </c>
    </row>
    <row r="55" spans="1:22" outlineLevel="1">
      <c r="A55" s="21">
        <v>8</v>
      </c>
      <c r="B55" s="373" t="s">
        <v>1349</v>
      </c>
      <c r="C55" s="378" t="b">
        <f t="shared" si="25"/>
        <v>0</v>
      </c>
      <c r="D55" s="378" t="b">
        <f>D51</f>
        <v>0</v>
      </c>
      <c r="E55" s="374" t="b">
        <v>0</v>
      </c>
      <c r="F55" s="374" t="b">
        <v>1</v>
      </c>
      <c r="G55" s="374" t="b">
        <v>1</v>
      </c>
      <c r="H55" s="379" t="str">
        <f t="shared" si="25"/>
        <v>-</v>
      </c>
      <c r="I55" s="43"/>
      <c r="J55" s="387">
        <v>0</v>
      </c>
      <c r="K55" s="387">
        <v>0</v>
      </c>
      <c r="L55" s="387">
        <v>0</v>
      </c>
      <c r="M55" s="387">
        <v>0</v>
      </c>
      <c r="N55" s="387">
        <v>0</v>
      </c>
      <c r="O55" s="388">
        <f>O51</f>
        <v>1</v>
      </c>
      <c r="P55" s="388">
        <f t="shared" ref="P55:R55" si="31">P51</f>
        <v>1</v>
      </c>
      <c r="Q55" s="388">
        <f t="shared" si="31"/>
        <v>1</v>
      </c>
      <c r="R55" s="388">
        <f t="shared" si="31"/>
        <v>1</v>
      </c>
      <c r="S55" s="377">
        <v>1</v>
      </c>
      <c r="T55" s="377">
        <v>1</v>
      </c>
      <c r="U55" s="377">
        <v>1</v>
      </c>
      <c r="V55" s="377">
        <v>1</v>
      </c>
    </row>
    <row r="56" spans="1:22" outlineLevel="1">
      <c r="A56" s="21">
        <v>9</v>
      </c>
      <c r="B56" s="49" t="s">
        <v>1350</v>
      </c>
      <c r="C56" s="46" t="b">
        <f t="shared" ref="C56:D59" si="32">C52</f>
        <v>0</v>
      </c>
      <c r="D56" s="46" t="b">
        <f t="shared" si="32"/>
        <v>0</v>
      </c>
      <c r="E56" s="39" t="b">
        <v>1</v>
      </c>
      <c r="F56" s="39" t="b">
        <v>0</v>
      </c>
      <c r="G56" s="39" t="b">
        <v>0</v>
      </c>
      <c r="H56" s="47" t="str">
        <f t="shared" ref="H56:H63" si="33">H52</f>
        <v>-</v>
      </c>
      <c r="I56" s="41"/>
      <c r="J56" s="389">
        <v>1.2500000000000001E-2</v>
      </c>
      <c r="K56" s="384">
        <f>6.25%/2</f>
        <v>3.125E-2</v>
      </c>
      <c r="L56" s="384">
        <v>6.25E-2</v>
      </c>
      <c r="M56" s="390">
        <f t="shared" ref="M56:N56" si="34">L56</f>
        <v>6.25E-2</v>
      </c>
      <c r="N56" s="390">
        <f t="shared" si="34"/>
        <v>6.25E-2</v>
      </c>
      <c r="O56" s="385">
        <f t="shared" ref="K56:R59" si="35">O52</f>
        <v>1</v>
      </c>
      <c r="P56" s="385">
        <f t="shared" si="35"/>
        <v>1</v>
      </c>
      <c r="Q56" s="385">
        <f t="shared" si="35"/>
        <v>1</v>
      </c>
      <c r="R56" s="385">
        <f t="shared" si="35"/>
        <v>0</v>
      </c>
      <c r="S56" s="41">
        <v>0</v>
      </c>
      <c r="T56" s="41">
        <v>0</v>
      </c>
      <c r="U56" s="41">
        <v>0</v>
      </c>
      <c r="V56" s="41">
        <v>0</v>
      </c>
    </row>
    <row r="57" spans="1:22" outlineLevel="1">
      <c r="A57" s="21">
        <v>10</v>
      </c>
      <c r="B57" s="49" t="s">
        <v>1351</v>
      </c>
      <c r="C57" s="46" t="b">
        <f t="shared" si="32"/>
        <v>0</v>
      </c>
      <c r="D57" s="46" t="b">
        <f t="shared" si="32"/>
        <v>1</v>
      </c>
      <c r="E57" s="38" t="b">
        <v>1</v>
      </c>
      <c r="F57" s="38" t="b">
        <v>0</v>
      </c>
      <c r="G57" s="38" t="b">
        <v>0</v>
      </c>
      <c r="H57" s="47" t="str">
        <f t="shared" si="33"/>
        <v>-</v>
      </c>
      <c r="I57" s="42"/>
      <c r="J57" s="37">
        <v>1.2500000000000001E-2</v>
      </c>
      <c r="K57" s="386">
        <v>0</v>
      </c>
      <c r="L57" s="386">
        <v>6.25E-2</v>
      </c>
      <c r="M57" s="57">
        <f t="shared" ref="M57:N57" si="36">L57</f>
        <v>6.25E-2</v>
      </c>
      <c r="N57" s="57">
        <f t="shared" si="36"/>
        <v>6.25E-2</v>
      </c>
      <c r="O57" s="380">
        <f t="shared" si="35"/>
        <v>1</v>
      </c>
      <c r="P57" s="380">
        <f t="shared" si="35"/>
        <v>1</v>
      </c>
      <c r="Q57" s="380">
        <f t="shared" si="35"/>
        <v>1</v>
      </c>
      <c r="R57" s="380">
        <f t="shared" si="35"/>
        <v>1</v>
      </c>
      <c r="S57" s="223">
        <v>0</v>
      </c>
      <c r="T57" s="223">
        <v>0</v>
      </c>
      <c r="U57" s="223">
        <v>0</v>
      </c>
      <c r="V57" s="223">
        <v>0</v>
      </c>
    </row>
    <row r="58" spans="1:22" outlineLevel="1">
      <c r="A58" s="21">
        <v>11</v>
      </c>
      <c r="B58" s="49" t="s">
        <v>1401</v>
      </c>
      <c r="C58" s="46" t="b">
        <f t="shared" si="32"/>
        <v>1</v>
      </c>
      <c r="D58" s="46" t="b">
        <f>D54</f>
        <v>0</v>
      </c>
      <c r="E58" s="38" t="b">
        <v>1</v>
      </c>
      <c r="F58" s="38" t="b">
        <v>0</v>
      </c>
      <c r="G58" s="38" t="b">
        <v>0</v>
      </c>
      <c r="H58" s="47" t="str">
        <f t="shared" si="33"/>
        <v>-</v>
      </c>
      <c r="I58" s="42"/>
      <c r="J58" s="37">
        <f>J50</f>
        <v>1.2500000000000001E-2</v>
      </c>
      <c r="K58" s="37">
        <f>K50</f>
        <v>6.25E-2</v>
      </c>
      <c r="L58" s="37">
        <f>L50</f>
        <v>6.25E-2</v>
      </c>
      <c r="M58" s="58">
        <f>M50</f>
        <v>6.25E-2</v>
      </c>
      <c r="N58" s="58">
        <f>N50</f>
        <v>6.25E-2</v>
      </c>
      <c r="O58" s="380">
        <f t="shared" si="35"/>
        <v>0</v>
      </c>
      <c r="P58" s="380">
        <f t="shared" si="35"/>
        <v>0</v>
      </c>
      <c r="Q58" s="380">
        <f t="shared" si="35"/>
        <v>0</v>
      </c>
      <c r="R58" s="380">
        <f t="shared" si="35"/>
        <v>0</v>
      </c>
      <c r="S58" s="223">
        <v>0</v>
      </c>
      <c r="T58" s="223">
        <v>0</v>
      </c>
      <c r="U58" s="223">
        <v>0</v>
      </c>
      <c r="V58" s="223">
        <v>0</v>
      </c>
    </row>
    <row r="59" spans="1:22" outlineLevel="1">
      <c r="A59" s="21">
        <v>12</v>
      </c>
      <c r="B59" s="373" t="s">
        <v>1352</v>
      </c>
      <c r="C59" s="378" t="b">
        <f t="shared" si="32"/>
        <v>0</v>
      </c>
      <c r="D59" s="378" t="b">
        <f>D55</f>
        <v>0</v>
      </c>
      <c r="E59" s="374" t="b">
        <v>1</v>
      </c>
      <c r="F59" s="374" t="b">
        <v>0</v>
      </c>
      <c r="G59" s="374" t="b">
        <v>0</v>
      </c>
      <c r="H59" s="379" t="str">
        <f t="shared" si="33"/>
        <v>-</v>
      </c>
      <c r="I59" s="43"/>
      <c r="J59" s="392">
        <v>1.2500000000000001E-2</v>
      </c>
      <c r="K59" s="393">
        <f t="shared" si="35"/>
        <v>0</v>
      </c>
      <c r="L59" s="394">
        <v>6.25E-2</v>
      </c>
      <c r="M59" s="394">
        <v>6.25E-2</v>
      </c>
      <c r="N59" s="394">
        <v>6.25E-2</v>
      </c>
      <c r="O59" s="395">
        <f>O55</f>
        <v>1</v>
      </c>
      <c r="P59" s="395">
        <f t="shared" si="35"/>
        <v>1</v>
      </c>
      <c r="Q59" s="395">
        <f t="shared" si="35"/>
        <v>1</v>
      </c>
      <c r="R59" s="395">
        <f t="shared" si="35"/>
        <v>1</v>
      </c>
      <c r="S59" s="383">
        <v>0</v>
      </c>
      <c r="T59" s="383">
        <v>0</v>
      </c>
      <c r="U59" s="383">
        <v>0</v>
      </c>
      <c r="V59" s="383">
        <v>0</v>
      </c>
    </row>
    <row r="60" spans="1:22" outlineLevel="1">
      <c r="A60" s="21">
        <v>5</v>
      </c>
      <c r="B60" s="49" t="s">
        <v>1353</v>
      </c>
      <c r="C60" s="46" t="b">
        <f t="shared" ref="C60:D63" si="37">C56</f>
        <v>0</v>
      </c>
      <c r="D60" s="46" t="b">
        <f t="shared" si="37"/>
        <v>0</v>
      </c>
      <c r="E60" s="39" t="b">
        <v>0</v>
      </c>
      <c r="F60" s="39" t="b">
        <v>0</v>
      </c>
      <c r="G60" s="39" t="b">
        <v>1</v>
      </c>
      <c r="H60" s="47" t="str">
        <f t="shared" si="33"/>
        <v>-</v>
      </c>
      <c r="I60" s="41"/>
      <c r="J60" s="389">
        <v>0.01</v>
      </c>
      <c r="K60" s="396">
        <f>K48</f>
        <v>3.125E-2</v>
      </c>
      <c r="L60" s="396">
        <f>L48</f>
        <v>3.125E-2</v>
      </c>
      <c r="M60" s="384">
        <v>0.05</v>
      </c>
      <c r="N60" s="390">
        <f t="shared" ref="N60:N63" si="38">M60</f>
        <v>0.05</v>
      </c>
      <c r="O60" s="385">
        <f t="shared" ref="O60:R60" si="39">O56</f>
        <v>1</v>
      </c>
      <c r="P60" s="385">
        <f t="shared" si="39"/>
        <v>1</v>
      </c>
      <c r="Q60" s="385">
        <f t="shared" si="39"/>
        <v>1</v>
      </c>
      <c r="R60" s="385">
        <f t="shared" si="39"/>
        <v>0</v>
      </c>
      <c r="S60" s="397">
        <v>0.66</v>
      </c>
      <c r="T60" s="397">
        <v>0.66</v>
      </c>
      <c r="U60" s="397">
        <v>0.66</v>
      </c>
      <c r="V60" s="397">
        <v>0.66</v>
      </c>
    </row>
    <row r="61" spans="1:22" outlineLevel="1">
      <c r="A61" s="21">
        <v>6</v>
      </c>
      <c r="B61" s="49" t="s">
        <v>1354</v>
      </c>
      <c r="C61" s="46" t="b">
        <f t="shared" si="37"/>
        <v>0</v>
      </c>
      <c r="D61" s="46" t="b">
        <f t="shared" si="37"/>
        <v>1</v>
      </c>
      <c r="E61" s="38" t="b">
        <v>0</v>
      </c>
      <c r="F61" s="38" t="b">
        <v>0</v>
      </c>
      <c r="G61" s="38" t="b">
        <v>1</v>
      </c>
      <c r="H61" s="47" t="str">
        <f t="shared" si="33"/>
        <v>-</v>
      </c>
      <c r="I61" s="42"/>
      <c r="J61" s="37">
        <v>0.01</v>
      </c>
      <c r="K61" s="58">
        <f>K49</f>
        <v>0</v>
      </c>
      <c r="L61" s="58">
        <f>L49</f>
        <v>0</v>
      </c>
      <c r="M61" s="386">
        <v>0.05</v>
      </c>
      <c r="N61" s="57">
        <f t="shared" si="38"/>
        <v>0.05</v>
      </c>
      <c r="O61" s="380">
        <f t="shared" ref="O61:R61" si="40">O57</f>
        <v>1</v>
      </c>
      <c r="P61" s="380">
        <f t="shared" si="40"/>
        <v>1</v>
      </c>
      <c r="Q61" s="380">
        <f t="shared" si="40"/>
        <v>1</v>
      </c>
      <c r="R61" s="380">
        <f t="shared" si="40"/>
        <v>1</v>
      </c>
      <c r="S61" s="223">
        <v>0.66</v>
      </c>
      <c r="T61" s="223">
        <v>0.66</v>
      </c>
      <c r="U61" s="223">
        <v>0.66</v>
      </c>
      <c r="V61" s="223">
        <v>0.66</v>
      </c>
    </row>
    <row r="62" spans="1:22" outlineLevel="1">
      <c r="A62" s="21">
        <v>7</v>
      </c>
      <c r="B62" s="49" t="s">
        <v>1402</v>
      </c>
      <c r="C62" s="46" t="b">
        <f t="shared" si="37"/>
        <v>1</v>
      </c>
      <c r="D62" s="46" t="b">
        <f t="shared" si="37"/>
        <v>0</v>
      </c>
      <c r="E62" s="38" t="b">
        <v>0</v>
      </c>
      <c r="F62" s="38" t="b">
        <v>0</v>
      </c>
      <c r="G62" s="38" t="b">
        <v>1</v>
      </c>
      <c r="H62" s="47" t="str">
        <f t="shared" si="33"/>
        <v>-</v>
      </c>
      <c r="I62" s="42"/>
      <c r="J62" s="37">
        <v>1.2500000000000001E-2</v>
      </c>
      <c r="K62" s="386">
        <v>6.25E-2</v>
      </c>
      <c r="L62" s="386">
        <v>6.25E-2</v>
      </c>
      <c r="M62" s="57">
        <f t="shared" ref="M62" si="41">L62</f>
        <v>6.25E-2</v>
      </c>
      <c r="N62" s="57">
        <f t="shared" si="38"/>
        <v>6.25E-2</v>
      </c>
      <c r="O62" s="380">
        <f t="shared" ref="O62:R62" si="42">O58</f>
        <v>0</v>
      </c>
      <c r="P62" s="380">
        <f t="shared" si="42"/>
        <v>0</v>
      </c>
      <c r="Q62" s="380">
        <f t="shared" si="42"/>
        <v>0</v>
      </c>
      <c r="R62" s="380">
        <f t="shared" si="42"/>
        <v>0</v>
      </c>
      <c r="S62" s="223">
        <v>0.66</v>
      </c>
      <c r="T62" s="223">
        <v>0.66</v>
      </c>
      <c r="U62" s="223">
        <v>0.66</v>
      </c>
      <c r="V62" s="223">
        <v>0.66</v>
      </c>
    </row>
    <row r="63" spans="1:22" outlineLevel="1">
      <c r="A63" s="21">
        <v>8</v>
      </c>
      <c r="B63" s="373" t="s">
        <v>1355</v>
      </c>
      <c r="C63" s="378" t="b">
        <f t="shared" si="37"/>
        <v>0</v>
      </c>
      <c r="D63" s="378" t="b">
        <f t="shared" si="37"/>
        <v>0</v>
      </c>
      <c r="E63" s="374" t="b">
        <v>0</v>
      </c>
      <c r="F63" s="374" t="b">
        <v>0</v>
      </c>
      <c r="G63" s="374" t="b">
        <v>1</v>
      </c>
      <c r="H63" s="379" t="str">
        <f t="shared" si="33"/>
        <v>-</v>
      </c>
      <c r="I63" s="43"/>
      <c r="J63" s="391">
        <v>0.01</v>
      </c>
      <c r="K63" s="387">
        <v>0</v>
      </c>
      <c r="L63" s="387">
        <v>0.05</v>
      </c>
      <c r="M63" s="398">
        <f t="shared" ref="M63" si="43">L63</f>
        <v>0.05</v>
      </c>
      <c r="N63" s="398">
        <f t="shared" si="38"/>
        <v>0.05</v>
      </c>
      <c r="O63" s="388">
        <f>O59</f>
        <v>1</v>
      </c>
      <c r="P63" s="388">
        <f t="shared" ref="P63:R63" si="44">P59</f>
        <v>1</v>
      </c>
      <c r="Q63" s="388">
        <f t="shared" si="44"/>
        <v>1</v>
      </c>
      <c r="R63" s="388">
        <f t="shared" si="44"/>
        <v>1</v>
      </c>
      <c r="S63" s="399">
        <v>0.66</v>
      </c>
      <c r="T63" s="399">
        <v>0.66</v>
      </c>
      <c r="U63" s="399">
        <v>0.66</v>
      </c>
      <c r="V63" s="399">
        <v>0.66</v>
      </c>
    </row>
    <row r="64" spans="1:22" outlineLevel="1">
      <c r="J64" t="s">
        <v>1365</v>
      </c>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s="371" t="s">
        <v>986</v>
      </c>
      <c r="C66" s="186" t="s">
        <v>992</v>
      </c>
      <c r="O66" s="176">
        <f>INDEX($S$66:$AD$66,1,(d.Region-1)*4+O$47)</f>
        <v>0</v>
      </c>
      <c r="P66" s="176">
        <f>INDEX($S$66:$AD$66,1,(d.Region-1)*4+P$47)</f>
        <v>0</v>
      </c>
      <c r="Q66" s="176">
        <f>INDEX($S$66:$AD$66,1,(d.Region-1)*4+Q$47)</f>
        <v>0</v>
      </c>
      <c r="R66" s="176">
        <f>INDEX($S$66:$AD$66,1,(d.Region-1)*4+R$47)</f>
        <v>0</v>
      </c>
      <c r="S66" s="182">
        <v>0</v>
      </c>
      <c r="T66" s="182">
        <v>0</v>
      </c>
      <c r="U66" s="182">
        <v>0</v>
      </c>
      <c r="V66" s="182">
        <v>0</v>
      </c>
      <c r="W66" s="182">
        <v>0</v>
      </c>
      <c r="X66" s="182">
        <v>0</v>
      </c>
      <c r="Y66" s="182">
        <v>0</v>
      </c>
      <c r="Z66" s="182">
        <v>0</v>
      </c>
      <c r="AA66" s="182">
        <v>0</v>
      </c>
      <c r="AB66" s="182">
        <v>0</v>
      </c>
      <c r="AC66" s="182">
        <v>0</v>
      </c>
      <c r="AD66" s="182">
        <v>0</v>
      </c>
    </row>
    <row r="67" spans="1:30" outlineLevel="1">
      <c r="X67" t="s">
        <v>988</v>
      </c>
    </row>
    <row r="68" spans="1:30" outlineLevel="1">
      <c r="A68" t="s">
        <v>746</v>
      </c>
    </row>
    <row r="70" spans="1:30">
      <c r="A70" s="16" t="s">
        <v>1002</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A72">
        <v>1</v>
      </c>
      <c r="B72" t="s">
        <v>378</v>
      </c>
      <c r="C72" s="35">
        <v>70</v>
      </c>
      <c r="D72" s="35">
        <v>50</v>
      </c>
      <c r="E72" s="35">
        <v>85</v>
      </c>
      <c r="F72" s="35">
        <v>50</v>
      </c>
      <c r="H72" s="119">
        <v>1</v>
      </c>
      <c r="I72" s="119">
        <v>1</v>
      </c>
      <c r="J72" s="119">
        <v>1</v>
      </c>
      <c r="K72" s="119"/>
    </row>
    <row r="73" spans="1:30" outlineLevel="1">
      <c r="A73">
        <v>2</v>
      </c>
      <c r="B73" t="s">
        <v>867</v>
      </c>
      <c r="H73" s="119">
        <v>0.75</v>
      </c>
      <c r="I73" s="119">
        <v>0.75</v>
      </c>
      <c r="J73" s="119">
        <v>0.75</v>
      </c>
      <c r="K73" s="119"/>
    </row>
    <row r="74" spans="1:30" outlineLevel="1">
      <c r="A74">
        <v>3</v>
      </c>
      <c r="B74" t="s">
        <v>868</v>
      </c>
      <c r="H74" s="119">
        <v>1.25</v>
      </c>
      <c r="I74" s="119">
        <v>1.25</v>
      </c>
      <c r="J74" s="119">
        <v>1.25</v>
      </c>
      <c r="K74" s="119"/>
    </row>
    <row r="75" spans="1:30" outlineLevel="1">
      <c r="A75">
        <v>4</v>
      </c>
      <c r="B75" t="s">
        <v>869</v>
      </c>
      <c r="H75" s="120"/>
      <c r="I75" s="119">
        <v>1.5</v>
      </c>
      <c r="J75" s="119">
        <v>1.5</v>
      </c>
      <c r="K75" s="119"/>
    </row>
    <row r="76" spans="1:30" outlineLevel="1"/>
    <row r="77" spans="1:30" collapsed="1"/>
    <row r="78" spans="1:30">
      <c r="A78" s="16" t="s">
        <v>1003</v>
      </c>
      <c r="B78" s="16"/>
      <c r="C78" t="s">
        <v>934</v>
      </c>
    </row>
    <row r="79" spans="1:30">
      <c r="G79" t="s">
        <v>952</v>
      </c>
      <c r="H79" t="s">
        <v>953</v>
      </c>
      <c r="I79" t="s">
        <v>954</v>
      </c>
    </row>
    <row r="80" spans="1:30" ht="53.25" outlineLevel="1">
      <c r="C80" s="30" t="s">
        <v>984</v>
      </c>
      <c r="D80" s="219" t="s">
        <v>1538</v>
      </c>
      <c r="E80" s="219" t="s">
        <v>1539</v>
      </c>
      <c r="F80" s="219" t="s">
        <v>1035</v>
      </c>
      <c r="G80" t="s">
        <v>1034</v>
      </c>
    </row>
    <row r="81" spans="1:12" outlineLevel="1">
      <c r="A81">
        <v>1</v>
      </c>
      <c r="B81" t="s">
        <v>857</v>
      </c>
      <c r="C81" s="116">
        <v>19</v>
      </c>
      <c r="D81" s="505" t="str">
        <f>TEXT($C81,"0")&amp;":"&amp;TEXT($C81+1,"0")</f>
        <v>19:20</v>
      </c>
      <c r="E81" s="502" t="str">
        <f>TEXT($C81-18,"0")&amp;":"&amp;TEXT($C81-17,"0")</f>
        <v>1:2</v>
      </c>
      <c r="F81">
        <f>_xlfn.DAYS(INDEX($G81:$I81,1,d.Region),DATE(YEAR(INDEX($G81:$I81,1,d.Region)),1,1))+1</f>
        <v>135</v>
      </c>
      <c r="G81" s="273">
        <v>43952</v>
      </c>
      <c r="H81" s="273">
        <v>44696</v>
      </c>
      <c r="I81" s="273">
        <v>43952</v>
      </c>
    </row>
    <row r="82" spans="1:12" outlineLevel="1">
      <c r="A82">
        <v>2</v>
      </c>
      <c r="B82" t="s">
        <v>858</v>
      </c>
      <c r="C82" s="274">
        <f>C81+i.TOLoffset_r2</f>
        <v>43</v>
      </c>
      <c r="D82" s="506" t="str">
        <f>TEXT($C82,"0")&amp;":"&amp;TEXT($C82+1,"0")</f>
        <v>43:44</v>
      </c>
      <c r="E82" s="503" t="str">
        <f>TEXT($C82-18,"0")&amp;":"&amp;TEXT($C82-17,"0")</f>
        <v>25:26</v>
      </c>
      <c r="F82">
        <f>_xlfn.DAYS(INDEX($G82:$I82,1,d.Region),DATE(YEAR(INDEX($G82:$I82,1,d.Region)),1,1))+1</f>
        <v>169</v>
      </c>
      <c r="G82" s="273">
        <v>44007</v>
      </c>
      <c r="H82" s="273">
        <v>44730</v>
      </c>
      <c r="I82" s="273">
        <v>43986</v>
      </c>
    </row>
    <row r="83" spans="1:12" outlineLevel="1">
      <c r="A83">
        <v>3</v>
      </c>
      <c r="B83" t="s">
        <v>402</v>
      </c>
      <c r="C83" s="275">
        <f>C82+i.TOLoffset_r2</f>
        <v>67</v>
      </c>
      <c r="D83" s="507" t="str">
        <f>TEXT($C83,"0")&amp;":"&amp;TEXT($C83+1,"0")</f>
        <v>67:68</v>
      </c>
      <c r="E83" s="504" t="str">
        <f>TEXT($C83-18,"0")&amp;":"&amp;TEXT($C83-17,"0")</f>
        <v>49:50</v>
      </c>
      <c r="F83">
        <f>_xlfn.DAYS(INDEX($G83:$I83,1,d.Region),DATE(YEAR(INDEX($G83:$I83,1,d.Region)),1,1))+1</f>
        <v>204</v>
      </c>
      <c r="G83" s="273">
        <v>44050</v>
      </c>
      <c r="H83" s="273">
        <v>44765</v>
      </c>
      <c r="I83" s="273">
        <v>44021</v>
      </c>
    </row>
    <row r="85" spans="1:12">
      <c r="A85" s="16" t="s">
        <v>1472</v>
      </c>
    </row>
    <row r="86" spans="1:12" ht="78.75" outlineLevel="1">
      <c r="C86" s="128" t="s">
        <v>815</v>
      </c>
      <c r="D86" s="128" t="s">
        <v>1473</v>
      </c>
      <c r="E86" s="128" t="s">
        <v>1474</v>
      </c>
      <c r="F86" s="128" t="s">
        <v>1475</v>
      </c>
      <c r="G86" s="128" t="s">
        <v>1476</v>
      </c>
      <c r="H86" s="128" t="s">
        <v>1477</v>
      </c>
      <c r="I86" s="128" t="s">
        <v>1478</v>
      </c>
      <c r="J86" s="128" t="s">
        <v>1254</v>
      </c>
      <c r="K86" s="128" t="s">
        <v>1479</v>
      </c>
      <c r="L86" s="128" t="s">
        <v>1480</v>
      </c>
    </row>
    <row r="87" spans="1:12" outlineLevel="1">
      <c r="A87">
        <v>1</v>
      </c>
      <c r="B87" t="s">
        <v>1482</v>
      </c>
      <c r="C87" s="35">
        <v>0</v>
      </c>
      <c r="D87" s="35" t="s">
        <v>35</v>
      </c>
      <c r="E87" s="486">
        <v>1</v>
      </c>
      <c r="F87" s="487">
        <v>4.4999999999999998E-2</v>
      </c>
      <c r="G87" s="487">
        <v>4.4999999999999998E-2</v>
      </c>
      <c r="H87" s="407" t="s">
        <v>35</v>
      </c>
      <c r="I87" s="407" t="s">
        <v>35</v>
      </c>
      <c r="J87" s="407" t="s">
        <v>35</v>
      </c>
      <c r="K87" s="407">
        <v>1</v>
      </c>
      <c r="L87" s="407">
        <v>1</v>
      </c>
    </row>
    <row r="88" spans="1:12" outlineLevel="1">
      <c r="A88">
        <v>2</v>
      </c>
      <c r="B88" t="s">
        <v>1483</v>
      </c>
      <c r="C88" s="35">
        <v>0.25</v>
      </c>
      <c r="D88" s="35">
        <v>500000</v>
      </c>
      <c r="E88" s="486">
        <v>2</v>
      </c>
      <c r="F88" s="487">
        <v>0.03</v>
      </c>
      <c r="G88" s="487">
        <v>0.03</v>
      </c>
      <c r="H88" s="407">
        <v>0</v>
      </c>
      <c r="I88" s="407">
        <v>2</v>
      </c>
      <c r="J88" s="407" t="b">
        <v>0</v>
      </c>
      <c r="K88" s="407">
        <v>0.85</v>
      </c>
      <c r="L88" s="407">
        <v>0.85</v>
      </c>
    </row>
    <row r="89" spans="1:12"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row>
    <row r="90" spans="1:12" outlineLevel="1">
      <c r="A90">
        <v>4</v>
      </c>
      <c r="B90" t="s">
        <v>1485</v>
      </c>
      <c r="C90" s="35">
        <v>0.5</v>
      </c>
      <c r="D90" s="35">
        <v>1000000</v>
      </c>
    </row>
    <row r="91" spans="1:12" outlineLevel="1"/>
    <row r="93" spans="1:12">
      <c r="A93" s="16" t="s">
        <v>1486</v>
      </c>
    </row>
    <row r="94" spans="1:12" ht="66.75" outlineLevel="1">
      <c r="C94" s="128" t="s">
        <v>1237</v>
      </c>
      <c r="D94" s="128" t="s">
        <v>1236</v>
      </c>
      <c r="E94" s="128" t="s">
        <v>1487</v>
      </c>
      <c r="F94" s="128" t="s">
        <v>1488</v>
      </c>
      <c r="G94" s="128" t="s">
        <v>1489</v>
      </c>
      <c r="H94" s="128"/>
      <c r="I94" s="128"/>
    </row>
    <row r="95" spans="1:12" outlineLevel="1">
      <c r="A95">
        <v>1</v>
      </c>
      <c r="B95" s="486" t="s">
        <v>1490</v>
      </c>
      <c r="C95" s="486" t="b">
        <v>0</v>
      </c>
      <c r="D95" s="486" t="b">
        <v>0</v>
      </c>
      <c r="E95" s="486" t="s">
        <v>35</v>
      </c>
      <c r="F95" s="486" t="s">
        <v>35</v>
      </c>
      <c r="G95" s="486" t="s">
        <v>35</v>
      </c>
    </row>
    <row r="96" spans="1:12"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6" t="s">
        <v>1714</v>
      </c>
      <c r="B101" s="16"/>
      <c r="C101" t="s">
        <v>934</v>
      </c>
    </row>
    <row r="102" spans="1:192" outlineLevel="1">
      <c r="C102" s="21" t="s">
        <v>1250</v>
      </c>
      <c r="D102" s="21" t="s">
        <v>878</v>
      </c>
      <c r="E102" s="127" t="s">
        <v>1250</v>
      </c>
      <c r="F102" s="127"/>
      <c r="G102" s="127"/>
      <c r="H102" s="127" t="s">
        <v>878</v>
      </c>
      <c r="I102" s="127"/>
      <c r="J102" s="127"/>
    </row>
    <row r="103" spans="1:192" ht="94.5" outlineLevel="1">
      <c r="C103" s="30" t="s">
        <v>862</v>
      </c>
      <c r="E103" s="30" t="s">
        <v>864</v>
      </c>
      <c r="F103" s="30" t="s">
        <v>865</v>
      </c>
      <c r="G103" s="30" t="s">
        <v>866</v>
      </c>
      <c r="H103" s="30" t="s">
        <v>864</v>
      </c>
      <c r="I103" s="30" t="s">
        <v>865</v>
      </c>
      <c r="J103" s="30" t="s">
        <v>866</v>
      </c>
    </row>
    <row r="104" spans="1:192" outlineLevel="1">
      <c r="B104" s="32" t="s">
        <v>863</v>
      </c>
      <c r="C104" t="s">
        <v>1698</v>
      </c>
      <c r="D104" t="s">
        <v>1697</v>
      </c>
      <c r="E104" s="106">
        <v>1</v>
      </c>
      <c r="F104" s="106">
        <v>1</v>
      </c>
      <c r="G104" s="106">
        <v>1</v>
      </c>
      <c r="H104" s="106">
        <v>1</v>
      </c>
      <c r="I104" s="106">
        <v>1</v>
      </c>
      <c r="J104" s="106">
        <v>1</v>
      </c>
    </row>
    <row r="105" spans="1:192" outlineLevel="1">
      <c r="A105">
        <v>1</v>
      </c>
      <c r="B105" t="s">
        <v>859</v>
      </c>
      <c r="C105" s="105">
        <v>0</v>
      </c>
      <c r="D105" s="105">
        <v>0</v>
      </c>
      <c r="E105" s="107">
        <f t="shared" ref="E105:G107" si="45">$C105*E$104</f>
        <v>0</v>
      </c>
      <c r="F105" s="108">
        <f t="shared" si="45"/>
        <v>0</v>
      </c>
      <c r="G105" s="109">
        <f t="shared" si="45"/>
        <v>0</v>
      </c>
      <c r="H105" s="107">
        <f t="shared" ref="H105:J107" si="46">$D105*H$104</f>
        <v>0</v>
      </c>
      <c r="I105" s="108">
        <f t="shared" si="46"/>
        <v>0</v>
      </c>
      <c r="J105" s="109">
        <f t="shared" si="46"/>
        <v>0</v>
      </c>
    </row>
    <row r="106" spans="1:192" outlineLevel="1">
      <c r="A106">
        <v>2</v>
      </c>
      <c r="B106" t="s">
        <v>860</v>
      </c>
      <c r="C106" s="105">
        <v>-0.15</v>
      </c>
      <c r="D106" s="105">
        <v>-0.15</v>
      </c>
      <c r="E106" s="110">
        <f t="shared" si="45"/>
        <v>-0.15</v>
      </c>
      <c r="F106">
        <f t="shared" si="45"/>
        <v>-0.15</v>
      </c>
      <c r="G106" s="111">
        <f t="shared" si="45"/>
        <v>-0.15</v>
      </c>
      <c r="H106" s="110">
        <f t="shared" si="46"/>
        <v>-0.15</v>
      </c>
      <c r="I106">
        <f t="shared" si="46"/>
        <v>-0.15</v>
      </c>
      <c r="J106" s="111">
        <f t="shared" si="46"/>
        <v>-0.15</v>
      </c>
    </row>
    <row r="107" spans="1:192" outlineLevel="1">
      <c r="A107">
        <v>3</v>
      </c>
      <c r="B107" t="s">
        <v>861</v>
      </c>
      <c r="C107" s="105">
        <v>0.15</v>
      </c>
      <c r="D107" s="105">
        <v>0.15</v>
      </c>
      <c r="E107" s="112">
        <f t="shared" si="45"/>
        <v>0.15</v>
      </c>
      <c r="F107" s="113">
        <f t="shared" si="45"/>
        <v>0.15</v>
      </c>
      <c r="G107" s="114">
        <f t="shared" si="45"/>
        <v>0.15</v>
      </c>
      <c r="H107" s="112">
        <f t="shared" si="46"/>
        <v>0.15</v>
      </c>
      <c r="I107" s="113">
        <f t="shared" si="46"/>
        <v>0.15</v>
      </c>
      <c r="J107" s="114">
        <f t="shared" si="46"/>
        <v>0.15</v>
      </c>
    </row>
    <row r="108" spans="1:192" outlineLevel="1"/>
    <row r="109" spans="1:192">
      <c r="BX109" t="s">
        <v>1190</v>
      </c>
      <c r="CE109" t="s">
        <v>1190</v>
      </c>
    </row>
    <row r="110" spans="1:192" ht="17.25">
      <c r="A110" s="228" t="s">
        <v>1403</v>
      </c>
      <c r="X110" s="16" t="str">
        <f>"Grazing Intensity (BBB) for TOL:"&amp;D.TOLDesc</f>
        <v xml:space="preserve">Grazing Intensity (BBB) for TOL:Spr </v>
      </c>
      <c r="AS110" s="16" t="str">
        <f>"GI (BBT) for TOL:"&amp;D.TOLDesc</f>
        <v xml:space="preserve">GI (BBT) for TOL:Spr </v>
      </c>
      <c r="BO110" s="172" t="str">
        <f>"No longer used. GI - SW Victoria BBB for TOL:"&amp;D.TOLDesc</f>
        <v xml:space="preserve">No longer used. GI - SW Victoria BBB for TOL:Spr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"No longer used. GI - SW Victoria BBT for TOL:"&amp;D.TOLDesc</f>
        <v xml:space="preserve">No longer used. GI - SW Victoria BBT for TOL:Spr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"No longer used. GI - Great Southern BBB for TOL:"&amp;D.TOLDesc</f>
        <v xml:space="preserve">No longer used. GI - Great Southern BBB for TOL:Spr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"No longer used. GI - Great Southern BBT for TOL:"&amp;D.TOLDesc</f>
        <v xml:space="preserve">No longer used. GI - Great Southern BBT for TOL:Spr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"No longer used. GI - Central Wheatbelt BBB for TOL:"&amp;D.TOLDesc</f>
        <v xml:space="preserve">No longer used. GI - Central Wheatbelt BBB for TOL:Spr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"No longer used. GI - Central Wheatbelt BBT for TOL:"&amp;D.TOLDesc</f>
        <v xml:space="preserve">No longer used. GI - Central Wheatbelt BBT for TOL:Spr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C111" s="30" t="s">
        <v>874</v>
      </c>
      <c r="D111" s="30" t="s">
        <v>875</v>
      </c>
      <c r="E111" s="30" t="s">
        <v>1257</v>
      </c>
      <c r="F111" s="30" t="s">
        <v>290</v>
      </c>
      <c r="G111" s="30" t="s">
        <v>291</v>
      </c>
      <c r="H111" s="30" t="s">
        <v>1012</v>
      </c>
      <c r="I111" s="30" t="s">
        <v>1007</v>
      </c>
      <c r="J111" s="30" t="s">
        <v>1013</v>
      </c>
      <c r="K111" s="30" t="s">
        <v>1011</v>
      </c>
      <c r="L111" s="30" t="s">
        <v>873</v>
      </c>
      <c r="M111" s="30" t="s">
        <v>1080</v>
      </c>
      <c r="N111" s="30" t="s">
        <v>398</v>
      </c>
      <c r="O111" s="30" t="s">
        <v>1693</v>
      </c>
      <c r="P111" s="30" t="s">
        <v>1694</v>
      </c>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0" outlineLevel="1">
      <c r="C112" s="345" t="s">
        <v>877</v>
      </c>
      <c r="D112" s="122" t="s">
        <v>876</v>
      </c>
      <c r="E112" s="122"/>
      <c r="F112" s="243" t="s">
        <v>1258</v>
      </c>
      <c r="G112" s="243"/>
      <c r="H112" s="243"/>
      <c r="I112" s="243"/>
      <c r="J112" s="243"/>
      <c r="K112" s="243"/>
      <c r="L112" s="123"/>
      <c r="M112" s="123"/>
      <c r="N112" s="123"/>
      <c r="O112" s="127"/>
      <c r="P112" s="127"/>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outlineLevel="1">
      <c r="A113">
        <v>1</v>
      </c>
      <c r="B113" t="s">
        <v>1690</v>
      </c>
      <c r="C113" s="12">
        <v>0</v>
      </c>
      <c r="D113" s="12" t="b">
        <v>0</v>
      </c>
      <c r="E113" s="12">
        <v>50</v>
      </c>
      <c r="F113" s="29"/>
      <c r="G113" s="21"/>
      <c r="H113" s="12" t="s">
        <v>35</v>
      </c>
      <c r="I113" s="12" t="s">
        <v>35</v>
      </c>
      <c r="J113" s="12" t="s">
        <v>35</v>
      </c>
      <c r="K113" s="12" t="s">
        <v>35</v>
      </c>
      <c r="L113" s="12">
        <v>500</v>
      </c>
      <c r="M113" s="247" t="s">
        <v>35</v>
      </c>
      <c r="N113" s="124" t="s">
        <v>35</v>
      </c>
      <c r="O113" s="12">
        <v>2</v>
      </c>
      <c r="P113">
        <v>0</v>
      </c>
      <c r="X113" s="142">
        <v>1</v>
      </c>
      <c r="Y113" s="142">
        <f>X113+3</f>
        <v>4</v>
      </c>
      <c r="Z113" s="142">
        <f t="shared" ref="Z113:AD113" si="47">Y113+3</f>
        <v>7</v>
      </c>
      <c r="AA113" s="142">
        <f t="shared" si="47"/>
        <v>10</v>
      </c>
      <c r="AB113" s="142">
        <f t="shared" si="47"/>
        <v>13</v>
      </c>
      <c r="AC113" s="142">
        <f t="shared" si="47"/>
        <v>16</v>
      </c>
      <c r="AD113" s="142">
        <f t="shared" si="47"/>
        <v>19</v>
      </c>
      <c r="AE113" s="138" t="s">
        <v>897</v>
      </c>
      <c r="AF113" s="138" t="s">
        <v>898</v>
      </c>
      <c r="AG113" s="138" t="s">
        <v>899</v>
      </c>
      <c r="AH113" s="138" t="s">
        <v>900</v>
      </c>
      <c r="AI113" s="138" t="s">
        <v>901</v>
      </c>
      <c r="AJ113" s="138" t="s">
        <v>902</v>
      </c>
      <c r="AK113" s="138" t="s">
        <v>903</v>
      </c>
      <c r="AL113" s="138" t="s">
        <v>897</v>
      </c>
      <c r="AM113" s="138" t="s">
        <v>898</v>
      </c>
      <c r="AN113" s="138" t="s">
        <v>899</v>
      </c>
      <c r="AO113" s="138" t="s">
        <v>900</v>
      </c>
      <c r="AP113" s="138" t="s">
        <v>901</v>
      </c>
      <c r="AQ113" s="138" t="s">
        <v>902</v>
      </c>
      <c r="AR113" s="138" t="s">
        <v>903</v>
      </c>
      <c r="AS113" s="142">
        <v>1</v>
      </c>
      <c r="AT113" s="142">
        <f>AS113+3</f>
        <v>4</v>
      </c>
      <c r="AU113" s="142">
        <f t="shared" ref="AU113:AY113" si="48">AT113+3</f>
        <v>7</v>
      </c>
      <c r="AV113" s="142">
        <f t="shared" si="48"/>
        <v>10</v>
      </c>
      <c r="AW113" s="142">
        <f t="shared" si="48"/>
        <v>13</v>
      </c>
      <c r="AX113" s="142">
        <f t="shared" si="48"/>
        <v>16</v>
      </c>
      <c r="AY113" s="142">
        <f t="shared" si="48"/>
        <v>19</v>
      </c>
      <c r="AZ113" s="138" t="s">
        <v>897</v>
      </c>
      <c r="BA113" s="138" t="s">
        <v>898</v>
      </c>
      <c r="BB113" s="138" t="s">
        <v>899</v>
      </c>
      <c r="BC113" s="138" t="s">
        <v>900</v>
      </c>
      <c r="BD113" s="138" t="s">
        <v>901</v>
      </c>
      <c r="BE113" s="138" t="s">
        <v>902</v>
      </c>
      <c r="BF113" s="138" t="s">
        <v>903</v>
      </c>
      <c r="BG113" s="138" t="s">
        <v>897</v>
      </c>
      <c r="BH113" s="138" t="s">
        <v>898</v>
      </c>
      <c r="BI113" s="138" t="s">
        <v>899</v>
      </c>
      <c r="BJ113" s="138" t="s">
        <v>900</v>
      </c>
      <c r="BK113" s="138" t="s">
        <v>901</v>
      </c>
      <c r="BL113" s="138" t="s">
        <v>902</v>
      </c>
      <c r="BM113" s="13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v>2</v>
      </c>
      <c r="B114" t="s">
        <v>1691</v>
      </c>
      <c r="C114" s="12">
        <v>1</v>
      </c>
      <c r="D114" s="12" t="b">
        <v>0</v>
      </c>
      <c r="E114" s="12">
        <v>55</v>
      </c>
      <c r="F114" s="29"/>
      <c r="G114" s="21"/>
      <c r="H114" s="12" t="s">
        <v>35</v>
      </c>
      <c r="I114" s="12" t="s">
        <v>35</v>
      </c>
      <c r="J114" s="12" t="s">
        <v>35</v>
      </c>
      <c r="K114" s="12" t="s">
        <v>35</v>
      </c>
      <c r="L114" s="12">
        <v>500</v>
      </c>
      <c r="M114" s="247" t="s">
        <v>35</v>
      </c>
      <c r="N114" s="124" t="s">
        <v>35</v>
      </c>
      <c r="O114" s="12">
        <v>2</v>
      </c>
      <c r="P114">
        <v>0</v>
      </c>
      <c r="W114" s="32" t="s">
        <v>911</v>
      </c>
      <c r="X114" s="143" t="s">
        <v>8</v>
      </c>
      <c r="Y114" s="140" t="str">
        <f>X114</f>
        <v>2:3</v>
      </c>
      <c r="Z114" s="140" t="str">
        <f t="shared" ref="Z114:AD114" si="49">Y114</f>
        <v>2:3</v>
      </c>
      <c r="AA114" s="140" t="str">
        <f t="shared" si="49"/>
        <v>2:3</v>
      </c>
      <c r="AB114" s="140" t="str">
        <f t="shared" si="49"/>
        <v>2:3</v>
      </c>
      <c r="AC114" s="140" t="str">
        <f t="shared" si="49"/>
        <v>2:3</v>
      </c>
      <c r="AD114" s="140" t="str">
        <f t="shared" si="49"/>
        <v>2:3</v>
      </c>
      <c r="AS114" s="140" t="str">
        <f t="shared" ref="AS114:AY115" si="50">X114</f>
        <v>2:3</v>
      </c>
      <c r="AT114" s="140" t="str">
        <f t="shared" si="50"/>
        <v>2:3</v>
      </c>
      <c r="AU114" s="140" t="str">
        <f t="shared" si="50"/>
        <v>2:3</v>
      </c>
      <c r="AV114" s="140" t="str">
        <f t="shared" si="50"/>
        <v>2:3</v>
      </c>
      <c r="AW114" s="140" t="str">
        <f t="shared" si="50"/>
        <v>2:3</v>
      </c>
      <c r="AX114" s="140" t="str">
        <f t="shared" si="50"/>
        <v>2:3</v>
      </c>
      <c r="AY114" s="140" t="str">
        <f t="shared" si="50"/>
        <v>2:3</v>
      </c>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v>3</v>
      </c>
      <c r="B115" t="s">
        <v>1692</v>
      </c>
      <c r="C115" s="12">
        <v>1</v>
      </c>
      <c r="D115" s="12" t="b">
        <v>1</v>
      </c>
      <c r="E115" s="12">
        <v>55</v>
      </c>
      <c r="F115" s="29"/>
      <c r="G115" s="21"/>
      <c r="H115" s="12" t="s">
        <v>35</v>
      </c>
      <c r="I115" s="12" t="s">
        <v>35</v>
      </c>
      <c r="J115" s="12" t="s">
        <v>35</v>
      </c>
      <c r="K115" s="12" t="s">
        <v>35</v>
      </c>
      <c r="L115" s="12">
        <v>500</v>
      </c>
      <c r="M115" s="247" t="s">
        <v>35</v>
      </c>
      <c r="N115" s="124" t="s">
        <v>35</v>
      </c>
      <c r="O115" s="12">
        <v>1</v>
      </c>
      <c r="P115" s="12">
        <v>1</v>
      </c>
      <c r="W115" s="32" t="s">
        <v>893</v>
      </c>
      <c r="X115" s="143" t="str">
        <f>X113&amp;":"&amp;X113+1</f>
        <v>1:2</v>
      </c>
      <c r="Y115" s="139" t="str">
        <f t="shared" ref="Y115:AD115" si="51">Y113&amp;":"&amp;Y113+1</f>
        <v>4:5</v>
      </c>
      <c r="Z115" s="139" t="str">
        <f t="shared" si="51"/>
        <v>7:8</v>
      </c>
      <c r="AA115" s="139" t="str">
        <f t="shared" si="51"/>
        <v>10:11</v>
      </c>
      <c r="AB115" s="139" t="str">
        <f t="shared" si="51"/>
        <v>13:14</v>
      </c>
      <c r="AC115" s="139" t="str">
        <f t="shared" si="51"/>
        <v>16:17</v>
      </c>
      <c r="AD115" s="139" t="str">
        <f t="shared" si="51"/>
        <v>19:20</v>
      </c>
      <c r="AS115" s="140" t="str">
        <f t="shared" si="50"/>
        <v>1:2</v>
      </c>
      <c r="AT115" s="140" t="str">
        <f t="shared" si="50"/>
        <v>4:5</v>
      </c>
      <c r="AU115" s="140" t="str">
        <f t="shared" si="50"/>
        <v>7:8</v>
      </c>
      <c r="AV115" s="140" t="str">
        <f t="shared" si="50"/>
        <v>10:11</v>
      </c>
      <c r="AW115" s="140" t="str">
        <f t="shared" si="50"/>
        <v>13:14</v>
      </c>
      <c r="AX115" s="140" t="str">
        <f t="shared" si="50"/>
        <v>16:17</v>
      </c>
      <c r="AY115" s="140" t="str">
        <f t="shared" si="50"/>
        <v>19:20</v>
      </c>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v>4</v>
      </c>
      <c r="B116" t="s">
        <v>878</v>
      </c>
      <c r="C116" s="12">
        <v>5</v>
      </c>
      <c r="D116" s="12" t="b">
        <v>0</v>
      </c>
      <c r="E116" s="12">
        <v>65</v>
      </c>
      <c r="F116" s="29"/>
      <c r="G116" s="21"/>
      <c r="H116" s="12" t="s">
        <v>35</v>
      </c>
      <c r="I116" s="12" t="s">
        <v>35</v>
      </c>
      <c r="J116" s="12" t="s">
        <v>35</v>
      </c>
      <c r="K116" s="12" t="s">
        <v>35</v>
      </c>
      <c r="L116" s="12">
        <v>0</v>
      </c>
      <c r="M116" s="247" t="s">
        <v>35</v>
      </c>
      <c r="N116" s="124" t="s">
        <v>35</v>
      </c>
      <c r="O116" s="12">
        <v>1</v>
      </c>
      <c r="P116" s="12">
        <v>1</v>
      </c>
      <c r="W116" s="32" t="s">
        <v>912</v>
      </c>
      <c r="X116" s="144" t="s">
        <v>6</v>
      </c>
      <c r="Y116" s="140" t="str">
        <f t="shared" ref="Y116:AD116" si="52">X116</f>
        <v>0:1</v>
      </c>
      <c r="Z116" s="140" t="str">
        <f t="shared" si="52"/>
        <v>0:1</v>
      </c>
      <c r="AA116" s="140" t="str">
        <f t="shared" si="52"/>
        <v>0:1</v>
      </c>
      <c r="AB116" s="140" t="str">
        <f t="shared" si="52"/>
        <v>0:1</v>
      </c>
      <c r="AC116" s="140" t="str">
        <f t="shared" si="52"/>
        <v>0:1</v>
      </c>
      <c r="AD116" s="140" t="str">
        <f t="shared" si="52"/>
        <v>0:1</v>
      </c>
      <c r="AS116" s="144" t="s">
        <v>169</v>
      </c>
      <c r="AT116" s="140" t="str">
        <f t="shared" ref="AT116:AY116" si="53">AS116</f>
        <v>3:4</v>
      </c>
      <c r="AU116" s="140" t="str">
        <f t="shared" si="53"/>
        <v>3:4</v>
      </c>
      <c r="AV116" s="140" t="str">
        <f t="shared" si="53"/>
        <v>3:4</v>
      </c>
      <c r="AW116" s="140" t="str">
        <f t="shared" si="53"/>
        <v>3:4</v>
      </c>
      <c r="AX116" s="140" t="str">
        <f t="shared" si="53"/>
        <v>3:4</v>
      </c>
      <c r="AY116" s="140" t="str">
        <f t="shared" si="53"/>
        <v>3:4</v>
      </c>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6"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42.75" hidden="1" customHeight="1" outlineLevel="1">
      <c r="A120">
        <f>COUNTA($B$129:$B$133)</f>
        <v>5</v>
      </c>
      <c r="B120" t="s">
        <v>920</v>
      </c>
      <c r="C120" s="146">
        <v>0</v>
      </c>
      <c r="D120" s="146">
        <f>C120</f>
        <v>0</v>
      </c>
      <c r="E120" s="146">
        <f t="shared" ref="E120:BP120" si="54">D120</f>
        <v>0</v>
      </c>
      <c r="F120" s="146">
        <f t="shared" si="54"/>
        <v>0</v>
      </c>
      <c r="G120" s="146">
        <f t="shared" si="54"/>
        <v>0</v>
      </c>
      <c r="H120" s="146">
        <f t="shared" si="54"/>
        <v>0</v>
      </c>
      <c r="I120" s="146">
        <f t="shared" si="54"/>
        <v>0</v>
      </c>
      <c r="J120" s="146">
        <f t="shared" si="54"/>
        <v>0</v>
      </c>
      <c r="K120" s="146">
        <f t="shared" si="54"/>
        <v>0</v>
      </c>
      <c r="L120" s="146">
        <f t="shared" si="54"/>
        <v>0</v>
      </c>
      <c r="M120" s="146">
        <f t="shared" si="54"/>
        <v>0</v>
      </c>
      <c r="N120" s="146">
        <f t="shared" si="54"/>
        <v>0</v>
      </c>
      <c r="O120" s="146">
        <f t="shared" si="54"/>
        <v>0</v>
      </c>
      <c r="P120" s="146">
        <f t="shared" si="54"/>
        <v>0</v>
      </c>
      <c r="Q120" s="146">
        <f t="shared" si="54"/>
        <v>0</v>
      </c>
      <c r="R120" s="146">
        <v>1</v>
      </c>
      <c r="S120" s="146">
        <f>R120</f>
        <v>1</v>
      </c>
      <c r="T120" s="146">
        <f t="shared" si="54"/>
        <v>1</v>
      </c>
      <c r="U120" s="146">
        <f t="shared" si="54"/>
        <v>1</v>
      </c>
      <c r="V120" s="146">
        <f t="shared" si="54"/>
        <v>1</v>
      </c>
      <c r="W120" s="146">
        <f t="shared" si="54"/>
        <v>1</v>
      </c>
      <c r="X120" s="146">
        <f t="shared" si="54"/>
        <v>1</v>
      </c>
      <c r="Y120" s="146">
        <f t="shared" si="54"/>
        <v>1</v>
      </c>
      <c r="Z120" s="146">
        <f t="shared" si="54"/>
        <v>1</v>
      </c>
      <c r="AA120" s="146">
        <f t="shared" si="54"/>
        <v>1</v>
      </c>
      <c r="AB120" s="146">
        <f t="shared" si="54"/>
        <v>1</v>
      </c>
      <c r="AC120" s="146">
        <f t="shared" si="54"/>
        <v>1</v>
      </c>
      <c r="AD120" s="146">
        <f t="shared" si="54"/>
        <v>1</v>
      </c>
      <c r="AE120" s="146">
        <f t="shared" si="54"/>
        <v>1</v>
      </c>
      <c r="AF120" s="146">
        <f t="shared" si="54"/>
        <v>1</v>
      </c>
      <c r="AG120" s="146">
        <v>2</v>
      </c>
      <c r="AH120" s="146">
        <f>AG120</f>
        <v>2</v>
      </c>
      <c r="AI120" s="146">
        <f t="shared" si="54"/>
        <v>2</v>
      </c>
      <c r="AJ120" s="146">
        <f t="shared" si="54"/>
        <v>2</v>
      </c>
      <c r="AK120" s="146">
        <f t="shared" si="54"/>
        <v>2</v>
      </c>
      <c r="AL120" s="146">
        <f t="shared" si="54"/>
        <v>2</v>
      </c>
      <c r="AM120" s="146">
        <f t="shared" si="54"/>
        <v>2</v>
      </c>
      <c r="AN120" s="146">
        <f t="shared" si="54"/>
        <v>2</v>
      </c>
      <c r="AO120" s="146">
        <f t="shared" si="54"/>
        <v>2</v>
      </c>
      <c r="AP120" s="146">
        <f t="shared" si="54"/>
        <v>2</v>
      </c>
      <c r="AQ120" s="146">
        <f t="shared" si="54"/>
        <v>2</v>
      </c>
      <c r="AR120" s="146">
        <f t="shared" si="54"/>
        <v>2</v>
      </c>
      <c r="AS120" s="146">
        <f t="shared" si="54"/>
        <v>2</v>
      </c>
      <c r="AT120" s="146">
        <f t="shared" si="54"/>
        <v>2</v>
      </c>
      <c r="AU120" s="146">
        <f t="shared" si="54"/>
        <v>2</v>
      </c>
      <c r="AV120" s="146">
        <v>3</v>
      </c>
      <c r="AW120" s="146">
        <f>AV120</f>
        <v>3</v>
      </c>
      <c r="AX120" s="146">
        <f t="shared" si="54"/>
        <v>3</v>
      </c>
      <c r="AY120" s="146">
        <f t="shared" si="54"/>
        <v>3</v>
      </c>
      <c r="AZ120" s="146">
        <f t="shared" si="54"/>
        <v>3</v>
      </c>
      <c r="BA120" s="146">
        <f t="shared" si="54"/>
        <v>3</v>
      </c>
      <c r="BB120" s="146">
        <f t="shared" si="54"/>
        <v>3</v>
      </c>
      <c r="BC120" s="146">
        <f t="shared" si="54"/>
        <v>3</v>
      </c>
      <c r="BD120" s="146">
        <f t="shared" si="54"/>
        <v>3</v>
      </c>
      <c r="BE120" s="146">
        <f t="shared" si="54"/>
        <v>3</v>
      </c>
      <c r="BF120" s="146">
        <f t="shared" si="54"/>
        <v>3</v>
      </c>
      <c r="BG120" s="146">
        <f t="shared" si="54"/>
        <v>3</v>
      </c>
      <c r="BH120" s="146">
        <f t="shared" si="54"/>
        <v>3</v>
      </c>
      <c r="BI120" s="146">
        <f t="shared" si="54"/>
        <v>3</v>
      </c>
      <c r="BJ120" s="146">
        <f t="shared" si="54"/>
        <v>3</v>
      </c>
      <c r="BK120" s="146">
        <v>4</v>
      </c>
      <c r="BL120" s="146">
        <f>BK120</f>
        <v>4</v>
      </c>
      <c r="BM120" s="146">
        <f t="shared" si="54"/>
        <v>4</v>
      </c>
      <c r="BN120" s="146">
        <f t="shared" si="54"/>
        <v>4</v>
      </c>
      <c r="BO120" s="146">
        <f t="shared" si="54"/>
        <v>4</v>
      </c>
      <c r="BP120" s="146">
        <f t="shared" si="54"/>
        <v>4</v>
      </c>
      <c r="BQ120" s="146">
        <f t="shared" ref="BQ120:BY120" si="55">BP120</f>
        <v>4</v>
      </c>
      <c r="BR120" s="146">
        <f t="shared" si="55"/>
        <v>4</v>
      </c>
      <c r="BS120" s="146">
        <f t="shared" si="55"/>
        <v>4</v>
      </c>
      <c r="BT120" s="146">
        <f t="shared" si="55"/>
        <v>4</v>
      </c>
      <c r="BU120" s="146">
        <f t="shared" si="55"/>
        <v>4</v>
      </c>
      <c r="BV120" s="146">
        <f t="shared" si="55"/>
        <v>4</v>
      </c>
      <c r="BW120" s="146">
        <f t="shared" si="55"/>
        <v>4</v>
      </c>
      <c r="BX120" s="146">
        <f t="shared" si="55"/>
        <v>4</v>
      </c>
      <c r="BY120" s="146">
        <f t="shared" si="55"/>
        <v>4</v>
      </c>
      <c r="BZ120" s="146">
        <v>5</v>
      </c>
      <c r="CA120" s="146">
        <f>BZ120</f>
        <v>5</v>
      </c>
      <c r="CB120" s="146">
        <f t="shared" ref="CB120:CN120" si="56">CA120</f>
        <v>5</v>
      </c>
      <c r="CC120" s="146">
        <f t="shared" si="56"/>
        <v>5</v>
      </c>
      <c r="CD120" s="146">
        <f t="shared" si="56"/>
        <v>5</v>
      </c>
      <c r="CE120" s="146">
        <f t="shared" si="56"/>
        <v>5</v>
      </c>
      <c r="CF120" s="146">
        <f t="shared" si="56"/>
        <v>5</v>
      </c>
      <c r="CG120" s="146">
        <f t="shared" si="56"/>
        <v>5</v>
      </c>
      <c r="CH120" s="146">
        <f t="shared" si="56"/>
        <v>5</v>
      </c>
      <c r="CI120" s="146">
        <f t="shared" si="56"/>
        <v>5</v>
      </c>
      <c r="CJ120" s="146">
        <f t="shared" si="56"/>
        <v>5</v>
      </c>
      <c r="CK120" s="146">
        <f t="shared" si="56"/>
        <v>5</v>
      </c>
      <c r="CL120" s="146">
        <f t="shared" si="56"/>
        <v>5</v>
      </c>
      <c r="CM120" s="146">
        <f t="shared" si="56"/>
        <v>5</v>
      </c>
      <c r="CN120" s="146">
        <f t="shared" si="56"/>
        <v>5</v>
      </c>
      <c r="CO120" s="146">
        <v>6</v>
      </c>
      <c r="CP120" s="146">
        <f>CO120</f>
        <v>6</v>
      </c>
      <c r="CQ120" s="146">
        <f t="shared" ref="CQ120:DC120" si="57">CP120</f>
        <v>6</v>
      </c>
      <c r="CR120" s="146">
        <f t="shared" si="57"/>
        <v>6</v>
      </c>
      <c r="CS120" s="146">
        <f t="shared" si="57"/>
        <v>6</v>
      </c>
      <c r="CT120" s="146">
        <f t="shared" si="57"/>
        <v>6</v>
      </c>
      <c r="CU120" s="146">
        <f t="shared" si="57"/>
        <v>6</v>
      </c>
      <c r="CV120" s="146">
        <f t="shared" si="57"/>
        <v>6</v>
      </c>
      <c r="CW120" s="146">
        <f t="shared" si="57"/>
        <v>6</v>
      </c>
      <c r="CX120" s="146">
        <f t="shared" si="57"/>
        <v>6</v>
      </c>
      <c r="CY120" s="146">
        <f t="shared" si="57"/>
        <v>6</v>
      </c>
      <c r="CZ120" s="146">
        <f t="shared" si="57"/>
        <v>6</v>
      </c>
      <c r="DA120" s="146">
        <f t="shared" si="57"/>
        <v>6</v>
      </c>
      <c r="DB120" s="146">
        <f t="shared" si="57"/>
        <v>6</v>
      </c>
      <c r="DC120" s="146">
        <f t="shared" si="57"/>
        <v>6</v>
      </c>
      <c r="DD120" s="146">
        <v>7</v>
      </c>
      <c r="DE120" s="146">
        <f>DD120</f>
        <v>7</v>
      </c>
      <c r="DF120" s="146">
        <f t="shared" ref="DF120:DR120" si="58">DE120</f>
        <v>7</v>
      </c>
      <c r="DG120" s="146">
        <f t="shared" si="58"/>
        <v>7</v>
      </c>
      <c r="DH120" s="146">
        <f t="shared" si="58"/>
        <v>7</v>
      </c>
      <c r="DI120" s="146">
        <f t="shared" si="58"/>
        <v>7</v>
      </c>
      <c r="DJ120" s="146">
        <f t="shared" si="58"/>
        <v>7</v>
      </c>
      <c r="DK120" s="146">
        <f t="shared" si="58"/>
        <v>7</v>
      </c>
      <c r="DL120" s="146">
        <f t="shared" si="58"/>
        <v>7</v>
      </c>
      <c r="DM120" s="146">
        <f t="shared" si="58"/>
        <v>7</v>
      </c>
      <c r="DN120" s="146">
        <f t="shared" si="58"/>
        <v>7</v>
      </c>
      <c r="DO120" s="146">
        <f t="shared" si="58"/>
        <v>7</v>
      </c>
      <c r="DP120" s="146">
        <f t="shared" si="58"/>
        <v>7</v>
      </c>
      <c r="DQ120" s="146">
        <f t="shared" si="58"/>
        <v>7</v>
      </c>
      <c r="DR120" s="146">
        <f t="shared" si="58"/>
        <v>7</v>
      </c>
    </row>
    <row r="121" spans="1:192" hidden="1" outlineLevel="1">
      <c r="A121">
        <v>1</v>
      </c>
      <c r="B121" t="s">
        <v>1027</v>
      </c>
      <c r="C121" s="149" t="str">
        <f t="shared" ref="C121:AH121" si="59">IFERROR(INDEX(LMU_Data,(C$120*$A$120)+$A121,(d.Region-1)*15+C$119)-1,"-")</f>
        <v>-</v>
      </c>
      <c r="D121" s="149" t="str">
        <f t="shared" si="59"/>
        <v>-</v>
      </c>
      <c r="E121" s="149" t="str">
        <f t="shared" si="59"/>
        <v>-</v>
      </c>
      <c r="F121" s="149" t="str">
        <f t="shared" si="59"/>
        <v>-</v>
      </c>
      <c r="G121" s="149" t="str">
        <f t="shared" si="59"/>
        <v>-</v>
      </c>
      <c r="H121" s="149" t="str">
        <f t="shared" si="59"/>
        <v>-</v>
      </c>
      <c r="I121" s="149" t="str">
        <f t="shared" si="59"/>
        <v>-</v>
      </c>
      <c r="J121" s="149" t="str">
        <f t="shared" si="59"/>
        <v>-</v>
      </c>
      <c r="K121" s="149" t="str">
        <f t="shared" si="59"/>
        <v>-</v>
      </c>
      <c r="L121" s="149" t="str">
        <f t="shared" si="59"/>
        <v>-</v>
      </c>
      <c r="M121" s="149" t="str">
        <f t="shared" si="59"/>
        <v>-</v>
      </c>
      <c r="N121" s="149" t="str">
        <f t="shared" si="59"/>
        <v>-</v>
      </c>
      <c r="O121" s="149" t="str">
        <f t="shared" si="59"/>
        <v>-</v>
      </c>
      <c r="P121" s="149" t="str">
        <f t="shared" si="59"/>
        <v>-</v>
      </c>
      <c r="Q121" s="149" t="str">
        <f t="shared" si="59"/>
        <v>-</v>
      </c>
      <c r="R121" s="149" t="str">
        <f t="shared" si="59"/>
        <v>-</v>
      </c>
      <c r="S121" s="149" t="str">
        <f t="shared" si="59"/>
        <v>-</v>
      </c>
      <c r="T121" s="149" t="str">
        <f t="shared" si="59"/>
        <v>-</v>
      </c>
      <c r="U121" s="149" t="str">
        <f t="shared" si="59"/>
        <v>-</v>
      </c>
      <c r="V121" s="149" t="str">
        <f t="shared" si="59"/>
        <v>-</v>
      </c>
      <c r="W121" s="149" t="str">
        <f t="shared" si="59"/>
        <v>-</v>
      </c>
      <c r="X121" s="149" t="str">
        <f t="shared" si="59"/>
        <v>-</v>
      </c>
      <c r="Y121" s="149" t="str">
        <f t="shared" si="59"/>
        <v>-</v>
      </c>
      <c r="Z121" s="149" t="str">
        <f t="shared" si="59"/>
        <v>-</v>
      </c>
      <c r="AA121" s="149" t="str">
        <f t="shared" si="59"/>
        <v>-</v>
      </c>
      <c r="AB121" s="149" t="str">
        <f t="shared" si="59"/>
        <v>-</v>
      </c>
      <c r="AC121" s="149" t="str">
        <f t="shared" si="59"/>
        <v>-</v>
      </c>
      <c r="AD121" s="149" t="str">
        <f t="shared" si="59"/>
        <v>-</v>
      </c>
      <c r="AE121" s="149" t="str">
        <f t="shared" si="59"/>
        <v>-</v>
      </c>
      <c r="AF121" s="149" t="str">
        <f t="shared" si="59"/>
        <v>-</v>
      </c>
      <c r="AG121" s="149">
        <f t="shared" si="59"/>
        <v>0</v>
      </c>
      <c r="AH121" s="149">
        <f t="shared" si="59"/>
        <v>13</v>
      </c>
      <c r="AI121" s="149">
        <f t="shared" ref="AI121:BN121" si="60">IFERROR(INDEX(LMU_Data,(AI$120*$A$120)+$A121,(d.Region-1)*15+AI$119)-1,"-")</f>
        <v>14</v>
      </c>
      <c r="AJ121" s="149">
        <f t="shared" si="60"/>
        <v>27</v>
      </c>
      <c r="AK121" s="149">
        <f t="shared" si="60"/>
        <v>33</v>
      </c>
      <c r="AL121" s="149">
        <f t="shared" si="60"/>
        <v>15</v>
      </c>
      <c r="AM121" s="149">
        <f t="shared" si="60"/>
        <v>26</v>
      </c>
      <c r="AN121" s="149">
        <f t="shared" si="60"/>
        <v>32</v>
      </c>
      <c r="AO121" s="149">
        <f t="shared" si="60"/>
        <v>16</v>
      </c>
      <c r="AP121" s="149">
        <f t="shared" si="60"/>
        <v>25</v>
      </c>
      <c r="AQ121" s="149">
        <f t="shared" si="60"/>
        <v>30</v>
      </c>
      <c r="AR121" s="149">
        <f t="shared" si="60"/>
        <v>3</v>
      </c>
      <c r="AS121" s="149">
        <f t="shared" si="60"/>
        <v>4</v>
      </c>
      <c r="AT121" s="149">
        <f t="shared" si="60"/>
        <v>6</v>
      </c>
      <c r="AU121" s="149">
        <f t="shared" si="60"/>
        <v>31</v>
      </c>
      <c r="AV121" s="149">
        <f t="shared" si="60"/>
        <v>22</v>
      </c>
      <c r="AW121" s="149">
        <f t="shared" si="60"/>
        <v>23</v>
      </c>
      <c r="AX121" s="149">
        <f t="shared" si="60"/>
        <v>24</v>
      </c>
      <c r="AY121" s="149">
        <f t="shared" si="60"/>
        <v>25</v>
      </c>
      <c r="AZ121" s="149">
        <f t="shared" si="60"/>
        <v>26</v>
      </c>
      <c r="BA121" s="149">
        <f t="shared" si="60"/>
        <v>27</v>
      </c>
      <c r="BB121" s="149">
        <f t="shared" si="60"/>
        <v>28</v>
      </c>
      <c r="BC121" s="149">
        <f t="shared" si="60"/>
        <v>29</v>
      </c>
      <c r="BD121" s="149">
        <f t="shared" si="60"/>
        <v>11</v>
      </c>
      <c r="BE121" s="149">
        <f t="shared" si="60"/>
        <v>12</v>
      </c>
      <c r="BF121" s="149">
        <f t="shared" si="60"/>
        <v>10</v>
      </c>
      <c r="BG121" s="149">
        <f t="shared" si="60"/>
        <v>0</v>
      </c>
      <c r="BH121" s="149">
        <f t="shared" si="60"/>
        <v>27</v>
      </c>
      <c r="BI121" s="149">
        <f t="shared" si="60"/>
        <v>33</v>
      </c>
      <c r="BJ121" s="149">
        <f t="shared" si="60"/>
        <v>26</v>
      </c>
      <c r="BK121" s="149">
        <f t="shared" si="60"/>
        <v>22</v>
      </c>
      <c r="BL121" s="149">
        <f t="shared" si="60"/>
        <v>23</v>
      </c>
      <c r="BM121" s="149">
        <f t="shared" si="60"/>
        <v>24</v>
      </c>
      <c r="BN121" s="149">
        <f t="shared" si="60"/>
        <v>25</v>
      </c>
      <c r="BO121" s="149">
        <f t="shared" ref="BO121:CT121" si="61">IFERROR(INDEX(LMU_Data,(BO$120*$A$120)+$A121,(d.Region-1)*15+BO$119)-1,"-")</f>
        <v>26</v>
      </c>
      <c r="BP121" s="149">
        <f t="shared" si="61"/>
        <v>27</v>
      </c>
      <c r="BQ121" s="149">
        <f t="shared" si="61"/>
        <v>28</v>
      </c>
      <c r="BR121" s="149">
        <f t="shared" si="61"/>
        <v>29</v>
      </c>
      <c r="BS121" s="149">
        <f t="shared" si="61"/>
        <v>11</v>
      </c>
      <c r="BT121" s="149">
        <f t="shared" si="61"/>
        <v>12</v>
      </c>
      <c r="BU121" s="149">
        <f t="shared" si="61"/>
        <v>26</v>
      </c>
      <c r="BV121" s="149">
        <f t="shared" si="61"/>
        <v>16</v>
      </c>
      <c r="BW121" s="149">
        <f t="shared" si="61"/>
        <v>25</v>
      </c>
      <c r="BX121" s="149">
        <f t="shared" si="61"/>
        <v>30</v>
      </c>
      <c r="BY121" s="149">
        <f t="shared" si="61"/>
        <v>3</v>
      </c>
      <c r="BZ121" s="149" t="str">
        <f t="shared" si="61"/>
        <v>-</v>
      </c>
      <c r="CA121" s="149" t="str">
        <f t="shared" si="61"/>
        <v>-</v>
      </c>
      <c r="CB121" s="149" t="str">
        <f t="shared" si="61"/>
        <v>-</v>
      </c>
      <c r="CC121" s="149" t="str">
        <f t="shared" si="61"/>
        <v>-</v>
      </c>
      <c r="CD121" s="149" t="str">
        <f t="shared" si="61"/>
        <v>-</v>
      </c>
      <c r="CE121" s="149" t="str">
        <f t="shared" si="61"/>
        <v>-</v>
      </c>
      <c r="CF121" s="149" t="str">
        <f t="shared" si="61"/>
        <v>-</v>
      </c>
      <c r="CG121" s="149" t="str">
        <f t="shared" si="61"/>
        <v>-</v>
      </c>
      <c r="CH121" s="149" t="str">
        <f t="shared" si="61"/>
        <v>-</v>
      </c>
      <c r="CI121" s="149" t="str">
        <f t="shared" si="61"/>
        <v>-</v>
      </c>
      <c r="CJ121" s="149" t="str">
        <f t="shared" si="61"/>
        <v>-</v>
      </c>
      <c r="CK121" s="149" t="str">
        <f t="shared" si="61"/>
        <v>-</v>
      </c>
      <c r="CL121" s="149" t="str">
        <f t="shared" si="61"/>
        <v>-</v>
      </c>
      <c r="CM121" s="149" t="str">
        <f t="shared" si="61"/>
        <v>-</v>
      </c>
      <c r="CN121" s="149" t="str">
        <f t="shared" si="61"/>
        <v>-</v>
      </c>
      <c r="CO121" s="149" t="str">
        <f t="shared" si="61"/>
        <v>-</v>
      </c>
      <c r="CP121" s="149" t="str">
        <f t="shared" si="61"/>
        <v>-</v>
      </c>
      <c r="CQ121" s="149" t="str">
        <f t="shared" si="61"/>
        <v>-</v>
      </c>
      <c r="CR121" s="149" t="str">
        <f t="shared" si="61"/>
        <v>-</v>
      </c>
      <c r="CS121" s="149" t="str">
        <f t="shared" si="61"/>
        <v>-</v>
      </c>
      <c r="CT121" s="149" t="str">
        <f t="shared" si="61"/>
        <v>-</v>
      </c>
      <c r="CU121" s="149" t="str">
        <f t="shared" ref="CU121:DR121" si="62">IFERROR(INDEX(LMU_Data,(CU$120*$A$120)+$A121,(d.Region-1)*15+CU$119)-1,"-")</f>
        <v>-</v>
      </c>
      <c r="CV121" s="149" t="str">
        <f t="shared" si="62"/>
        <v>-</v>
      </c>
      <c r="CW121" s="149" t="str">
        <f t="shared" si="62"/>
        <v>-</v>
      </c>
      <c r="CX121" s="149" t="str">
        <f t="shared" si="62"/>
        <v>-</v>
      </c>
      <c r="CY121" s="149" t="str">
        <f t="shared" si="62"/>
        <v>-</v>
      </c>
      <c r="CZ121" s="149" t="str">
        <f t="shared" si="62"/>
        <v>-</v>
      </c>
      <c r="DA121" s="149" t="str">
        <f t="shared" si="62"/>
        <v>-</v>
      </c>
      <c r="DB121" s="149" t="str">
        <f t="shared" si="62"/>
        <v>-</v>
      </c>
      <c r="DC121" s="149" t="str">
        <f t="shared" si="62"/>
        <v>-</v>
      </c>
      <c r="DD121" s="149" t="str">
        <f t="shared" si="62"/>
        <v>-</v>
      </c>
      <c r="DE121" s="149" t="str">
        <f t="shared" si="62"/>
        <v>-</v>
      </c>
      <c r="DF121" s="149" t="str">
        <f t="shared" si="62"/>
        <v>-</v>
      </c>
      <c r="DG121" s="149" t="str">
        <f t="shared" si="62"/>
        <v>-</v>
      </c>
      <c r="DH121" s="149" t="str">
        <f t="shared" si="62"/>
        <v>-</v>
      </c>
      <c r="DI121" s="149" t="str">
        <f t="shared" si="62"/>
        <v>-</v>
      </c>
      <c r="DJ121" s="149" t="str">
        <f t="shared" si="62"/>
        <v>-</v>
      </c>
      <c r="DK121" s="149" t="str">
        <f t="shared" si="62"/>
        <v>-</v>
      </c>
      <c r="DL121" s="149" t="str">
        <f t="shared" si="62"/>
        <v>-</v>
      </c>
      <c r="DM121" s="149" t="str">
        <f t="shared" si="62"/>
        <v>-</v>
      </c>
      <c r="DN121" s="149" t="str">
        <f t="shared" si="62"/>
        <v>-</v>
      </c>
      <c r="DO121" s="149" t="str">
        <f t="shared" si="62"/>
        <v>-</v>
      </c>
      <c r="DP121" s="149" t="str">
        <f t="shared" si="62"/>
        <v>-</v>
      </c>
      <c r="DQ121" s="149" t="str">
        <f t="shared" si="62"/>
        <v>-</v>
      </c>
      <c r="DR121" s="149" t="str">
        <f t="shared" si="62"/>
        <v>-</v>
      </c>
    </row>
    <row r="122" spans="1:192" hidden="1" outlineLevel="1">
      <c r="B122" t="s">
        <v>922</v>
      </c>
      <c r="C122" s="121" t="str">
        <f>IF(C$121="-",":",TEXT(C$121,"0")&amp;":"&amp;TEXT(C$121+1,"0"))&amp;","&amp;TEXT(C$120,"0")&amp;":"&amp;TEXT(C$120+1,"0")</f>
        <v>:,0:1</v>
      </c>
      <c r="D122" s="121" t="str">
        <f t="shared" ref="D122:BO122" si="63">IF(D$121="-",":",TEXT(D$121,"0")&amp;":"&amp;TEXT(D$121+1,"0"))&amp;","&amp;TEXT(D$120,"0")&amp;":"&amp;TEXT(D$120+1,"0")</f>
        <v>:,0:1</v>
      </c>
      <c r="E122" s="121" t="str">
        <f t="shared" si="63"/>
        <v>:,0:1</v>
      </c>
      <c r="F122" s="121" t="str">
        <f t="shared" si="63"/>
        <v>:,0:1</v>
      </c>
      <c r="G122" s="121" t="str">
        <f t="shared" si="63"/>
        <v>:,0:1</v>
      </c>
      <c r="H122" s="121" t="str">
        <f t="shared" si="63"/>
        <v>:,0:1</v>
      </c>
      <c r="I122" s="121" t="str">
        <f t="shared" si="63"/>
        <v>:,0:1</v>
      </c>
      <c r="J122" s="121" t="str">
        <f t="shared" si="63"/>
        <v>:,0:1</v>
      </c>
      <c r="K122" s="121" t="str">
        <f t="shared" si="63"/>
        <v>:,0:1</v>
      </c>
      <c r="L122" s="121" t="str">
        <f t="shared" si="63"/>
        <v>:,0:1</v>
      </c>
      <c r="M122" s="121" t="str">
        <f t="shared" si="63"/>
        <v>:,0:1</v>
      </c>
      <c r="N122" s="121" t="str">
        <f t="shared" si="63"/>
        <v>:,0:1</v>
      </c>
      <c r="O122" s="121" t="str">
        <f t="shared" si="63"/>
        <v>:,0:1</v>
      </c>
      <c r="P122" s="121" t="str">
        <f t="shared" si="63"/>
        <v>:,0:1</v>
      </c>
      <c r="Q122" s="121" t="str">
        <f t="shared" si="63"/>
        <v>:,0:1</v>
      </c>
      <c r="R122" s="121" t="str">
        <f t="shared" si="63"/>
        <v>:,1:2</v>
      </c>
      <c r="S122" s="121" t="str">
        <f t="shared" si="63"/>
        <v>:,1:2</v>
      </c>
      <c r="T122" s="121" t="str">
        <f t="shared" si="63"/>
        <v>:,1:2</v>
      </c>
      <c r="U122" s="121" t="str">
        <f t="shared" si="63"/>
        <v>:,1:2</v>
      </c>
      <c r="V122" s="121" t="str">
        <f t="shared" si="63"/>
        <v>:,1:2</v>
      </c>
      <c r="W122" s="121" t="str">
        <f t="shared" si="63"/>
        <v>:,1:2</v>
      </c>
      <c r="X122" s="121" t="str">
        <f t="shared" si="63"/>
        <v>:,1:2</v>
      </c>
      <c r="Y122" s="121" t="str">
        <f t="shared" si="63"/>
        <v>:,1:2</v>
      </c>
      <c r="Z122" s="121" t="str">
        <f t="shared" si="63"/>
        <v>:,1:2</v>
      </c>
      <c r="AA122" s="121" t="str">
        <f t="shared" si="63"/>
        <v>:,1:2</v>
      </c>
      <c r="AB122" s="121" t="str">
        <f t="shared" si="63"/>
        <v>:,1:2</v>
      </c>
      <c r="AC122" s="121" t="str">
        <f t="shared" si="63"/>
        <v>:,1:2</v>
      </c>
      <c r="AD122" s="121" t="str">
        <f t="shared" si="63"/>
        <v>:,1:2</v>
      </c>
      <c r="AE122" s="121" t="str">
        <f t="shared" si="63"/>
        <v>:,1:2</v>
      </c>
      <c r="AF122" s="121" t="str">
        <f t="shared" si="63"/>
        <v>:,1:2</v>
      </c>
      <c r="AG122" s="121" t="str">
        <f t="shared" si="63"/>
        <v>0:1,2:3</v>
      </c>
      <c r="AH122" s="121" t="str">
        <f t="shared" si="63"/>
        <v>13:14,2:3</v>
      </c>
      <c r="AI122" s="121" t="str">
        <f t="shared" si="63"/>
        <v>14:15,2:3</v>
      </c>
      <c r="AJ122" s="121" t="str">
        <f t="shared" si="63"/>
        <v>27:28,2:3</v>
      </c>
      <c r="AK122" s="121" t="str">
        <f t="shared" si="63"/>
        <v>33:34,2:3</v>
      </c>
      <c r="AL122" s="121" t="str">
        <f t="shared" si="63"/>
        <v>15:16,2:3</v>
      </c>
      <c r="AM122" s="121" t="str">
        <f t="shared" si="63"/>
        <v>26:27,2:3</v>
      </c>
      <c r="AN122" s="121" t="str">
        <f t="shared" si="63"/>
        <v>32:33,2:3</v>
      </c>
      <c r="AO122" s="121" t="str">
        <f t="shared" si="63"/>
        <v>16:17,2:3</v>
      </c>
      <c r="AP122" s="121" t="str">
        <f t="shared" si="63"/>
        <v>25:26,2:3</v>
      </c>
      <c r="AQ122" s="121" t="str">
        <f t="shared" si="63"/>
        <v>30:31,2:3</v>
      </c>
      <c r="AR122" s="121" t="str">
        <f t="shared" si="63"/>
        <v>3:4,2:3</v>
      </c>
      <c r="AS122" s="121" t="str">
        <f t="shared" si="63"/>
        <v>4:5,2:3</v>
      </c>
      <c r="AT122" s="121" t="str">
        <f t="shared" si="63"/>
        <v>6:7,2:3</v>
      </c>
      <c r="AU122" s="121" t="str">
        <f t="shared" si="63"/>
        <v>31:32,2:3</v>
      </c>
      <c r="AV122" s="121" t="str">
        <f t="shared" si="63"/>
        <v>22:23,3:4</v>
      </c>
      <c r="AW122" s="121" t="str">
        <f t="shared" si="63"/>
        <v>23:24,3:4</v>
      </c>
      <c r="AX122" s="121" t="str">
        <f t="shared" si="63"/>
        <v>24:25,3:4</v>
      </c>
      <c r="AY122" s="121" t="str">
        <f t="shared" si="63"/>
        <v>25:26,3:4</v>
      </c>
      <c r="AZ122" s="121" t="str">
        <f t="shared" si="63"/>
        <v>26:27,3:4</v>
      </c>
      <c r="BA122" s="121" t="str">
        <f t="shared" si="63"/>
        <v>27:28,3:4</v>
      </c>
      <c r="BB122" s="121" t="str">
        <f t="shared" si="63"/>
        <v>28:29,3:4</v>
      </c>
      <c r="BC122" s="121" t="str">
        <f t="shared" si="63"/>
        <v>29:30,3:4</v>
      </c>
      <c r="BD122" s="121" t="str">
        <f t="shared" si="63"/>
        <v>11:12,3:4</v>
      </c>
      <c r="BE122" s="121" t="str">
        <f t="shared" si="63"/>
        <v>12:13,3:4</v>
      </c>
      <c r="BF122" s="121" t="str">
        <f t="shared" si="63"/>
        <v>10:11,3:4</v>
      </c>
      <c r="BG122" s="121" t="str">
        <f t="shared" si="63"/>
        <v>0:1,3:4</v>
      </c>
      <c r="BH122" s="121" t="str">
        <f t="shared" si="63"/>
        <v>27:28,3:4</v>
      </c>
      <c r="BI122" s="121" t="str">
        <f t="shared" si="63"/>
        <v>33:34,3:4</v>
      </c>
      <c r="BJ122" s="121" t="str">
        <f t="shared" si="63"/>
        <v>26:27,3:4</v>
      </c>
      <c r="BK122" s="121" t="str">
        <f t="shared" si="63"/>
        <v>22:23,4:5</v>
      </c>
      <c r="BL122" s="121" t="str">
        <f t="shared" si="63"/>
        <v>23:24,4:5</v>
      </c>
      <c r="BM122" s="121" t="str">
        <f t="shared" si="63"/>
        <v>24:25,4:5</v>
      </c>
      <c r="BN122" s="121" t="str">
        <f t="shared" si="63"/>
        <v>25:26,4:5</v>
      </c>
      <c r="BO122" s="121" t="str">
        <f t="shared" si="63"/>
        <v>26:27,4:5</v>
      </c>
      <c r="BP122" s="121" t="str">
        <f t="shared" ref="BP122:DR122" si="64">IF(BP$121="-",":",TEXT(BP$121,"0")&amp;":"&amp;TEXT(BP$121+1,"0"))&amp;","&amp;TEXT(BP$120,"0")&amp;":"&amp;TEXT(BP$120+1,"0")</f>
        <v>27:28,4:5</v>
      </c>
      <c r="BQ122" s="121" t="str">
        <f t="shared" si="64"/>
        <v>28:29,4:5</v>
      </c>
      <c r="BR122" s="121" t="str">
        <f t="shared" si="64"/>
        <v>29:30,4:5</v>
      </c>
      <c r="BS122" s="121" t="str">
        <f t="shared" si="64"/>
        <v>11:12,4:5</v>
      </c>
      <c r="BT122" s="121" t="str">
        <f t="shared" si="64"/>
        <v>12:13,4:5</v>
      </c>
      <c r="BU122" s="121" t="str">
        <f t="shared" si="64"/>
        <v>26:27,4:5</v>
      </c>
      <c r="BV122" s="121" t="str">
        <f t="shared" si="64"/>
        <v>16:17,4:5</v>
      </c>
      <c r="BW122" s="121" t="str">
        <f t="shared" si="64"/>
        <v>25:26,4:5</v>
      </c>
      <c r="BX122" s="121" t="str">
        <f t="shared" si="64"/>
        <v>30:31,4:5</v>
      </c>
      <c r="BY122" s="121" t="str">
        <f t="shared" si="64"/>
        <v>3:4,4:5</v>
      </c>
      <c r="BZ122" s="121" t="str">
        <f t="shared" si="64"/>
        <v>:,5:6</v>
      </c>
      <c r="CA122" s="121" t="str">
        <f t="shared" si="64"/>
        <v>:,5:6</v>
      </c>
      <c r="CB122" s="121" t="str">
        <f t="shared" si="64"/>
        <v>:,5:6</v>
      </c>
      <c r="CC122" s="121" t="str">
        <f t="shared" si="64"/>
        <v>:,5:6</v>
      </c>
      <c r="CD122" s="121" t="str">
        <f t="shared" si="64"/>
        <v>:,5:6</v>
      </c>
      <c r="CE122" s="121" t="str">
        <f t="shared" si="64"/>
        <v>:,5:6</v>
      </c>
      <c r="CF122" s="121" t="str">
        <f t="shared" si="64"/>
        <v>:,5:6</v>
      </c>
      <c r="CG122" s="121" t="str">
        <f t="shared" si="64"/>
        <v>:,5:6</v>
      </c>
      <c r="CH122" s="121" t="str">
        <f t="shared" si="64"/>
        <v>:,5:6</v>
      </c>
      <c r="CI122" s="121" t="str">
        <f t="shared" si="64"/>
        <v>:,5:6</v>
      </c>
      <c r="CJ122" s="121" t="str">
        <f t="shared" si="64"/>
        <v>:,5:6</v>
      </c>
      <c r="CK122" s="121" t="str">
        <f t="shared" si="64"/>
        <v>:,5:6</v>
      </c>
      <c r="CL122" s="121" t="str">
        <f t="shared" si="64"/>
        <v>:,5:6</v>
      </c>
      <c r="CM122" s="121" t="str">
        <f t="shared" si="64"/>
        <v>:,5:6</v>
      </c>
      <c r="CN122" s="121" t="str">
        <f t="shared" si="64"/>
        <v>:,5:6</v>
      </c>
      <c r="CO122" s="121" t="str">
        <f t="shared" si="64"/>
        <v>:,6:7</v>
      </c>
      <c r="CP122" s="121" t="str">
        <f t="shared" si="64"/>
        <v>:,6:7</v>
      </c>
      <c r="CQ122" s="121" t="str">
        <f t="shared" si="64"/>
        <v>:,6:7</v>
      </c>
      <c r="CR122" s="121" t="str">
        <f t="shared" si="64"/>
        <v>:,6:7</v>
      </c>
      <c r="CS122" s="121" t="str">
        <f t="shared" si="64"/>
        <v>:,6:7</v>
      </c>
      <c r="CT122" s="121" t="str">
        <f t="shared" si="64"/>
        <v>:,6:7</v>
      </c>
      <c r="CU122" s="121" t="str">
        <f t="shared" si="64"/>
        <v>:,6:7</v>
      </c>
      <c r="CV122" s="121" t="str">
        <f t="shared" si="64"/>
        <v>:,6:7</v>
      </c>
      <c r="CW122" s="121" t="str">
        <f t="shared" si="64"/>
        <v>:,6:7</v>
      </c>
      <c r="CX122" s="121" t="str">
        <f t="shared" si="64"/>
        <v>:,6:7</v>
      </c>
      <c r="CY122" s="121" t="str">
        <f t="shared" si="64"/>
        <v>:,6:7</v>
      </c>
      <c r="CZ122" s="121" t="str">
        <f t="shared" si="64"/>
        <v>:,6:7</v>
      </c>
      <c r="DA122" s="121" t="str">
        <f t="shared" si="64"/>
        <v>:,6:7</v>
      </c>
      <c r="DB122" s="121" t="str">
        <f t="shared" si="64"/>
        <v>:,6:7</v>
      </c>
      <c r="DC122" s="121" t="str">
        <f t="shared" si="64"/>
        <v>:,6:7</v>
      </c>
      <c r="DD122" s="121" t="str">
        <f t="shared" si="64"/>
        <v>:,7:8</v>
      </c>
      <c r="DE122" s="121" t="str">
        <f t="shared" si="64"/>
        <v>:,7:8</v>
      </c>
      <c r="DF122" s="121" t="str">
        <f t="shared" si="64"/>
        <v>:,7:8</v>
      </c>
      <c r="DG122" s="121" t="str">
        <f t="shared" si="64"/>
        <v>:,7:8</v>
      </c>
      <c r="DH122" s="121" t="str">
        <f t="shared" si="64"/>
        <v>:,7:8</v>
      </c>
      <c r="DI122" s="121" t="str">
        <f t="shared" si="64"/>
        <v>:,7:8</v>
      </c>
      <c r="DJ122" s="121" t="str">
        <f t="shared" si="64"/>
        <v>:,7:8</v>
      </c>
      <c r="DK122" s="121" t="str">
        <f t="shared" si="64"/>
        <v>:,7:8</v>
      </c>
      <c r="DL122" s="121" t="str">
        <f t="shared" si="64"/>
        <v>:,7:8</v>
      </c>
      <c r="DM122" s="121" t="str">
        <f t="shared" si="64"/>
        <v>:,7:8</v>
      </c>
      <c r="DN122" s="121" t="str">
        <f t="shared" si="64"/>
        <v>:,7:8</v>
      </c>
      <c r="DO122" s="121" t="str">
        <f t="shared" si="64"/>
        <v>:,7:8</v>
      </c>
      <c r="DP122" s="121" t="str">
        <f t="shared" si="64"/>
        <v>:,7:8</v>
      </c>
      <c r="DQ122" s="121" t="str">
        <f t="shared" si="64"/>
        <v>:,7:8</v>
      </c>
      <c r="DR122" s="121" t="str">
        <f t="shared" si="64"/>
        <v>:,7:8</v>
      </c>
    </row>
    <row r="123" spans="1:192" hidden="1" outlineLevel="1">
      <c r="A123">
        <v>2</v>
      </c>
      <c r="B123" t="s">
        <v>924</v>
      </c>
      <c r="C123" s="149" t="str">
        <f t="shared" ref="C123:L126" si="65">IFERROR(MAX(0,INDEX(LMU_Data,(C$120*$A$120)+$A123,(d.Region-1)*15+C$119)-0.01),"-")</f>
        <v>-</v>
      </c>
      <c r="D123" s="149" t="str">
        <f t="shared" si="65"/>
        <v>-</v>
      </c>
      <c r="E123" s="149" t="str">
        <f t="shared" si="65"/>
        <v>-</v>
      </c>
      <c r="F123" s="149" t="str">
        <f t="shared" si="65"/>
        <v>-</v>
      </c>
      <c r="G123" s="149" t="str">
        <f t="shared" si="65"/>
        <v>-</v>
      </c>
      <c r="H123" s="149" t="str">
        <f t="shared" si="65"/>
        <v>-</v>
      </c>
      <c r="I123" s="149" t="str">
        <f t="shared" si="65"/>
        <v>-</v>
      </c>
      <c r="J123" s="149" t="str">
        <f t="shared" si="65"/>
        <v>-</v>
      </c>
      <c r="K123" s="149" t="str">
        <f t="shared" si="65"/>
        <v>-</v>
      </c>
      <c r="L123" s="149" t="str">
        <f t="shared" si="65"/>
        <v>-</v>
      </c>
      <c r="M123" s="149" t="str">
        <f t="shared" ref="M123:V126" si="66">IFERROR(MAX(0,INDEX(LMU_Data,(M$120*$A$120)+$A123,(d.Region-1)*15+M$119)-0.01),"-")</f>
        <v>-</v>
      </c>
      <c r="N123" s="149" t="str">
        <f t="shared" si="66"/>
        <v>-</v>
      </c>
      <c r="O123" s="149" t="str">
        <f t="shared" si="66"/>
        <v>-</v>
      </c>
      <c r="P123" s="149" t="str">
        <f t="shared" si="66"/>
        <v>-</v>
      </c>
      <c r="Q123" s="149" t="str">
        <f t="shared" si="66"/>
        <v>-</v>
      </c>
      <c r="R123" s="149" t="str">
        <f t="shared" si="66"/>
        <v>-</v>
      </c>
      <c r="S123" s="149" t="str">
        <f t="shared" si="66"/>
        <v>-</v>
      </c>
      <c r="T123" s="149" t="str">
        <f t="shared" si="66"/>
        <v>-</v>
      </c>
      <c r="U123" s="149" t="str">
        <f t="shared" si="66"/>
        <v>-</v>
      </c>
      <c r="V123" s="149" t="str">
        <f t="shared" si="66"/>
        <v>-</v>
      </c>
      <c r="W123" s="149" t="str">
        <f t="shared" ref="W123:AF126" si="67">IFERROR(MAX(0,INDEX(LMU_Data,(W$120*$A$120)+$A123,(d.Region-1)*15+W$119)-0.01),"-")</f>
        <v>-</v>
      </c>
      <c r="X123" s="149" t="str">
        <f t="shared" si="67"/>
        <v>-</v>
      </c>
      <c r="Y123" s="149" t="str">
        <f t="shared" si="67"/>
        <v>-</v>
      </c>
      <c r="Z123" s="149" t="str">
        <f t="shared" si="67"/>
        <v>-</v>
      </c>
      <c r="AA123" s="149" t="str">
        <f t="shared" si="67"/>
        <v>-</v>
      </c>
      <c r="AB123" s="149" t="str">
        <f t="shared" si="67"/>
        <v>-</v>
      </c>
      <c r="AC123" s="149" t="str">
        <f t="shared" si="67"/>
        <v>-</v>
      </c>
      <c r="AD123" s="149" t="str">
        <f t="shared" si="67"/>
        <v>-</v>
      </c>
      <c r="AE123" s="149" t="str">
        <f t="shared" si="67"/>
        <v>-</v>
      </c>
      <c r="AF123" s="149" t="str">
        <f t="shared" si="67"/>
        <v>-</v>
      </c>
      <c r="AG123" s="149">
        <f t="shared" ref="AG123:AP126" si="68">IFERROR(MAX(0,INDEX(LMU_Data,(AG$120*$A$120)+$A123,(d.Region-1)*15+AG$119)-0.01),"-")</f>
        <v>149.99</v>
      </c>
      <c r="AH123" s="149" t="str">
        <f t="shared" si="68"/>
        <v>-</v>
      </c>
      <c r="AI123" s="149" t="str">
        <f t="shared" si="68"/>
        <v>-</v>
      </c>
      <c r="AJ123" s="149" t="str">
        <f t="shared" si="68"/>
        <v>-</v>
      </c>
      <c r="AK123" s="149" t="str">
        <f t="shared" si="68"/>
        <v>-</v>
      </c>
      <c r="AL123" s="149" t="str">
        <f t="shared" si="68"/>
        <v>-</v>
      </c>
      <c r="AM123" s="149" t="str">
        <f t="shared" si="68"/>
        <v>-</v>
      </c>
      <c r="AN123" s="149" t="str">
        <f t="shared" si="68"/>
        <v>-</v>
      </c>
      <c r="AO123" s="149" t="str">
        <f t="shared" si="68"/>
        <v>-</v>
      </c>
      <c r="AP123" s="149" t="str">
        <f t="shared" si="68"/>
        <v>-</v>
      </c>
      <c r="AQ123" s="149" t="str">
        <f t="shared" ref="AQ123:AZ126" si="69">IFERROR(MAX(0,INDEX(LMU_Data,(AQ$120*$A$120)+$A123,(d.Region-1)*15+AQ$119)-0.01),"-")</f>
        <v>-</v>
      </c>
      <c r="AR123" s="149" t="str">
        <f t="shared" si="69"/>
        <v>-</v>
      </c>
      <c r="AS123" s="149" t="str">
        <f t="shared" si="69"/>
        <v>-</v>
      </c>
      <c r="AT123" s="149" t="str">
        <f t="shared" si="69"/>
        <v>-</v>
      </c>
      <c r="AU123" s="149" t="str">
        <f t="shared" si="69"/>
        <v>-</v>
      </c>
      <c r="AV123" s="149">
        <f t="shared" si="69"/>
        <v>153.74</v>
      </c>
      <c r="AW123" s="149">
        <f t="shared" si="69"/>
        <v>153.74</v>
      </c>
      <c r="AX123" s="149">
        <f t="shared" si="69"/>
        <v>153.74</v>
      </c>
      <c r="AY123" s="149">
        <f t="shared" si="69"/>
        <v>153.74</v>
      </c>
      <c r="AZ123" s="149">
        <f t="shared" si="69"/>
        <v>153.74</v>
      </c>
      <c r="BA123" s="149">
        <f t="shared" ref="BA123:BJ126" si="70">IFERROR(MAX(0,INDEX(LMU_Data,(BA$120*$A$120)+$A123,(d.Region-1)*15+BA$119)-0.01),"-")</f>
        <v>153.74</v>
      </c>
      <c r="BB123" s="149">
        <f t="shared" si="70"/>
        <v>153.74</v>
      </c>
      <c r="BC123" s="149">
        <f t="shared" si="70"/>
        <v>153.74</v>
      </c>
      <c r="BD123" s="149" t="str">
        <f t="shared" si="70"/>
        <v>-</v>
      </c>
      <c r="BE123" s="149" t="str">
        <f t="shared" si="70"/>
        <v>-</v>
      </c>
      <c r="BF123" s="149" t="str">
        <f t="shared" si="70"/>
        <v>-</v>
      </c>
      <c r="BG123" s="149" t="str">
        <f t="shared" si="70"/>
        <v>-</v>
      </c>
      <c r="BH123" s="149" t="str">
        <f t="shared" si="70"/>
        <v>-</v>
      </c>
      <c r="BI123" s="149" t="str">
        <f t="shared" si="70"/>
        <v>-</v>
      </c>
      <c r="BJ123" s="149" t="str">
        <f t="shared" si="70"/>
        <v>-</v>
      </c>
      <c r="BK123" s="149">
        <f t="shared" ref="BK123:BT126" si="71">IFERROR(MAX(0,INDEX(LMU_Data,(BK$120*$A$120)+$A123,(d.Region-1)*15+BK$119)-0.01),"-")</f>
        <v>93.74</v>
      </c>
      <c r="BL123" s="149">
        <f t="shared" si="71"/>
        <v>93.74</v>
      </c>
      <c r="BM123" s="149">
        <f t="shared" si="71"/>
        <v>93.74</v>
      </c>
      <c r="BN123" s="149">
        <f t="shared" si="71"/>
        <v>93.74</v>
      </c>
      <c r="BO123" s="149">
        <f t="shared" si="71"/>
        <v>93.74</v>
      </c>
      <c r="BP123" s="149">
        <f t="shared" si="71"/>
        <v>93.74</v>
      </c>
      <c r="BQ123" s="149">
        <f t="shared" si="71"/>
        <v>93.74</v>
      </c>
      <c r="BR123" s="149">
        <f t="shared" si="71"/>
        <v>93.74</v>
      </c>
      <c r="BS123" s="149" t="str">
        <f t="shared" si="71"/>
        <v>-</v>
      </c>
      <c r="BT123" s="149" t="str">
        <f t="shared" si="71"/>
        <v>-</v>
      </c>
      <c r="BU123" s="149" t="str">
        <f t="shared" ref="BU123:CD126" si="72">IFERROR(MAX(0,INDEX(LMU_Data,(BU$120*$A$120)+$A123,(d.Region-1)*15+BU$119)-0.01),"-")</f>
        <v>-</v>
      </c>
      <c r="BV123" s="149" t="str">
        <f t="shared" si="72"/>
        <v>-</v>
      </c>
      <c r="BW123" s="149" t="str">
        <f t="shared" si="72"/>
        <v>-</v>
      </c>
      <c r="BX123" s="149" t="str">
        <f t="shared" si="72"/>
        <v>-</v>
      </c>
      <c r="BY123" s="149" t="str">
        <f t="shared" si="72"/>
        <v>-</v>
      </c>
      <c r="BZ123" s="149" t="str">
        <f t="shared" si="72"/>
        <v>-</v>
      </c>
      <c r="CA123" s="149" t="str">
        <f t="shared" si="72"/>
        <v>-</v>
      </c>
      <c r="CB123" s="149" t="str">
        <f t="shared" si="72"/>
        <v>-</v>
      </c>
      <c r="CC123" s="149" t="str">
        <f t="shared" si="72"/>
        <v>-</v>
      </c>
      <c r="CD123" s="149" t="str">
        <f t="shared" si="72"/>
        <v>-</v>
      </c>
      <c r="CE123" s="149" t="str">
        <f t="shared" ref="CE123:CN126" si="73">IFERROR(MAX(0,INDEX(LMU_Data,(CE$120*$A$120)+$A123,(d.Region-1)*15+CE$119)-0.01),"-")</f>
        <v>-</v>
      </c>
      <c r="CF123" s="149" t="str">
        <f t="shared" si="73"/>
        <v>-</v>
      </c>
      <c r="CG123" s="149" t="str">
        <f t="shared" si="73"/>
        <v>-</v>
      </c>
      <c r="CH123" s="149" t="str">
        <f t="shared" si="73"/>
        <v>-</v>
      </c>
      <c r="CI123" s="149" t="str">
        <f t="shared" si="73"/>
        <v>-</v>
      </c>
      <c r="CJ123" s="149" t="str">
        <f t="shared" si="73"/>
        <v>-</v>
      </c>
      <c r="CK123" s="149" t="str">
        <f t="shared" si="73"/>
        <v>-</v>
      </c>
      <c r="CL123" s="149" t="str">
        <f t="shared" si="73"/>
        <v>-</v>
      </c>
      <c r="CM123" s="149" t="str">
        <f t="shared" si="73"/>
        <v>-</v>
      </c>
      <c r="CN123" s="149" t="str">
        <f t="shared" si="73"/>
        <v>-</v>
      </c>
      <c r="CO123" s="149" t="str">
        <f t="shared" ref="CO123:CX126" si="74">IFERROR(MAX(0,INDEX(LMU_Data,(CO$120*$A$120)+$A123,(d.Region-1)*15+CO$119)-0.01),"-")</f>
        <v>-</v>
      </c>
      <c r="CP123" s="149" t="str">
        <f t="shared" si="74"/>
        <v>-</v>
      </c>
      <c r="CQ123" s="149" t="str">
        <f t="shared" si="74"/>
        <v>-</v>
      </c>
      <c r="CR123" s="149" t="str">
        <f t="shared" si="74"/>
        <v>-</v>
      </c>
      <c r="CS123" s="149" t="str">
        <f t="shared" si="74"/>
        <v>-</v>
      </c>
      <c r="CT123" s="149" t="str">
        <f t="shared" si="74"/>
        <v>-</v>
      </c>
      <c r="CU123" s="149" t="str">
        <f t="shared" si="74"/>
        <v>-</v>
      </c>
      <c r="CV123" s="149" t="str">
        <f t="shared" si="74"/>
        <v>-</v>
      </c>
      <c r="CW123" s="149" t="str">
        <f t="shared" si="74"/>
        <v>-</v>
      </c>
      <c r="CX123" s="149" t="str">
        <f t="shared" si="74"/>
        <v>-</v>
      </c>
      <c r="CY123" s="149" t="str">
        <f t="shared" ref="CY123:DH126" si="75">IFERROR(MAX(0,INDEX(LMU_Data,(CY$120*$A$120)+$A123,(d.Region-1)*15+CY$119)-0.01),"-")</f>
        <v>-</v>
      </c>
      <c r="CZ123" s="149" t="str">
        <f t="shared" si="75"/>
        <v>-</v>
      </c>
      <c r="DA123" s="149" t="str">
        <f t="shared" si="75"/>
        <v>-</v>
      </c>
      <c r="DB123" s="149" t="str">
        <f t="shared" si="75"/>
        <v>-</v>
      </c>
      <c r="DC123" s="149" t="str">
        <f t="shared" si="75"/>
        <v>-</v>
      </c>
      <c r="DD123" s="149" t="str">
        <f t="shared" si="75"/>
        <v>-</v>
      </c>
      <c r="DE123" s="149" t="str">
        <f t="shared" si="75"/>
        <v>-</v>
      </c>
      <c r="DF123" s="149" t="str">
        <f t="shared" si="75"/>
        <v>-</v>
      </c>
      <c r="DG123" s="149" t="str">
        <f t="shared" si="75"/>
        <v>-</v>
      </c>
      <c r="DH123" s="149" t="str">
        <f t="shared" si="75"/>
        <v>-</v>
      </c>
      <c r="DI123" s="149" t="str">
        <f t="shared" ref="DI123:DR126" si="76">IFERROR(MAX(0,INDEX(LMU_Data,(DI$120*$A$120)+$A123,(d.Region-1)*15+DI$119)-0.01),"-")</f>
        <v>-</v>
      </c>
      <c r="DJ123" s="149" t="str">
        <f t="shared" si="76"/>
        <v>-</v>
      </c>
      <c r="DK123" s="149" t="str">
        <f t="shared" si="76"/>
        <v>-</v>
      </c>
      <c r="DL123" s="149" t="str">
        <f t="shared" si="76"/>
        <v>-</v>
      </c>
      <c r="DM123" s="149" t="str">
        <f t="shared" si="76"/>
        <v>-</v>
      </c>
      <c r="DN123" s="149" t="str">
        <f t="shared" si="76"/>
        <v>-</v>
      </c>
      <c r="DO123" s="149" t="str">
        <f t="shared" si="76"/>
        <v>-</v>
      </c>
      <c r="DP123" s="149" t="str">
        <f t="shared" si="76"/>
        <v>-</v>
      </c>
      <c r="DQ123" s="149" t="str">
        <f t="shared" si="76"/>
        <v>-</v>
      </c>
      <c r="DR123" s="149" t="str">
        <f t="shared" si="76"/>
        <v>-</v>
      </c>
    </row>
    <row r="124" spans="1:192" hidden="1" outlineLevel="1">
      <c r="A124">
        <v>3</v>
      </c>
      <c r="B124" t="s">
        <v>925</v>
      </c>
      <c r="C124" s="149" t="str">
        <f t="shared" si="65"/>
        <v>-</v>
      </c>
      <c r="D124" s="149" t="str">
        <f t="shared" si="65"/>
        <v>-</v>
      </c>
      <c r="E124" s="149" t="str">
        <f t="shared" si="65"/>
        <v>-</v>
      </c>
      <c r="F124" s="149" t="str">
        <f t="shared" si="65"/>
        <v>-</v>
      </c>
      <c r="G124" s="149" t="str">
        <f t="shared" si="65"/>
        <v>-</v>
      </c>
      <c r="H124" s="149" t="str">
        <f t="shared" si="65"/>
        <v>-</v>
      </c>
      <c r="I124" s="149" t="str">
        <f t="shared" si="65"/>
        <v>-</v>
      </c>
      <c r="J124" s="149" t="str">
        <f t="shared" si="65"/>
        <v>-</v>
      </c>
      <c r="K124" s="149" t="str">
        <f t="shared" si="65"/>
        <v>-</v>
      </c>
      <c r="L124" s="149" t="str">
        <f t="shared" si="65"/>
        <v>-</v>
      </c>
      <c r="M124" s="149" t="str">
        <f t="shared" si="66"/>
        <v>-</v>
      </c>
      <c r="N124" s="149" t="str">
        <f t="shared" si="66"/>
        <v>-</v>
      </c>
      <c r="O124" s="149" t="str">
        <f t="shared" si="66"/>
        <v>-</v>
      </c>
      <c r="P124" s="149" t="str">
        <f t="shared" si="66"/>
        <v>-</v>
      </c>
      <c r="Q124" s="149" t="str">
        <f t="shared" si="66"/>
        <v>-</v>
      </c>
      <c r="R124" s="149" t="str">
        <f t="shared" si="66"/>
        <v>-</v>
      </c>
      <c r="S124" s="149" t="str">
        <f t="shared" si="66"/>
        <v>-</v>
      </c>
      <c r="T124" s="149" t="str">
        <f t="shared" si="66"/>
        <v>-</v>
      </c>
      <c r="U124" s="149" t="str">
        <f t="shared" si="66"/>
        <v>-</v>
      </c>
      <c r="V124" s="149" t="str">
        <f t="shared" si="66"/>
        <v>-</v>
      </c>
      <c r="W124" s="149" t="str">
        <f t="shared" si="67"/>
        <v>-</v>
      </c>
      <c r="X124" s="149" t="str">
        <f t="shared" si="67"/>
        <v>-</v>
      </c>
      <c r="Y124" s="149" t="str">
        <f t="shared" si="67"/>
        <v>-</v>
      </c>
      <c r="Z124" s="149" t="str">
        <f t="shared" si="67"/>
        <v>-</v>
      </c>
      <c r="AA124" s="149" t="str">
        <f t="shared" si="67"/>
        <v>-</v>
      </c>
      <c r="AB124" s="149" t="str">
        <f t="shared" si="67"/>
        <v>-</v>
      </c>
      <c r="AC124" s="149" t="str">
        <f t="shared" si="67"/>
        <v>-</v>
      </c>
      <c r="AD124" s="149" t="str">
        <f t="shared" si="67"/>
        <v>-</v>
      </c>
      <c r="AE124" s="149" t="str">
        <f t="shared" si="67"/>
        <v>-</v>
      </c>
      <c r="AF124" s="149" t="str">
        <f t="shared" si="67"/>
        <v>-</v>
      </c>
      <c r="AG124" s="149">
        <f t="shared" si="68"/>
        <v>149.99</v>
      </c>
      <c r="AH124" s="149" t="str">
        <f t="shared" si="68"/>
        <v>-</v>
      </c>
      <c r="AI124" s="149" t="str">
        <f t="shared" si="68"/>
        <v>-</v>
      </c>
      <c r="AJ124" s="149" t="str">
        <f t="shared" si="68"/>
        <v>-</v>
      </c>
      <c r="AK124" s="149" t="str">
        <f t="shared" si="68"/>
        <v>-</v>
      </c>
      <c r="AL124" s="149" t="str">
        <f t="shared" si="68"/>
        <v>-</v>
      </c>
      <c r="AM124" s="149" t="str">
        <f t="shared" si="68"/>
        <v>-</v>
      </c>
      <c r="AN124" s="149" t="str">
        <f t="shared" si="68"/>
        <v>-</v>
      </c>
      <c r="AO124" s="149" t="str">
        <f t="shared" si="68"/>
        <v>-</v>
      </c>
      <c r="AP124" s="149" t="str">
        <f t="shared" si="68"/>
        <v>-</v>
      </c>
      <c r="AQ124" s="149" t="str">
        <f t="shared" si="69"/>
        <v>-</v>
      </c>
      <c r="AR124" s="149" t="str">
        <f t="shared" si="69"/>
        <v>-</v>
      </c>
      <c r="AS124" s="149" t="str">
        <f t="shared" si="69"/>
        <v>-</v>
      </c>
      <c r="AT124" s="149" t="str">
        <f t="shared" si="69"/>
        <v>-</v>
      </c>
      <c r="AU124" s="149" t="str">
        <f t="shared" si="69"/>
        <v>-</v>
      </c>
      <c r="AV124" s="149">
        <f t="shared" si="69"/>
        <v>153.74</v>
      </c>
      <c r="AW124" s="149">
        <f t="shared" si="69"/>
        <v>153.74</v>
      </c>
      <c r="AX124" s="149">
        <f t="shared" si="69"/>
        <v>153.74</v>
      </c>
      <c r="AY124" s="149">
        <f t="shared" si="69"/>
        <v>153.74</v>
      </c>
      <c r="AZ124" s="149">
        <f t="shared" si="69"/>
        <v>153.74</v>
      </c>
      <c r="BA124" s="149">
        <f t="shared" si="70"/>
        <v>153.74</v>
      </c>
      <c r="BB124" s="149">
        <f t="shared" si="70"/>
        <v>153.74</v>
      </c>
      <c r="BC124" s="149">
        <f t="shared" si="70"/>
        <v>153.74</v>
      </c>
      <c r="BD124" s="149" t="str">
        <f t="shared" si="70"/>
        <v>-</v>
      </c>
      <c r="BE124" s="149" t="str">
        <f t="shared" si="70"/>
        <v>-</v>
      </c>
      <c r="BF124" s="149" t="str">
        <f t="shared" si="70"/>
        <v>-</v>
      </c>
      <c r="BG124" s="149" t="str">
        <f t="shared" si="70"/>
        <v>-</v>
      </c>
      <c r="BH124" s="149" t="str">
        <f t="shared" si="70"/>
        <v>-</v>
      </c>
      <c r="BI124" s="149" t="str">
        <f t="shared" si="70"/>
        <v>-</v>
      </c>
      <c r="BJ124" s="149" t="str">
        <f t="shared" si="70"/>
        <v>-</v>
      </c>
      <c r="BK124" s="149">
        <f t="shared" si="71"/>
        <v>93.74</v>
      </c>
      <c r="BL124" s="149">
        <f t="shared" si="71"/>
        <v>93.74</v>
      </c>
      <c r="BM124" s="149">
        <f t="shared" si="71"/>
        <v>93.74</v>
      </c>
      <c r="BN124" s="149">
        <f t="shared" si="71"/>
        <v>93.74</v>
      </c>
      <c r="BO124" s="149">
        <f t="shared" si="71"/>
        <v>93.74</v>
      </c>
      <c r="BP124" s="149">
        <f t="shared" si="71"/>
        <v>93.74</v>
      </c>
      <c r="BQ124" s="149">
        <f t="shared" si="71"/>
        <v>93.74</v>
      </c>
      <c r="BR124" s="149">
        <f t="shared" si="71"/>
        <v>93.74</v>
      </c>
      <c r="BS124" s="149" t="str">
        <f t="shared" si="71"/>
        <v>-</v>
      </c>
      <c r="BT124" s="149" t="str">
        <f t="shared" si="71"/>
        <v>-</v>
      </c>
      <c r="BU124" s="149" t="str">
        <f t="shared" si="72"/>
        <v>-</v>
      </c>
      <c r="BV124" s="149" t="str">
        <f t="shared" si="72"/>
        <v>-</v>
      </c>
      <c r="BW124" s="149" t="str">
        <f t="shared" si="72"/>
        <v>-</v>
      </c>
      <c r="BX124" s="149" t="str">
        <f t="shared" si="72"/>
        <v>-</v>
      </c>
      <c r="BY124" s="149" t="str">
        <f t="shared" si="72"/>
        <v>-</v>
      </c>
      <c r="BZ124" s="149" t="str">
        <f t="shared" si="72"/>
        <v>-</v>
      </c>
      <c r="CA124" s="149" t="str">
        <f t="shared" si="72"/>
        <v>-</v>
      </c>
      <c r="CB124" s="149" t="str">
        <f t="shared" si="72"/>
        <v>-</v>
      </c>
      <c r="CC124" s="149" t="str">
        <f t="shared" si="72"/>
        <v>-</v>
      </c>
      <c r="CD124" s="149" t="str">
        <f t="shared" si="72"/>
        <v>-</v>
      </c>
      <c r="CE124" s="149" t="str">
        <f t="shared" si="73"/>
        <v>-</v>
      </c>
      <c r="CF124" s="149" t="str">
        <f t="shared" si="73"/>
        <v>-</v>
      </c>
      <c r="CG124" s="149" t="str">
        <f t="shared" si="73"/>
        <v>-</v>
      </c>
      <c r="CH124" s="149" t="str">
        <f t="shared" si="73"/>
        <v>-</v>
      </c>
      <c r="CI124" s="149" t="str">
        <f t="shared" si="73"/>
        <v>-</v>
      </c>
      <c r="CJ124" s="149" t="str">
        <f t="shared" si="73"/>
        <v>-</v>
      </c>
      <c r="CK124" s="149" t="str">
        <f t="shared" si="73"/>
        <v>-</v>
      </c>
      <c r="CL124" s="149" t="str">
        <f t="shared" si="73"/>
        <v>-</v>
      </c>
      <c r="CM124" s="149" t="str">
        <f t="shared" si="73"/>
        <v>-</v>
      </c>
      <c r="CN124" s="149" t="str">
        <f t="shared" si="73"/>
        <v>-</v>
      </c>
      <c r="CO124" s="149" t="str">
        <f t="shared" si="74"/>
        <v>-</v>
      </c>
      <c r="CP124" s="149" t="str">
        <f t="shared" si="74"/>
        <v>-</v>
      </c>
      <c r="CQ124" s="149" t="str">
        <f t="shared" si="74"/>
        <v>-</v>
      </c>
      <c r="CR124" s="149" t="str">
        <f t="shared" si="74"/>
        <v>-</v>
      </c>
      <c r="CS124" s="149" t="str">
        <f t="shared" si="74"/>
        <v>-</v>
      </c>
      <c r="CT124" s="149" t="str">
        <f t="shared" si="74"/>
        <v>-</v>
      </c>
      <c r="CU124" s="149" t="str">
        <f t="shared" si="74"/>
        <v>-</v>
      </c>
      <c r="CV124" s="149" t="str">
        <f t="shared" si="74"/>
        <v>-</v>
      </c>
      <c r="CW124" s="149" t="str">
        <f t="shared" si="74"/>
        <v>-</v>
      </c>
      <c r="CX124" s="149" t="str">
        <f t="shared" si="74"/>
        <v>-</v>
      </c>
      <c r="CY124" s="149" t="str">
        <f t="shared" si="75"/>
        <v>-</v>
      </c>
      <c r="CZ124" s="149" t="str">
        <f t="shared" si="75"/>
        <v>-</v>
      </c>
      <c r="DA124" s="149" t="str">
        <f t="shared" si="75"/>
        <v>-</v>
      </c>
      <c r="DB124" s="149" t="str">
        <f t="shared" si="75"/>
        <v>-</v>
      </c>
      <c r="DC124" s="149" t="str">
        <f t="shared" si="75"/>
        <v>-</v>
      </c>
      <c r="DD124" s="149" t="str">
        <f t="shared" si="75"/>
        <v>-</v>
      </c>
      <c r="DE124" s="149" t="str">
        <f t="shared" si="75"/>
        <v>-</v>
      </c>
      <c r="DF124" s="149" t="str">
        <f t="shared" si="75"/>
        <v>-</v>
      </c>
      <c r="DG124" s="149" t="str">
        <f t="shared" si="75"/>
        <v>-</v>
      </c>
      <c r="DH124" s="149" t="str">
        <f t="shared" si="75"/>
        <v>-</v>
      </c>
      <c r="DI124" s="149" t="str">
        <f t="shared" si="76"/>
        <v>-</v>
      </c>
      <c r="DJ124" s="149" t="str">
        <f t="shared" si="76"/>
        <v>-</v>
      </c>
      <c r="DK124" s="149" t="str">
        <f t="shared" si="76"/>
        <v>-</v>
      </c>
      <c r="DL124" s="149" t="str">
        <f t="shared" si="76"/>
        <v>-</v>
      </c>
      <c r="DM124" s="149" t="str">
        <f t="shared" si="76"/>
        <v>-</v>
      </c>
      <c r="DN124" s="149" t="str">
        <f t="shared" si="76"/>
        <v>-</v>
      </c>
      <c r="DO124" s="149" t="str">
        <f t="shared" si="76"/>
        <v>-</v>
      </c>
      <c r="DP124" s="149" t="str">
        <f t="shared" si="76"/>
        <v>-</v>
      </c>
      <c r="DQ124" s="149" t="str">
        <f t="shared" si="76"/>
        <v>-</v>
      </c>
      <c r="DR124" s="149" t="str">
        <f t="shared" si="76"/>
        <v>-</v>
      </c>
    </row>
    <row r="125" spans="1:192" hidden="1" outlineLevel="1">
      <c r="A125">
        <v>4</v>
      </c>
      <c r="B125" t="s">
        <v>926</v>
      </c>
      <c r="C125" s="149" t="str">
        <f t="shared" si="65"/>
        <v>-</v>
      </c>
      <c r="D125" s="149" t="str">
        <f t="shared" si="65"/>
        <v>-</v>
      </c>
      <c r="E125" s="149" t="str">
        <f t="shared" si="65"/>
        <v>-</v>
      </c>
      <c r="F125" s="149" t="str">
        <f t="shared" si="65"/>
        <v>-</v>
      </c>
      <c r="G125" s="149" t="str">
        <f t="shared" si="65"/>
        <v>-</v>
      </c>
      <c r="H125" s="149" t="str">
        <f t="shared" si="65"/>
        <v>-</v>
      </c>
      <c r="I125" s="149" t="str">
        <f t="shared" si="65"/>
        <v>-</v>
      </c>
      <c r="J125" s="149" t="str">
        <f t="shared" si="65"/>
        <v>-</v>
      </c>
      <c r="K125" s="149" t="str">
        <f t="shared" si="65"/>
        <v>-</v>
      </c>
      <c r="L125" s="149" t="str">
        <f t="shared" si="65"/>
        <v>-</v>
      </c>
      <c r="M125" s="149" t="str">
        <f t="shared" si="66"/>
        <v>-</v>
      </c>
      <c r="N125" s="149" t="str">
        <f t="shared" si="66"/>
        <v>-</v>
      </c>
      <c r="O125" s="149" t="str">
        <f t="shared" si="66"/>
        <v>-</v>
      </c>
      <c r="P125" s="149" t="str">
        <f t="shared" si="66"/>
        <v>-</v>
      </c>
      <c r="Q125" s="149" t="str">
        <f t="shared" si="66"/>
        <v>-</v>
      </c>
      <c r="R125" s="149" t="str">
        <f t="shared" si="66"/>
        <v>-</v>
      </c>
      <c r="S125" s="149" t="str">
        <f t="shared" si="66"/>
        <v>-</v>
      </c>
      <c r="T125" s="149" t="str">
        <f t="shared" si="66"/>
        <v>-</v>
      </c>
      <c r="U125" s="149" t="str">
        <f t="shared" si="66"/>
        <v>-</v>
      </c>
      <c r="V125" s="149" t="str">
        <f t="shared" si="66"/>
        <v>-</v>
      </c>
      <c r="W125" s="149" t="str">
        <f t="shared" si="67"/>
        <v>-</v>
      </c>
      <c r="X125" s="149" t="str">
        <f t="shared" si="67"/>
        <v>-</v>
      </c>
      <c r="Y125" s="149" t="str">
        <f t="shared" si="67"/>
        <v>-</v>
      </c>
      <c r="Z125" s="149" t="str">
        <f t="shared" si="67"/>
        <v>-</v>
      </c>
      <c r="AA125" s="149" t="str">
        <f t="shared" si="67"/>
        <v>-</v>
      </c>
      <c r="AB125" s="149" t="str">
        <f t="shared" si="67"/>
        <v>-</v>
      </c>
      <c r="AC125" s="149" t="str">
        <f t="shared" si="67"/>
        <v>-</v>
      </c>
      <c r="AD125" s="149" t="str">
        <f t="shared" si="67"/>
        <v>-</v>
      </c>
      <c r="AE125" s="149" t="str">
        <f t="shared" si="67"/>
        <v>-</v>
      </c>
      <c r="AF125" s="149" t="str">
        <f t="shared" si="67"/>
        <v>-</v>
      </c>
      <c r="AG125" s="149">
        <f t="shared" si="68"/>
        <v>149.99</v>
      </c>
      <c r="AH125" s="149" t="str">
        <f t="shared" si="68"/>
        <v>-</v>
      </c>
      <c r="AI125" s="149" t="str">
        <f t="shared" si="68"/>
        <v>-</v>
      </c>
      <c r="AJ125" s="149" t="str">
        <f t="shared" si="68"/>
        <v>-</v>
      </c>
      <c r="AK125" s="149" t="str">
        <f t="shared" si="68"/>
        <v>-</v>
      </c>
      <c r="AL125" s="149" t="str">
        <f t="shared" si="68"/>
        <v>-</v>
      </c>
      <c r="AM125" s="149" t="str">
        <f t="shared" si="68"/>
        <v>-</v>
      </c>
      <c r="AN125" s="149" t="str">
        <f t="shared" si="68"/>
        <v>-</v>
      </c>
      <c r="AO125" s="149" t="str">
        <f t="shared" si="68"/>
        <v>-</v>
      </c>
      <c r="AP125" s="149" t="str">
        <f t="shared" si="68"/>
        <v>-</v>
      </c>
      <c r="AQ125" s="149" t="str">
        <f t="shared" si="69"/>
        <v>-</v>
      </c>
      <c r="AR125" s="149" t="str">
        <f t="shared" si="69"/>
        <v>-</v>
      </c>
      <c r="AS125" s="149" t="str">
        <f t="shared" si="69"/>
        <v>-</v>
      </c>
      <c r="AT125" s="149" t="str">
        <f t="shared" si="69"/>
        <v>-</v>
      </c>
      <c r="AU125" s="149" t="str">
        <f t="shared" si="69"/>
        <v>-</v>
      </c>
      <c r="AV125" s="149">
        <f t="shared" si="69"/>
        <v>153.74</v>
      </c>
      <c r="AW125" s="149">
        <f t="shared" si="69"/>
        <v>153.74</v>
      </c>
      <c r="AX125" s="149">
        <f t="shared" si="69"/>
        <v>153.74</v>
      </c>
      <c r="AY125" s="149">
        <f t="shared" si="69"/>
        <v>153.74</v>
      </c>
      <c r="AZ125" s="149">
        <f t="shared" si="69"/>
        <v>153.74</v>
      </c>
      <c r="BA125" s="149">
        <f t="shared" si="70"/>
        <v>153.74</v>
      </c>
      <c r="BB125" s="149">
        <f t="shared" si="70"/>
        <v>153.74</v>
      </c>
      <c r="BC125" s="149">
        <f t="shared" si="70"/>
        <v>153.74</v>
      </c>
      <c r="BD125" s="149" t="str">
        <f t="shared" si="70"/>
        <v>-</v>
      </c>
      <c r="BE125" s="149" t="str">
        <f t="shared" si="70"/>
        <v>-</v>
      </c>
      <c r="BF125" s="149" t="str">
        <f t="shared" si="70"/>
        <v>-</v>
      </c>
      <c r="BG125" s="149" t="str">
        <f t="shared" si="70"/>
        <v>-</v>
      </c>
      <c r="BH125" s="149" t="str">
        <f t="shared" si="70"/>
        <v>-</v>
      </c>
      <c r="BI125" s="149" t="str">
        <f t="shared" si="70"/>
        <v>-</v>
      </c>
      <c r="BJ125" s="149" t="str">
        <f t="shared" si="70"/>
        <v>-</v>
      </c>
      <c r="BK125" s="149">
        <f t="shared" si="71"/>
        <v>93.74</v>
      </c>
      <c r="BL125" s="149">
        <f t="shared" si="71"/>
        <v>93.74</v>
      </c>
      <c r="BM125" s="149">
        <f t="shared" si="71"/>
        <v>93.74</v>
      </c>
      <c r="BN125" s="149">
        <f t="shared" si="71"/>
        <v>93.74</v>
      </c>
      <c r="BO125" s="149">
        <f t="shared" si="71"/>
        <v>93.74</v>
      </c>
      <c r="BP125" s="149">
        <f t="shared" si="71"/>
        <v>93.74</v>
      </c>
      <c r="BQ125" s="149">
        <f t="shared" si="71"/>
        <v>93.74</v>
      </c>
      <c r="BR125" s="149">
        <f t="shared" si="71"/>
        <v>93.74</v>
      </c>
      <c r="BS125" s="149" t="str">
        <f t="shared" si="71"/>
        <v>-</v>
      </c>
      <c r="BT125" s="149" t="str">
        <f t="shared" si="71"/>
        <v>-</v>
      </c>
      <c r="BU125" s="149" t="str">
        <f t="shared" si="72"/>
        <v>-</v>
      </c>
      <c r="BV125" s="149" t="str">
        <f t="shared" si="72"/>
        <v>-</v>
      </c>
      <c r="BW125" s="149" t="str">
        <f t="shared" si="72"/>
        <v>-</v>
      </c>
      <c r="BX125" s="149" t="str">
        <f t="shared" si="72"/>
        <v>-</v>
      </c>
      <c r="BY125" s="149" t="str">
        <f t="shared" si="72"/>
        <v>-</v>
      </c>
      <c r="BZ125" s="149" t="str">
        <f t="shared" si="72"/>
        <v>-</v>
      </c>
      <c r="CA125" s="149" t="str">
        <f t="shared" si="72"/>
        <v>-</v>
      </c>
      <c r="CB125" s="149" t="str">
        <f t="shared" si="72"/>
        <v>-</v>
      </c>
      <c r="CC125" s="149" t="str">
        <f t="shared" si="72"/>
        <v>-</v>
      </c>
      <c r="CD125" s="149" t="str">
        <f t="shared" si="72"/>
        <v>-</v>
      </c>
      <c r="CE125" s="149" t="str">
        <f t="shared" si="73"/>
        <v>-</v>
      </c>
      <c r="CF125" s="149" t="str">
        <f t="shared" si="73"/>
        <v>-</v>
      </c>
      <c r="CG125" s="149" t="str">
        <f t="shared" si="73"/>
        <v>-</v>
      </c>
      <c r="CH125" s="149" t="str">
        <f t="shared" si="73"/>
        <v>-</v>
      </c>
      <c r="CI125" s="149" t="str">
        <f t="shared" si="73"/>
        <v>-</v>
      </c>
      <c r="CJ125" s="149" t="str">
        <f t="shared" si="73"/>
        <v>-</v>
      </c>
      <c r="CK125" s="149" t="str">
        <f t="shared" si="73"/>
        <v>-</v>
      </c>
      <c r="CL125" s="149" t="str">
        <f t="shared" si="73"/>
        <v>-</v>
      </c>
      <c r="CM125" s="149" t="str">
        <f t="shared" si="73"/>
        <v>-</v>
      </c>
      <c r="CN125" s="149" t="str">
        <f t="shared" si="73"/>
        <v>-</v>
      </c>
      <c r="CO125" s="149" t="str">
        <f t="shared" si="74"/>
        <v>-</v>
      </c>
      <c r="CP125" s="149" t="str">
        <f t="shared" si="74"/>
        <v>-</v>
      </c>
      <c r="CQ125" s="149" t="str">
        <f t="shared" si="74"/>
        <v>-</v>
      </c>
      <c r="CR125" s="149" t="str">
        <f t="shared" si="74"/>
        <v>-</v>
      </c>
      <c r="CS125" s="149" t="str">
        <f t="shared" si="74"/>
        <v>-</v>
      </c>
      <c r="CT125" s="149" t="str">
        <f t="shared" si="74"/>
        <v>-</v>
      </c>
      <c r="CU125" s="149" t="str">
        <f t="shared" si="74"/>
        <v>-</v>
      </c>
      <c r="CV125" s="149" t="str">
        <f t="shared" si="74"/>
        <v>-</v>
      </c>
      <c r="CW125" s="149" t="str">
        <f t="shared" si="74"/>
        <v>-</v>
      </c>
      <c r="CX125" s="149" t="str">
        <f t="shared" si="74"/>
        <v>-</v>
      </c>
      <c r="CY125" s="149" t="str">
        <f t="shared" si="75"/>
        <v>-</v>
      </c>
      <c r="CZ125" s="149" t="str">
        <f t="shared" si="75"/>
        <v>-</v>
      </c>
      <c r="DA125" s="149" t="str">
        <f t="shared" si="75"/>
        <v>-</v>
      </c>
      <c r="DB125" s="149" t="str">
        <f t="shared" si="75"/>
        <v>-</v>
      </c>
      <c r="DC125" s="149" t="str">
        <f t="shared" si="75"/>
        <v>-</v>
      </c>
      <c r="DD125" s="149" t="str">
        <f t="shared" si="75"/>
        <v>-</v>
      </c>
      <c r="DE125" s="149" t="str">
        <f t="shared" si="75"/>
        <v>-</v>
      </c>
      <c r="DF125" s="149" t="str">
        <f t="shared" si="75"/>
        <v>-</v>
      </c>
      <c r="DG125" s="149" t="str">
        <f t="shared" si="75"/>
        <v>-</v>
      </c>
      <c r="DH125" s="149" t="str">
        <f t="shared" si="75"/>
        <v>-</v>
      </c>
      <c r="DI125" s="149" t="str">
        <f t="shared" si="76"/>
        <v>-</v>
      </c>
      <c r="DJ125" s="149" t="str">
        <f t="shared" si="76"/>
        <v>-</v>
      </c>
      <c r="DK125" s="149" t="str">
        <f t="shared" si="76"/>
        <v>-</v>
      </c>
      <c r="DL125" s="149" t="str">
        <f t="shared" si="76"/>
        <v>-</v>
      </c>
      <c r="DM125" s="149" t="str">
        <f t="shared" si="76"/>
        <v>-</v>
      </c>
      <c r="DN125" s="149" t="str">
        <f t="shared" si="76"/>
        <v>-</v>
      </c>
      <c r="DO125" s="149" t="str">
        <f t="shared" si="76"/>
        <v>-</v>
      </c>
      <c r="DP125" s="149" t="str">
        <f t="shared" si="76"/>
        <v>-</v>
      </c>
      <c r="DQ125" s="149" t="str">
        <f t="shared" si="76"/>
        <v>-</v>
      </c>
      <c r="DR125" s="149" t="str">
        <f t="shared" si="76"/>
        <v>-</v>
      </c>
    </row>
    <row r="126" spans="1:192" hidden="1" outlineLevel="1">
      <c r="A126">
        <v>5</v>
      </c>
      <c r="B126" t="s">
        <v>927</v>
      </c>
      <c r="C126" s="149" t="str">
        <f t="shared" si="65"/>
        <v>-</v>
      </c>
      <c r="D126" s="149" t="str">
        <f t="shared" si="65"/>
        <v>-</v>
      </c>
      <c r="E126" s="149" t="str">
        <f t="shared" si="65"/>
        <v>-</v>
      </c>
      <c r="F126" s="149" t="str">
        <f t="shared" si="65"/>
        <v>-</v>
      </c>
      <c r="G126" s="149" t="str">
        <f t="shared" si="65"/>
        <v>-</v>
      </c>
      <c r="H126" s="149" t="str">
        <f t="shared" si="65"/>
        <v>-</v>
      </c>
      <c r="I126" s="149" t="str">
        <f t="shared" si="65"/>
        <v>-</v>
      </c>
      <c r="J126" s="149" t="str">
        <f t="shared" si="65"/>
        <v>-</v>
      </c>
      <c r="K126" s="149" t="str">
        <f t="shared" si="65"/>
        <v>-</v>
      </c>
      <c r="L126" s="149" t="str">
        <f t="shared" si="65"/>
        <v>-</v>
      </c>
      <c r="M126" s="149" t="str">
        <f t="shared" si="66"/>
        <v>-</v>
      </c>
      <c r="N126" s="149" t="str">
        <f t="shared" si="66"/>
        <v>-</v>
      </c>
      <c r="O126" s="149" t="str">
        <f t="shared" si="66"/>
        <v>-</v>
      </c>
      <c r="P126" s="149" t="str">
        <f t="shared" si="66"/>
        <v>-</v>
      </c>
      <c r="Q126" s="149" t="str">
        <f t="shared" si="66"/>
        <v>-</v>
      </c>
      <c r="R126" s="149" t="str">
        <f t="shared" si="66"/>
        <v>-</v>
      </c>
      <c r="S126" s="149" t="str">
        <f t="shared" si="66"/>
        <v>-</v>
      </c>
      <c r="T126" s="149" t="str">
        <f t="shared" si="66"/>
        <v>-</v>
      </c>
      <c r="U126" s="149" t="str">
        <f t="shared" si="66"/>
        <v>-</v>
      </c>
      <c r="V126" s="149" t="str">
        <f t="shared" si="66"/>
        <v>-</v>
      </c>
      <c r="W126" s="149" t="str">
        <f t="shared" si="67"/>
        <v>-</v>
      </c>
      <c r="X126" s="149" t="str">
        <f t="shared" si="67"/>
        <v>-</v>
      </c>
      <c r="Y126" s="149" t="str">
        <f t="shared" si="67"/>
        <v>-</v>
      </c>
      <c r="Z126" s="149" t="str">
        <f t="shared" si="67"/>
        <v>-</v>
      </c>
      <c r="AA126" s="149" t="str">
        <f t="shared" si="67"/>
        <v>-</v>
      </c>
      <c r="AB126" s="149" t="str">
        <f t="shared" si="67"/>
        <v>-</v>
      </c>
      <c r="AC126" s="149" t="str">
        <f t="shared" si="67"/>
        <v>-</v>
      </c>
      <c r="AD126" s="149" t="str">
        <f t="shared" si="67"/>
        <v>-</v>
      </c>
      <c r="AE126" s="149" t="str">
        <f t="shared" si="67"/>
        <v>-</v>
      </c>
      <c r="AF126" s="149" t="str">
        <f t="shared" si="67"/>
        <v>-</v>
      </c>
      <c r="AG126" s="149">
        <f t="shared" si="68"/>
        <v>149.99</v>
      </c>
      <c r="AH126" s="149" t="str">
        <f t="shared" si="68"/>
        <v>-</v>
      </c>
      <c r="AI126" s="149" t="str">
        <f t="shared" si="68"/>
        <v>-</v>
      </c>
      <c r="AJ126" s="149" t="str">
        <f t="shared" si="68"/>
        <v>-</v>
      </c>
      <c r="AK126" s="149" t="str">
        <f t="shared" si="68"/>
        <v>-</v>
      </c>
      <c r="AL126" s="149" t="str">
        <f t="shared" si="68"/>
        <v>-</v>
      </c>
      <c r="AM126" s="149" t="str">
        <f t="shared" si="68"/>
        <v>-</v>
      </c>
      <c r="AN126" s="149" t="str">
        <f t="shared" si="68"/>
        <v>-</v>
      </c>
      <c r="AO126" s="149" t="str">
        <f t="shared" si="68"/>
        <v>-</v>
      </c>
      <c r="AP126" s="149" t="str">
        <f t="shared" si="68"/>
        <v>-</v>
      </c>
      <c r="AQ126" s="149" t="str">
        <f t="shared" si="69"/>
        <v>-</v>
      </c>
      <c r="AR126" s="149" t="str">
        <f t="shared" si="69"/>
        <v>-</v>
      </c>
      <c r="AS126" s="149" t="str">
        <f t="shared" si="69"/>
        <v>-</v>
      </c>
      <c r="AT126" s="149" t="str">
        <f t="shared" si="69"/>
        <v>-</v>
      </c>
      <c r="AU126" s="149" t="str">
        <f t="shared" si="69"/>
        <v>-</v>
      </c>
      <c r="AV126" s="149">
        <f t="shared" si="69"/>
        <v>153.74</v>
      </c>
      <c r="AW126" s="149">
        <f t="shared" si="69"/>
        <v>153.74</v>
      </c>
      <c r="AX126" s="149">
        <f t="shared" si="69"/>
        <v>153.74</v>
      </c>
      <c r="AY126" s="149">
        <f t="shared" si="69"/>
        <v>153.74</v>
      </c>
      <c r="AZ126" s="149">
        <f t="shared" si="69"/>
        <v>153.74</v>
      </c>
      <c r="BA126" s="149">
        <f t="shared" si="70"/>
        <v>153.74</v>
      </c>
      <c r="BB126" s="149">
        <f t="shared" si="70"/>
        <v>153.74</v>
      </c>
      <c r="BC126" s="149">
        <f t="shared" si="70"/>
        <v>153.74</v>
      </c>
      <c r="BD126" s="149" t="str">
        <f t="shared" si="70"/>
        <v>-</v>
      </c>
      <c r="BE126" s="149" t="str">
        <f t="shared" si="70"/>
        <v>-</v>
      </c>
      <c r="BF126" s="149" t="str">
        <f t="shared" si="70"/>
        <v>-</v>
      </c>
      <c r="BG126" s="149" t="str">
        <f t="shared" si="70"/>
        <v>-</v>
      </c>
      <c r="BH126" s="149" t="str">
        <f t="shared" si="70"/>
        <v>-</v>
      </c>
      <c r="BI126" s="149" t="str">
        <f t="shared" si="70"/>
        <v>-</v>
      </c>
      <c r="BJ126" s="149" t="str">
        <f t="shared" si="70"/>
        <v>-</v>
      </c>
      <c r="BK126" s="149">
        <f t="shared" si="71"/>
        <v>93.74</v>
      </c>
      <c r="BL126" s="149">
        <f t="shared" si="71"/>
        <v>93.74</v>
      </c>
      <c r="BM126" s="149">
        <f t="shared" si="71"/>
        <v>93.74</v>
      </c>
      <c r="BN126" s="149">
        <f t="shared" si="71"/>
        <v>93.74</v>
      </c>
      <c r="BO126" s="149">
        <f t="shared" si="71"/>
        <v>93.74</v>
      </c>
      <c r="BP126" s="149">
        <f t="shared" si="71"/>
        <v>93.74</v>
      </c>
      <c r="BQ126" s="149">
        <f t="shared" si="71"/>
        <v>93.74</v>
      </c>
      <c r="BR126" s="149">
        <f t="shared" si="71"/>
        <v>93.74</v>
      </c>
      <c r="BS126" s="149" t="str">
        <f t="shared" si="71"/>
        <v>-</v>
      </c>
      <c r="BT126" s="149" t="str">
        <f t="shared" si="71"/>
        <v>-</v>
      </c>
      <c r="BU126" s="149" t="str">
        <f t="shared" si="72"/>
        <v>-</v>
      </c>
      <c r="BV126" s="149" t="str">
        <f t="shared" si="72"/>
        <v>-</v>
      </c>
      <c r="BW126" s="149" t="str">
        <f t="shared" si="72"/>
        <v>-</v>
      </c>
      <c r="BX126" s="149" t="str">
        <f t="shared" si="72"/>
        <v>-</v>
      </c>
      <c r="BY126" s="149" t="str">
        <f t="shared" si="72"/>
        <v>-</v>
      </c>
      <c r="BZ126" s="149" t="str">
        <f t="shared" si="72"/>
        <v>-</v>
      </c>
      <c r="CA126" s="149" t="str">
        <f t="shared" si="72"/>
        <v>-</v>
      </c>
      <c r="CB126" s="149" t="str">
        <f t="shared" si="72"/>
        <v>-</v>
      </c>
      <c r="CC126" s="149" t="str">
        <f t="shared" si="72"/>
        <v>-</v>
      </c>
      <c r="CD126" s="149" t="str">
        <f t="shared" si="72"/>
        <v>-</v>
      </c>
      <c r="CE126" s="149" t="str">
        <f t="shared" si="73"/>
        <v>-</v>
      </c>
      <c r="CF126" s="149" t="str">
        <f t="shared" si="73"/>
        <v>-</v>
      </c>
      <c r="CG126" s="149" t="str">
        <f t="shared" si="73"/>
        <v>-</v>
      </c>
      <c r="CH126" s="149" t="str">
        <f t="shared" si="73"/>
        <v>-</v>
      </c>
      <c r="CI126" s="149" t="str">
        <f t="shared" si="73"/>
        <v>-</v>
      </c>
      <c r="CJ126" s="149" t="str">
        <f t="shared" si="73"/>
        <v>-</v>
      </c>
      <c r="CK126" s="149" t="str">
        <f t="shared" si="73"/>
        <v>-</v>
      </c>
      <c r="CL126" s="149" t="str">
        <f t="shared" si="73"/>
        <v>-</v>
      </c>
      <c r="CM126" s="149" t="str">
        <f t="shared" si="73"/>
        <v>-</v>
      </c>
      <c r="CN126" s="149" t="str">
        <f t="shared" si="73"/>
        <v>-</v>
      </c>
      <c r="CO126" s="149" t="str">
        <f t="shared" si="74"/>
        <v>-</v>
      </c>
      <c r="CP126" s="149" t="str">
        <f t="shared" si="74"/>
        <v>-</v>
      </c>
      <c r="CQ126" s="149" t="str">
        <f t="shared" si="74"/>
        <v>-</v>
      </c>
      <c r="CR126" s="149" t="str">
        <f t="shared" si="74"/>
        <v>-</v>
      </c>
      <c r="CS126" s="149" t="str">
        <f t="shared" si="74"/>
        <v>-</v>
      </c>
      <c r="CT126" s="149" t="str">
        <f t="shared" si="74"/>
        <v>-</v>
      </c>
      <c r="CU126" s="149" t="str">
        <f t="shared" si="74"/>
        <v>-</v>
      </c>
      <c r="CV126" s="149" t="str">
        <f t="shared" si="74"/>
        <v>-</v>
      </c>
      <c r="CW126" s="149" t="str">
        <f t="shared" si="74"/>
        <v>-</v>
      </c>
      <c r="CX126" s="149" t="str">
        <f t="shared" si="74"/>
        <v>-</v>
      </c>
      <c r="CY126" s="149" t="str">
        <f t="shared" si="75"/>
        <v>-</v>
      </c>
      <c r="CZ126" s="149" t="str">
        <f t="shared" si="75"/>
        <v>-</v>
      </c>
      <c r="DA126" s="149" t="str">
        <f t="shared" si="75"/>
        <v>-</v>
      </c>
      <c r="DB126" s="149" t="str">
        <f t="shared" si="75"/>
        <v>-</v>
      </c>
      <c r="DC126" s="149" t="str">
        <f t="shared" si="75"/>
        <v>-</v>
      </c>
      <c r="DD126" s="149" t="str">
        <f t="shared" si="75"/>
        <v>-</v>
      </c>
      <c r="DE126" s="149" t="str">
        <f t="shared" si="75"/>
        <v>-</v>
      </c>
      <c r="DF126" s="149" t="str">
        <f t="shared" si="75"/>
        <v>-</v>
      </c>
      <c r="DG126" s="149" t="str">
        <f t="shared" si="75"/>
        <v>-</v>
      </c>
      <c r="DH126" s="149" t="str">
        <f t="shared" si="75"/>
        <v>-</v>
      </c>
      <c r="DI126" s="149" t="str">
        <f t="shared" si="76"/>
        <v>-</v>
      </c>
      <c r="DJ126" s="149" t="str">
        <f t="shared" si="76"/>
        <v>-</v>
      </c>
      <c r="DK126" s="149" t="str">
        <f t="shared" si="76"/>
        <v>-</v>
      </c>
      <c r="DL126" s="149" t="str">
        <f t="shared" si="76"/>
        <v>-</v>
      </c>
      <c r="DM126" s="149" t="str">
        <f t="shared" si="76"/>
        <v>-</v>
      </c>
      <c r="DN126" s="149" t="str">
        <f t="shared" si="76"/>
        <v>-</v>
      </c>
      <c r="DO126" s="149" t="str">
        <f t="shared" si="76"/>
        <v>-</v>
      </c>
      <c r="DP126" s="149" t="str">
        <f t="shared" si="76"/>
        <v>-</v>
      </c>
      <c r="DQ126" s="149" t="str">
        <f t="shared" si="76"/>
        <v>-</v>
      </c>
      <c r="DR126" s="149" t="str">
        <f t="shared" si="76"/>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1294</v>
      </c>
      <c r="AH128" s="148"/>
      <c r="AI128" s="148"/>
      <c r="AJ128" s="148"/>
      <c r="AK128" s="148"/>
      <c r="AL128" s="148"/>
      <c r="AM128" s="148"/>
      <c r="AN128" s="148"/>
      <c r="AO128" s="148"/>
      <c r="AP128" s="148"/>
      <c r="AQ128" s="148"/>
      <c r="AR128" s="148"/>
      <c r="AS128" s="148"/>
      <c r="AT128" s="148"/>
      <c r="AU128" s="148"/>
    </row>
    <row r="129" spans="2:47" hidden="1" outlineLevel="1">
      <c r="B129" s="32" t="s">
        <v>1026</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v>1</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t="s">
        <v>35</v>
      </c>
      <c r="D130" s="35" t="s">
        <v>35</v>
      </c>
      <c r="E130" s="35" t="s">
        <v>35</v>
      </c>
      <c r="F130" s="35" t="s">
        <v>35</v>
      </c>
      <c r="G130" s="35" t="s">
        <v>35</v>
      </c>
      <c r="H130" s="35" t="s">
        <v>35</v>
      </c>
      <c r="I130" s="35" t="s">
        <v>35</v>
      </c>
      <c r="J130" s="35" t="s">
        <v>35</v>
      </c>
      <c r="K130" s="35" t="s">
        <v>35</v>
      </c>
      <c r="L130" s="35" t="s">
        <v>35</v>
      </c>
      <c r="M130" s="35" t="s">
        <v>35</v>
      </c>
      <c r="N130" s="35" t="s">
        <v>35</v>
      </c>
      <c r="O130" s="35" t="s">
        <v>35</v>
      </c>
      <c r="P130" s="35" t="s">
        <v>35</v>
      </c>
      <c r="Q130" s="35" t="s">
        <v>35</v>
      </c>
      <c r="R130" s="35" t="s">
        <v>35</v>
      </c>
      <c r="S130" s="35" t="s">
        <v>35</v>
      </c>
      <c r="T130" s="35" t="s">
        <v>35</v>
      </c>
      <c r="U130" s="35" t="s">
        <v>35</v>
      </c>
      <c r="V130" s="35" t="s">
        <v>35</v>
      </c>
      <c r="W130" s="35" t="s">
        <v>35</v>
      </c>
      <c r="X130" s="35" t="s">
        <v>35</v>
      </c>
      <c r="Y130" s="35" t="s">
        <v>35</v>
      </c>
      <c r="Z130" s="35" t="s">
        <v>35</v>
      </c>
      <c r="AA130" s="35" t="s">
        <v>35</v>
      </c>
      <c r="AB130" s="35" t="s">
        <v>35</v>
      </c>
      <c r="AC130" s="35" t="s">
        <v>35</v>
      </c>
      <c r="AD130" s="35" t="s">
        <v>35</v>
      </c>
      <c r="AE130" s="35" t="s">
        <v>35</v>
      </c>
      <c r="AF130" s="35" t="s">
        <v>35</v>
      </c>
      <c r="AG130" s="35">
        <v>220</v>
      </c>
      <c r="AH130" s="35" t="s">
        <v>35</v>
      </c>
      <c r="AI130" s="35" t="s">
        <v>35</v>
      </c>
      <c r="AJ130" s="35" t="s">
        <v>35</v>
      </c>
      <c r="AK130" s="35" t="s">
        <v>35</v>
      </c>
      <c r="AL130" s="35" t="s">
        <v>35</v>
      </c>
      <c r="AM130" s="35" t="s">
        <v>35</v>
      </c>
      <c r="AN130" s="35" t="s">
        <v>35</v>
      </c>
      <c r="AO130" s="35" t="s">
        <v>35</v>
      </c>
      <c r="AP130" s="35" t="s">
        <v>35</v>
      </c>
      <c r="AQ130" s="35" t="s">
        <v>35</v>
      </c>
      <c r="AR130" s="35" t="s">
        <v>35</v>
      </c>
      <c r="AS130" s="35" t="s">
        <v>35</v>
      </c>
      <c r="AT130" s="35" t="s">
        <v>35</v>
      </c>
      <c r="AU130" s="35" t="s">
        <v>35</v>
      </c>
    </row>
    <row r="131" spans="2:47" hidden="1" outlineLevel="1">
      <c r="B131" s="32" t="s">
        <v>931</v>
      </c>
      <c r="C131" s="34" t="str">
        <f>C130</f>
        <v>-</v>
      </c>
      <c r="D131" s="34" t="str">
        <f t="shared" ref="D131:D133" si="77">D130</f>
        <v>-</v>
      </c>
      <c r="E131" s="34" t="str">
        <f t="shared" ref="E131:E133" si="78">E130</f>
        <v>-</v>
      </c>
      <c r="F131" s="34" t="str">
        <f t="shared" ref="F131:F133" si="79">F130</f>
        <v>-</v>
      </c>
      <c r="G131" s="34" t="str">
        <f t="shared" ref="G131:G133" si="80">G130</f>
        <v>-</v>
      </c>
      <c r="H131" s="34" t="str">
        <f t="shared" ref="H131:H133" si="81">H130</f>
        <v>-</v>
      </c>
      <c r="I131" s="34" t="str">
        <f t="shared" ref="I131:I133" si="82">I130</f>
        <v>-</v>
      </c>
      <c r="J131" s="34" t="str">
        <f t="shared" ref="J131:J133" si="83">J130</f>
        <v>-</v>
      </c>
      <c r="K131" s="34" t="str">
        <f t="shared" ref="K131:K133" si="84">K130</f>
        <v>-</v>
      </c>
      <c r="L131" s="34" t="str">
        <f t="shared" ref="L131:L133" si="85">L130</f>
        <v>-</v>
      </c>
      <c r="M131" s="34" t="str">
        <f t="shared" ref="M131:M133" si="86">M130</f>
        <v>-</v>
      </c>
      <c r="N131" s="34" t="str">
        <f t="shared" ref="N131:N133" si="87">N130</f>
        <v>-</v>
      </c>
      <c r="O131" s="34" t="str">
        <f t="shared" ref="O131:O133" si="88">O130</f>
        <v>-</v>
      </c>
      <c r="P131" s="34" t="str">
        <f t="shared" ref="P131:P133" si="89">P130</f>
        <v>-</v>
      </c>
      <c r="Q131" s="34" t="str">
        <f t="shared" ref="Q131:AF133" si="90">Q130</f>
        <v>-</v>
      </c>
      <c r="R131" s="34" t="str">
        <f t="shared" si="90"/>
        <v>-</v>
      </c>
      <c r="S131" s="34" t="str">
        <f t="shared" si="90"/>
        <v>-</v>
      </c>
      <c r="T131" s="34" t="str">
        <f t="shared" si="90"/>
        <v>-</v>
      </c>
      <c r="U131" s="34" t="str">
        <f t="shared" si="90"/>
        <v>-</v>
      </c>
      <c r="V131" s="34" t="str">
        <f t="shared" si="90"/>
        <v>-</v>
      </c>
      <c r="W131" s="34" t="str">
        <f t="shared" si="90"/>
        <v>-</v>
      </c>
      <c r="X131" s="34" t="str">
        <f t="shared" si="90"/>
        <v>-</v>
      </c>
      <c r="Y131" s="34" t="str">
        <f t="shared" si="90"/>
        <v>-</v>
      </c>
      <c r="Z131" s="34" t="str">
        <f t="shared" si="90"/>
        <v>-</v>
      </c>
      <c r="AA131" s="34" t="str">
        <f t="shared" si="90"/>
        <v>-</v>
      </c>
      <c r="AB131" s="34" t="str">
        <f t="shared" si="90"/>
        <v>-</v>
      </c>
      <c r="AC131" s="34" t="str">
        <f t="shared" si="90"/>
        <v>-</v>
      </c>
      <c r="AD131" s="34" t="str">
        <f t="shared" si="90"/>
        <v>-</v>
      </c>
      <c r="AE131" s="34" t="str">
        <f t="shared" si="90"/>
        <v>-</v>
      </c>
      <c r="AF131" s="34" t="str">
        <f t="shared" si="90"/>
        <v>-</v>
      </c>
      <c r="AG131" s="34">
        <f>AG130</f>
        <v>220</v>
      </c>
      <c r="AH131" s="34" t="str">
        <f t="shared" ref="AH131:AH133" si="91">AH130</f>
        <v>-</v>
      </c>
      <c r="AI131" s="34" t="str">
        <f t="shared" ref="AI131:AI133" si="92">AI130</f>
        <v>-</v>
      </c>
      <c r="AJ131" s="34" t="str">
        <f t="shared" ref="AJ131:AJ133" si="93">AJ130</f>
        <v>-</v>
      </c>
      <c r="AK131" s="34" t="str">
        <f t="shared" ref="AK131:AK133" si="94">AK130</f>
        <v>-</v>
      </c>
      <c r="AL131" s="34" t="str">
        <f t="shared" ref="AL131:AL133" si="95">AL130</f>
        <v>-</v>
      </c>
      <c r="AM131" s="34" t="str">
        <f t="shared" ref="AM131:AM133" si="96">AM130</f>
        <v>-</v>
      </c>
      <c r="AN131" s="34" t="str">
        <f t="shared" ref="AN131:AN133" si="97">AN130</f>
        <v>-</v>
      </c>
      <c r="AO131" s="34" t="str">
        <f t="shared" ref="AO131:AO133" si="98">AO130</f>
        <v>-</v>
      </c>
      <c r="AP131" s="34" t="str">
        <f t="shared" ref="AP131:AP133" si="99">AP130</f>
        <v>-</v>
      </c>
      <c r="AQ131" s="34" t="str">
        <f t="shared" ref="AQ131:AQ133" si="100">AQ130</f>
        <v>-</v>
      </c>
      <c r="AR131" s="34" t="str">
        <f t="shared" ref="AR131:AR133" si="101">AR130</f>
        <v>-</v>
      </c>
      <c r="AS131" s="34" t="str">
        <f t="shared" ref="AS131:AS133" si="102">AS130</f>
        <v>-</v>
      </c>
      <c r="AT131" s="34" t="str">
        <f t="shared" ref="AT131:AT133" si="103">AT130</f>
        <v>-</v>
      </c>
      <c r="AU131" s="34" t="str">
        <f t="shared" ref="AU131:AU133" si="104">AU130</f>
        <v>-</v>
      </c>
    </row>
    <row r="132" spans="2:47" hidden="1" outlineLevel="1">
      <c r="B132" s="32" t="s">
        <v>932</v>
      </c>
      <c r="C132" s="34" t="str">
        <f t="shared" ref="C132:C133" si="105">C131</f>
        <v>-</v>
      </c>
      <c r="D132" s="34" t="str">
        <f t="shared" si="77"/>
        <v>-</v>
      </c>
      <c r="E132" s="34" t="str">
        <f t="shared" si="78"/>
        <v>-</v>
      </c>
      <c r="F132" s="34" t="str">
        <f t="shared" si="79"/>
        <v>-</v>
      </c>
      <c r="G132" s="34" t="str">
        <f t="shared" si="80"/>
        <v>-</v>
      </c>
      <c r="H132" s="34" t="str">
        <f t="shared" si="81"/>
        <v>-</v>
      </c>
      <c r="I132" s="34" t="str">
        <f t="shared" si="82"/>
        <v>-</v>
      </c>
      <c r="J132" s="34" t="str">
        <f t="shared" si="83"/>
        <v>-</v>
      </c>
      <c r="K132" s="34" t="str">
        <f t="shared" si="84"/>
        <v>-</v>
      </c>
      <c r="L132" s="34" t="str">
        <f t="shared" si="85"/>
        <v>-</v>
      </c>
      <c r="M132" s="34" t="str">
        <f t="shared" si="86"/>
        <v>-</v>
      </c>
      <c r="N132" s="34" t="str">
        <f t="shared" si="87"/>
        <v>-</v>
      </c>
      <c r="O132" s="34" t="str">
        <f t="shared" si="88"/>
        <v>-</v>
      </c>
      <c r="P132" s="34" t="str">
        <f t="shared" si="89"/>
        <v>-</v>
      </c>
      <c r="Q132" s="34" t="str">
        <f t="shared" si="90"/>
        <v>-</v>
      </c>
      <c r="R132" s="34" t="str">
        <f t="shared" si="90"/>
        <v>-</v>
      </c>
      <c r="S132" s="34" t="str">
        <f t="shared" si="90"/>
        <v>-</v>
      </c>
      <c r="T132" s="34" t="str">
        <f t="shared" si="90"/>
        <v>-</v>
      </c>
      <c r="U132" s="34" t="str">
        <f t="shared" si="90"/>
        <v>-</v>
      </c>
      <c r="V132" s="34" t="str">
        <f t="shared" si="90"/>
        <v>-</v>
      </c>
      <c r="W132" s="34" t="str">
        <f t="shared" si="90"/>
        <v>-</v>
      </c>
      <c r="X132" s="34" t="str">
        <f t="shared" si="90"/>
        <v>-</v>
      </c>
      <c r="Y132" s="34" t="str">
        <f t="shared" si="90"/>
        <v>-</v>
      </c>
      <c r="Z132" s="34" t="str">
        <f t="shared" si="90"/>
        <v>-</v>
      </c>
      <c r="AA132" s="34" t="str">
        <f t="shared" si="90"/>
        <v>-</v>
      </c>
      <c r="AB132" s="34" t="str">
        <f t="shared" si="90"/>
        <v>-</v>
      </c>
      <c r="AC132" s="34" t="str">
        <f t="shared" si="90"/>
        <v>-</v>
      </c>
      <c r="AD132" s="34" t="str">
        <f t="shared" si="90"/>
        <v>-</v>
      </c>
      <c r="AE132" s="34" t="str">
        <f t="shared" si="90"/>
        <v>-</v>
      </c>
      <c r="AF132" s="34" t="str">
        <f t="shared" si="90"/>
        <v>-</v>
      </c>
      <c r="AG132" s="34">
        <f t="shared" ref="AG132:AG133" si="106">AG131</f>
        <v>220</v>
      </c>
      <c r="AH132" s="34" t="str">
        <f t="shared" si="91"/>
        <v>-</v>
      </c>
      <c r="AI132" s="34" t="str">
        <f t="shared" si="92"/>
        <v>-</v>
      </c>
      <c r="AJ132" s="34" t="str">
        <f t="shared" si="93"/>
        <v>-</v>
      </c>
      <c r="AK132" s="34" t="str">
        <f t="shared" si="94"/>
        <v>-</v>
      </c>
      <c r="AL132" s="34" t="str">
        <f t="shared" si="95"/>
        <v>-</v>
      </c>
      <c r="AM132" s="34" t="str">
        <f t="shared" si="96"/>
        <v>-</v>
      </c>
      <c r="AN132" s="34" t="str">
        <f t="shared" si="97"/>
        <v>-</v>
      </c>
      <c r="AO132" s="34" t="str">
        <f t="shared" si="98"/>
        <v>-</v>
      </c>
      <c r="AP132" s="34" t="str">
        <f t="shared" si="99"/>
        <v>-</v>
      </c>
      <c r="AQ132" s="34" t="str">
        <f t="shared" si="100"/>
        <v>-</v>
      </c>
      <c r="AR132" s="34" t="str">
        <f t="shared" si="101"/>
        <v>-</v>
      </c>
      <c r="AS132" s="34" t="str">
        <f t="shared" si="102"/>
        <v>-</v>
      </c>
      <c r="AT132" s="34" t="str">
        <f t="shared" si="103"/>
        <v>-</v>
      </c>
      <c r="AU132" s="34" t="str">
        <f t="shared" si="104"/>
        <v>-</v>
      </c>
    </row>
    <row r="133" spans="2:47" hidden="1" outlineLevel="1">
      <c r="B133" s="32" t="s">
        <v>933</v>
      </c>
      <c r="C133" s="34" t="str">
        <f t="shared" si="105"/>
        <v>-</v>
      </c>
      <c r="D133" s="34" t="str">
        <f t="shared" si="77"/>
        <v>-</v>
      </c>
      <c r="E133" s="34" t="str">
        <f t="shared" si="78"/>
        <v>-</v>
      </c>
      <c r="F133" s="34" t="str">
        <f t="shared" si="79"/>
        <v>-</v>
      </c>
      <c r="G133" s="34" t="str">
        <f t="shared" si="80"/>
        <v>-</v>
      </c>
      <c r="H133" s="34" t="str">
        <f t="shared" si="81"/>
        <v>-</v>
      </c>
      <c r="I133" s="34" t="str">
        <f t="shared" si="82"/>
        <v>-</v>
      </c>
      <c r="J133" s="34" t="str">
        <f t="shared" si="83"/>
        <v>-</v>
      </c>
      <c r="K133" s="34" t="str">
        <f t="shared" si="84"/>
        <v>-</v>
      </c>
      <c r="L133" s="34" t="str">
        <f t="shared" si="85"/>
        <v>-</v>
      </c>
      <c r="M133" s="34" t="str">
        <f t="shared" si="86"/>
        <v>-</v>
      </c>
      <c r="N133" s="34" t="str">
        <f t="shared" si="87"/>
        <v>-</v>
      </c>
      <c r="O133" s="34" t="str">
        <f t="shared" si="88"/>
        <v>-</v>
      </c>
      <c r="P133" s="34" t="str">
        <f t="shared" si="89"/>
        <v>-</v>
      </c>
      <c r="Q133" s="34" t="str">
        <f t="shared" si="90"/>
        <v>-</v>
      </c>
      <c r="R133" s="34" t="str">
        <f t="shared" si="90"/>
        <v>-</v>
      </c>
      <c r="S133" s="34" t="str">
        <f t="shared" si="90"/>
        <v>-</v>
      </c>
      <c r="T133" s="34" t="str">
        <f t="shared" si="90"/>
        <v>-</v>
      </c>
      <c r="U133" s="34" t="str">
        <f t="shared" si="90"/>
        <v>-</v>
      </c>
      <c r="V133" s="34" t="str">
        <f t="shared" si="90"/>
        <v>-</v>
      </c>
      <c r="W133" s="34" t="str">
        <f t="shared" si="90"/>
        <v>-</v>
      </c>
      <c r="X133" s="34" t="str">
        <f t="shared" si="90"/>
        <v>-</v>
      </c>
      <c r="Y133" s="34" t="str">
        <f t="shared" si="90"/>
        <v>-</v>
      </c>
      <c r="Z133" s="34" t="str">
        <f t="shared" si="90"/>
        <v>-</v>
      </c>
      <c r="AA133" s="34" t="str">
        <f t="shared" si="90"/>
        <v>-</v>
      </c>
      <c r="AB133" s="34" t="str">
        <f t="shared" si="90"/>
        <v>-</v>
      </c>
      <c r="AC133" s="34" t="str">
        <f t="shared" si="90"/>
        <v>-</v>
      </c>
      <c r="AD133" s="34" t="str">
        <f t="shared" si="90"/>
        <v>-</v>
      </c>
      <c r="AE133" s="34" t="str">
        <f t="shared" si="90"/>
        <v>-</v>
      </c>
      <c r="AF133" s="34" t="str">
        <f t="shared" si="90"/>
        <v>-</v>
      </c>
      <c r="AG133" s="34">
        <f t="shared" si="106"/>
        <v>220</v>
      </c>
      <c r="AH133" s="34" t="str">
        <f t="shared" si="91"/>
        <v>-</v>
      </c>
      <c r="AI133" s="34" t="str">
        <f t="shared" si="92"/>
        <v>-</v>
      </c>
      <c r="AJ133" s="34" t="str">
        <f t="shared" si="93"/>
        <v>-</v>
      </c>
      <c r="AK133" s="34" t="str">
        <f t="shared" si="94"/>
        <v>-</v>
      </c>
      <c r="AL133" s="34" t="str">
        <f t="shared" si="95"/>
        <v>-</v>
      </c>
      <c r="AM133" s="34" t="str">
        <f t="shared" si="96"/>
        <v>-</v>
      </c>
      <c r="AN133" s="34" t="str">
        <f t="shared" si="97"/>
        <v>-</v>
      </c>
      <c r="AO133" s="34" t="str">
        <f t="shared" si="98"/>
        <v>-</v>
      </c>
      <c r="AP133" s="34" t="str">
        <f t="shared" si="99"/>
        <v>-</v>
      </c>
      <c r="AQ133" s="34" t="str">
        <f t="shared" si="100"/>
        <v>-</v>
      </c>
      <c r="AR133" s="34" t="str">
        <f t="shared" si="101"/>
        <v>-</v>
      </c>
      <c r="AS133" s="34" t="str">
        <f t="shared" si="102"/>
        <v>-</v>
      </c>
      <c r="AT133" s="34" t="str">
        <f t="shared" si="103"/>
        <v>-</v>
      </c>
      <c r="AU133" s="34" t="str">
        <f t="shared" si="104"/>
        <v>-</v>
      </c>
    </row>
    <row r="134" spans="2:47" hidden="1" outlineLevel="1">
      <c r="B134" s="32" t="s">
        <v>1026</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v>31</v>
      </c>
      <c r="AH134" s="35">
        <v>32</v>
      </c>
      <c r="AI134" s="35">
        <v>33</v>
      </c>
      <c r="AJ134" s="35">
        <v>34</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t="s">
        <v>35</v>
      </c>
      <c r="D135" s="35" t="s">
        <v>35</v>
      </c>
      <c r="E135" s="35" t="s">
        <v>35</v>
      </c>
      <c r="F135" s="35" t="s">
        <v>35</v>
      </c>
      <c r="G135" s="35" t="s">
        <v>35</v>
      </c>
      <c r="H135" s="35" t="s">
        <v>35</v>
      </c>
      <c r="I135" s="35" t="s">
        <v>35</v>
      </c>
      <c r="J135" s="35" t="s">
        <v>35</v>
      </c>
      <c r="K135" s="35" t="s">
        <v>35</v>
      </c>
      <c r="L135" s="35" t="s">
        <v>35</v>
      </c>
      <c r="M135" s="35" t="s">
        <v>35</v>
      </c>
      <c r="N135" s="35" t="s">
        <v>35</v>
      </c>
      <c r="O135" s="35" t="s">
        <v>35</v>
      </c>
      <c r="P135" s="35" t="s">
        <v>35</v>
      </c>
      <c r="Q135" s="35" t="s">
        <v>35</v>
      </c>
      <c r="R135" s="35" t="s">
        <v>35</v>
      </c>
      <c r="S135" s="35" t="s">
        <v>35</v>
      </c>
      <c r="T135" s="35" t="s">
        <v>35</v>
      </c>
      <c r="U135" s="35" t="s">
        <v>35</v>
      </c>
      <c r="V135" s="35" t="s">
        <v>35</v>
      </c>
      <c r="W135" s="35" t="s">
        <v>35</v>
      </c>
      <c r="X135" s="35" t="s">
        <v>35</v>
      </c>
      <c r="Y135" s="35" t="s">
        <v>35</v>
      </c>
      <c r="Z135" s="35" t="s">
        <v>35</v>
      </c>
      <c r="AA135" s="35" t="s">
        <v>35</v>
      </c>
      <c r="AB135" s="35" t="s">
        <v>35</v>
      </c>
      <c r="AC135" s="35" t="s">
        <v>35</v>
      </c>
      <c r="AD135" s="35" t="s">
        <v>35</v>
      </c>
      <c r="AE135" s="35" t="s">
        <v>35</v>
      </c>
      <c r="AF135" s="35" t="s">
        <v>35</v>
      </c>
      <c r="AG135" s="35">
        <f>340/4</f>
        <v>85</v>
      </c>
      <c r="AH135" s="35">
        <f t="shared" ref="AH135:AJ135" si="107">340/4</f>
        <v>85</v>
      </c>
      <c r="AI135" s="35">
        <f t="shared" si="107"/>
        <v>85</v>
      </c>
      <c r="AJ135" s="35">
        <f t="shared" si="107"/>
        <v>85</v>
      </c>
      <c r="AK135" s="35" t="s">
        <v>35</v>
      </c>
      <c r="AL135" s="35" t="s">
        <v>35</v>
      </c>
      <c r="AM135" s="35" t="s">
        <v>35</v>
      </c>
      <c r="AN135" s="35" t="s">
        <v>35</v>
      </c>
      <c r="AO135" s="35" t="s">
        <v>35</v>
      </c>
      <c r="AP135" s="35" t="s">
        <v>35</v>
      </c>
      <c r="AQ135" s="35" t="s">
        <v>35</v>
      </c>
      <c r="AR135" s="35" t="s">
        <v>35</v>
      </c>
      <c r="AS135" s="35" t="s">
        <v>35</v>
      </c>
      <c r="AT135" s="35" t="s">
        <v>35</v>
      </c>
      <c r="AU135" s="35" t="s">
        <v>35</v>
      </c>
    </row>
    <row r="136" spans="2:47" hidden="1" outlineLevel="1">
      <c r="B136" s="32" t="s">
        <v>931</v>
      </c>
      <c r="C136" s="34" t="str">
        <f t="shared" ref="C136:C138" si="108">C135</f>
        <v>-</v>
      </c>
      <c r="D136" s="34" t="str">
        <f t="shared" ref="D136:D138" si="109">D135</f>
        <v>-</v>
      </c>
      <c r="E136" s="34" t="str">
        <f t="shared" ref="E136:E138" si="110">E135</f>
        <v>-</v>
      </c>
      <c r="F136" s="34" t="str">
        <f t="shared" ref="F136:F138" si="111">F135</f>
        <v>-</v>
      </c>
      <c r="G136" s="34" t="str">
        <f t="shared" ref="G136:G138" si="112">G135</f>
        <v>-</v>
      </c>
      <c r="H136" s="34" t="str">
        <f t="shared" ref="H136:H138" si="113">H135</f>
        <v>-</v>
      </c>
      <c r="I136" s="34" t="str">
        <f t="shared" ref="I136:I138" si="114">I135</f>
        <v>-</v>
      </c>
      <c r="J136" s="34" t="str">
        <f t="shared" ref="J136:J138" si="115">J135</f>
        <v>-</v>
      </c>
      <c r="K136" s="34" t="str">
        <f t="shared" ref="K136:K138" si="116">K135</f>
        <v>-</v>
      </c>
      <c r="L136" s="34" t="str">
        <f t="shared" ref="L136:L138" si="117">L135</f>
        <v>-</v>
      </c>
      <c r="M136" s="34" t="str">
        <f t="shared" ref="M136:M138" si="118">M135</f>
        <v>-</v>
      </c>
      <c r="N136" s="34" t="str">
        <f t="shared" ref="N136:N138" si="119">N135</f>
        <v>-</v>
      </c>
      <c r="O136" s="34" t="str">
        <f t="shared" ref="O136:O138" si="120">O135</f>
        <v>-</v>
      </c>
      <c r="P136" s="34" t="str">
        <f t="shared" ref="P136:P138" si="121">P135</f>
        <v>-</v>
      </c>
      <c r="Q136" s="34" t="str">
        <f t="shared" ref="Q136:AF138" si="122">Q135</f>
        <v>-</v>
      </c>
      <c r="R136" s="34" t="str">
        <f t="shared" si="122"/>
        <v>-</v>
      </c>
      <c r="S136" s="34" t="str">
        <f t="shared" si="122"/>
        <v>-</v>
      </c>
      <c r="T136" s="34" t="str">
        <f t="shared" si="122"/>
        <v>-</v>
      </c>
      <c r="U136" s="34" t="str">
        <f t="shared" si="122"/>
        <v>-</v>
      </c>
      <c r="V136" s="34" t="str">
        <f t="shared" si="122"/>
        <v>-</v>
      </c>
      <c r="W136" s="34" t="str">
        <f t="shared" si="122"/>
        <v>-</v>
      </c>
      <c r="X136" s="34" t="str">
        <f t="shared" si="122"/>
        <v>-</v>
      </c>
      <c r="Y136" s="34" t="str">
        <f t="shared" si="122"/>
        <v>-</v>
      </c>
      <c r="Z136" s="34" t="str">
        <f t="shared" si="122"/>
        <v>-</v>
      </c>
      <c r="AA136" s="34" t="str">
        <f t="shared" si="122"/>
        <v>-</v>
      </c>
      <c r="AB136" s="34" t="str">
        <f t="shared" si="122"/>
        <v>-</v>
      </c>
      <c r="AC136" s="34" t="str">
        <f t="shared" si="122"/>
        <v>-</v>
      </c>
      <c r="AD136" s="34" t="str">
        <f t="shared" si="122"/>
        <v>-</v>
      </c>
      <c r="AE136" s="34" t="str">
        <f t="shared" si="122"/>
        <v>-</v>
      </c>
      <c r="AF136" s="34" t="str">
        <f t="shared" si="122"/>
        <v>-</v>
      </c>
      <c r="AG136" s="34">
        <f t="shared" ref="AG136:AG138" si="123">AG135</f>
        <v>85</v>
      </c>
      <c r="AH136" s="34">
        <f t="shared" ref="AH136:AH138" si="124">AH135</f>
        <v>85</v>
      </c>
      <c r="AI136" s="34">
        <f t="shared" ref="AI136:AI138" si="125">AI135</f>
        <v>85</v>
      </c>
      <c r="AJ136" s="34">
        <f t="shared" ref="AJ136:AJ138" si="126">AJ135</f>
        <v>85</v>
      </c>
      <c r="AK136" s="34" t="str">
        <f t="shared" ref="AK136:AK138" si="127">AK135</f>
        <v>-</v>
      </c>
      <c r="AL136" s="34" t="str">
        <f t="shared" ref="AL136:AL138" si="128">AL135</f>
        <v>-</v>
      </c>
      <c r="AM136" s="34" t="str">
        <f t="shared" ref="AM136:AM138" si="129">AM135</f>
        <v>-</v>
      </c>
      <c r="AN136" s="34" t="str">
        <f t="shared" ref="AN136:AN138" si="130">AN135</f>
        <v>-</v>
      </c>
      <c r="AO136" s="34" t="str">
        <f t="shared" ref="AO136:AO138" si="131">AO135</f>
        <v>-</v>
      </c>
      <c r="AP136" s="34" t="str">
        <f t="shared" ref="AP136:AP138" si="132">AP135</f>
        <v>-</v>
      </c>
      <c r="AQ136" s="34" t="str">
        <f t="shared" ref="AQ136:AQ138" si="133">AQ135</f>
        <v>-</v>
      </c>
      <c r="AR136" s="34" t="str">
        <f t="shared" ref="AR136:AR138" si="134">AR135</f>
        <v>-</v>
      </c>
      <c r="AS136" s="34" t="str">
        <f t="shared" ref="AS136:AS138" si="135">AS135</f>
        <v>-</v>
      </c>
      <c r="AT136" s="34" t="str">
        <f t="shared" ref="AT136:AT138" si="136">AT135</f>
        <v>-</v>
      </c>
      <c r="AU136" s="34" t="str">
        <f t="shared" ref="AU136:AU138" si="137">AU135</f>
        <v>-</v>
      </c>
    </row>
    <row r="137" spans="2:47" hidden="1" outlineLevel="1">
      <c r="B137" s="32" t="s">
        <v>932</v>
      </c>
      <c r="C137" s="34" t="str">
        <f t="shared" si="108"/>
        <v>-</v>
      </c>
      <c r="D137" s="34" t="str">
        <f t="shared" si="109"/>
        <v>-</v>
      </c>
      <c r="E137" s="34" t="str">
        <f t="shared" si="110"/>
        <v>-</v>
      </c>
      <c r="F137" s="34" t="str">
        <f t="shared" si="111"/>
        <v>-</v>
      </c>
      <c r="G137" s="34" t="str">
        <f t="shared" si="112"/>
        <v>-</v>
      </c>
      <c r="H137" s="34" t="str">
        <f t="shared" si="113"/>
        <v>-</v>
      </c>
      <c r="I137" s="34" t="str">
        <f t="shared" si="114"/>
        <v>-</v>
      </c>
      <c r="J137" s="34" t="str">
        <f t="shared" si="115"/>
        <v>-</v>
      </c>
      <c r="K137" s="34" t="str">
        <f t="shared" si="116"/>
        <v>-</v>
      </c>
      <c r="L137" s="34" t="str">
        <f t="shared" si="117"/>
        <v>-</v>
      </c>
      <c r="M137" s="34" t="str">
        <f t="shared" si="118"/>
        <v>-</v>
      </c>
      <c r="N137" s="34" t="str">
        <f t="shared" si="119"/>
        <v>-</v>
      </c>
      <c r="O137" s="34" t="str">
        <f t="shared" si="120"/>
        <v>-</v>
      </c>
      <c r="P137" s="34" t="str">
        <f t="shared" si="121"/>
        <v>-</v>
      </c>
      <c r="Q137" s="34" t="str">
        <f t="shared" si="122"/>
        <v>-</v>
      </c>
      <c r="R137" s="34" t="str">
        <f t="shared" si="122"/>
        <v>-</v>
      </c>
      <c r="S137" s="34" t="str">
        <f t="shared" si="122"/>
        <v>-</v>
      </c>
      <c r="T137" s="34" t="str">
        <f t="shared" si="122"/>
        <v>-</v>
      </c>
      <c r="U137" s="34" t="str">
        <f t="shared" si="122"/>
        <v>-</v>
      </c>
      <c r="V137" s="34" t="str">
        <f t="shared" si="122"/>
        <v>-</v>
      </c>
      <c r="W137" s="34" t="str">
        <f t="shared" si="122"/>
        <v>-</v>
      </c>
      <c r="X137" s="34" t="str">
        <f t="shared" si="122"/>
        <v>-</v>
      </c>
      <c r="Y137" s="34" t="str">
        <f t="shared" si="122"/>
        <v>-</v>
      </c>
      <c r="Z137" s="34" t="str">
        <f t="shared" si="122"/>
        <v>-</v>
      </c>
      <c r="AA137" s="34" t="str">
        <f t="shared" si="122"/>
        <v>-</v>
      </c>
      <c r="AB137" s="34" t="str">
        <f t="shared" si="122"/>
        <v>-</v>
      </c>
      <c r="AC137" s="34" t="str">
        <f t="shared" si="122"/>
        <v>-</v>
      </c>
      <c r="AD137" s="34" t="str">
        <f t="shared" si="122"/>
        <v>-</v>
      </c>
      <c r="AE137" s="34" t="str">
        <f t="shared" si="122"/>
        <v>-</v>
      </c>
      <c r="AF137" s="34" t="str">
        <f t="shared" si="122"/>
        <v>-</v>
      </c>
      <c r="AG137" s="34">
        <f t="shared" si="123"/>
        <v>85</v>
      </c>
      <c r="AH137" s="34">
        <f t="shared" si="124"/>
        <v>85</v>
      </c>
      <c r="AI137" s="34">
        <f t="shared" si="125"/>
        <v>85</v>
      </c>
      <c r="AJ137" s="34">
        <f t="shared" si="126"/>
        <v>85</v>
      </c>
      <c r="AK137" s="34" t="str">
        <f t="shared" si="127"/>
        <v>-</v>
      </c>
      <c r="AL137" s="34" t="str">
        <f t="shared" si="128"/>
        <v>-</v>
      </c>
      <c r="AM137" s="34" t="str">
        <f t="shared" si="129"/>
        <v>-</v>
      </c>
      <c r="AN137" s="34" t="str">
        <f t="shared" si="130"/>
        <v>-</v>
      </c>
      <c r="AO137" s="34" t="str">
        <f t="shared" si="131"/>
        <v>-</v>
      </c>
      <c r="AP137" s="34" t="str">
        <f t="shared" si="132"/>
        <v>-</v>
      </c>
      <c r="AQ137" s="34" t="str">
        <f t="shared" si="133"/>
        <v>-</v>
      </c>
      <c r="AR137" s="34" t="str">
        <f t="shared" si="134"/>
        <v>-</v>
      </c>
      <c r="AS137" s="34" t="str">
        <f t="shared" si="135"/>
        <v>-</v>
      </c>
      <c r="AT137" s="34" t="str">
        <f t="shared" si="136"/>
        <v>-</v>
      </c>
      <c r="AU137" s="34" t="str">
        <f t="shared" si="137"/>
        <v>-</v>
      </c>
    </row>
    <row r="138" spans="2:47" hidden="1" outlineLevel="1">
      <c r="B138" s="32" t="s">
        <v>933</v>
      </c>
      <c r="C138" s="34" t="str">
        <f t="shared" si="108"/>
        <v>-</v>
      </c>
      <c r="D138" s="34" t="str">
        <f t="shared" si="109"/>
        <v>-</v>
      </c>
      <c r="E138" s="34" t="str">
        <f t="shared" si="110"/>
        <v>-</v>
      </c>
      <c r="F138" s="34" t="str">
        <f t="shared" si="111"/>
        <v>-</v>
      </c>
      <c r="G138" s="34" t="str">
        <f t="shared" si="112"/>
        <v>-</v>
      </c>
      <c r="H138" s="34" t="str">
        <f t="shared" si="113"/>
        <v>-</v>
      </c>
      <c r="I138" s="34" t="str">
        <f t="shared" si="114"/>
        <v>-</v>
      </c>
      <c r="J138" s="34" t="str">
        <f t="shared" si="115"/>
        <v>-</v>
      </c>
      <c r="K138" s="34" t="str">
        <f t="shared" si="116"/>
        <v>-</v>
      </c>
      <c r="L138" s="34" t="str">
        <f t="shared" si="117"/>
        <v>-</v>
      </c>
      <c r="M138" s="34" t="str">
        <f t="shared" si="118"/>
        <v>-</v>
      </c>
      <c r="N138" s="34" t="str">
        <f t="shared" si="119"/>
        <v>-</v>
      </c>
      <c r="O138" s="34" t="str">
        <f t="shared" si="120"/>
        <v>-</v>
      </c>
      <c r="P138" s="34" t="str">
        <f t="shared" si="121"/>
        <v>-</v>
      </c>
      <c r="Q138" s="34" t="str">
        <f t="shared" si="122"/>
        <v>-</v>
      </c>
      <c r="R138" s="34" t="str">
        <f t="shared" si="122"/>
        <v>-</v>
      </c>
      <c r="S138" s="34" t="str">
        <f t="shared" si="122"/>
        <v>-</v>
      </c>
      <c r="T138" s="34" t="str">
        <f t="shared" si="122"/>
        <v>-</v>
      </c>
      <c r="U138" s="34" t="str">
        <f t="shared" si="122"/>
        <v>-</v>
      </c>
      <c r="V138" s="34" t="str">
        <f t="shared" si="122"/>
        <v>-</v>
      </c>
      <c r="W138" s="34" t="str">
        <f t="shared" si="122"/>
        <v>-</v>
      </c>
      <c r="X138" s="34" t="str">
        <f t="shared" si="122"/>
        <v>-</v>
      </c>
      <c r="Y138" s="34" t="str">
        <f t="shared" si="122"/>
        <v>-</v>
      </c>
      <c r="Z138" s="34" t="str">
        <f t="shared" si="122"/>
        <v>-</v>
      </c>
      <c r="AA138" s="34" t="str">
        <f t="shared" si="122"/>
        <v>-</v>
      </c>
      <c r="AB138" s="34" t="str">
        <f t="shared" si="122"/>
        <v>-</v>
      </c>
      <c r="AC138" s="34" t="str">
        <f t="shared" si="122"/>
        <v>-</v>
      </c>
      <c r="AD138" s="34" t="str">
        <f t="shared" si="122"/>
        <v>-</v>
      </c>
      <c r="AE138" s="34" t="str">
        <f t="shared" si="122"/>
        <v>-</v>
      </c>
      <c r="AF138" s="34" t="str">
        <f t="shared" si="122"/>
        <v>-</v>
      </c>
      <c r="AG138" s="34">
        <f t="shared" si="123"/>
        <v>85</v>
      </c>
      <c r="AH138" s="34">
        <f t="shared" si="124"/>
        <v>85</v>
      </c>
      <c r="AI138" s="34">
        <f t="shared" si="125"/>
        <v>85</v>
      </c>
      <c r="AJ138" s="34">
        <f t="shared" si="126"/>
        <v>85</v>
      </c>
      <c r="AK138" s="34" t="str">
        <f t="shared" si="127"/>
        <v>-</v>
      </c>
      <c r="AL138" s="34" t="str">
        <f t="shared" si="128"/>
        <v>-</v>
      </c>
      <c r="AM138" s="34" t="str">
        <f t="shared" si="129"/>
        <v>-</v>
      </c>
      <c r="AN138" s="34" t="str">
        <f t="shared" si="130"/>
        <v>-</v>
      </c>
      <c r="AO138" s="34" t="str">
        <f t="shared" si="131"/>
        <v>-</v>
      </c>
      <c r="AP138" s="34" t="str">
        <f t="shared" si="132"/>
        <v>-</v>
      </c>
      <c r="AQ138" s="34" t="str">
        <f t="shared" si="133"/>
        <v>-</v>
      </c>
      <c r="AR138" s="34" t="str">
        <f t="shared" si="134"/>
        <v>-</v>
      </c>
      <c r="AS138" s="34" t="str">
        <f t="shared" si="135"/>
        <v>-</v>
      </c>
      <c r="AT138" s="34" t="str">
        <f t="shared" si="136"/>
        <v>-</v>
      </c>
      <c r="AU138" s="34" t="str">
        <f t="shared" si="137"/>
        <v>-</v>
      </c>
    </row>
    <row r="139" spans="2:47" hidden="1" outlineLevel="1">
      <c r="B139" s="32" t="s">
        <v>1026</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14</v>
      </c>
      <c r="T139" s="35">
        <v>15</v>
      </c>
      <c r="U139" s="35">
        <v>28</v>
      </c>
      <c r="V139" s="35">
        <v>34</v>
      </c>
      <c r="W139" s="35">
        <v>16</v>
      </c>
      <c r="X139" s="35">
        <v>27</v>
      </c>
      <c r="Y139" s="35">
        <v>33</v>
      </c>
      <c r="Z139" s="35">
        <v>17</v>
      </c>
      <c r="AA139" s="35">
        <v>26</v>
      </c>
      <c r="AB139" s="35">
        <v>31</v>
      </c>
      <c r="AC139" s="35">
        <v>4</v>
      </c>
      <c r="AD139" s="35">
        <v>5</v>
      </c>
      <c r="AE139" s="35">
        <v>7</v>
      </c>
      <c r="AF139" s="35">
        <v>32</v>
      </c>
      <c r="AG139" s="35">
        <v>31</v>
      </c>
      <c r="AH139" s="35">
        <v>32</v>
      </c>
      <c r="AI139" s="35">
        <v>33</v>
      </c>
      <c r="AJ139" s="35">
        <v>34</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t="s">
        <v>35</v>
      </c>
      <c r="D140" s="35" t="s">
        <v>35</v>
      </c>
      <c r="E140" s="35" t="s">
        <v>35</v>
      </c>
      <c r="F140" s="35" t="s">
        <v>35</v>
      </c>
      <c r="G140" s="35" t="s">
        <v>35</v>
      </c>
      <c r="H140" s="35" t="s">
        <v>35</v>
      </c>
      <c r="I140" s="35" t="s">
        <v>35</v>
      </c>
      <c r="J140" s="35" t="s">
        <v>35</v>
      </c>
      <c r="K140" s="35" t="s">
        <v>35</v>
      </c>
      <c r="L140" s="35" t="s">
        <v>35</v>
      </c>
      <c r="M140" s="35" t="s">
        <v>35</v>
      </c>
      <c r="N140" s="35" t="s">
        <v>35</v>
      </c>
      <c r="O140" s="35" t="s">
        <v>35</v>
      </c>
      <c r="P140" s="35" t="s">
        <v>35</v>
      </c>
      <c r="Q140" s="35" t="s">
        <v>35</v>
      </c>
      <c r="R140" s="35">
        <v>150</v>
      </c>
      <c r="S140" s="35" t="s">
        <v>35</v>
      </c>
      <c r="T140" s="35" t="s">
        <v>35</v>
      </c>
      <c r="U140" s="35" t="s">
        <v>35</v>
      </c>
      <c r="V140" s="35" t="s">
        <v>35</v>
      </c>
      <c r="W140" s="35" t="s">
        <v>35</v>
      </c>
      <c r="X140" s="35" t="s">
        <v>35</v>
      </c>
      <c r="Y140" s="35" t="s">
        <v>35</v>
      </c>
      <c r="Z140" s="35" t="s">
        <v>35</v>
      </c>
      <c r="AA140" s="35" t="s">
        <v>35</v>
      </c>
      <c r="AB140" s="35" t="s">
        <v>35</v>
      </c>
      <c r="AC140" s="35" t="s">
        <v>35</v>
      </c>
      <c r="AD140" s="35" t="s">
        <v>35</v>
      </c>
      <c r="AE140" s="35" t="s">
        <v>35</v>
      </c>
      <c r="AF140" s="35" t="s">
        <v>35</v>
      </c>
      <c r="AG140" s="35">
        <v>140</v>
      </c>
      <c r="AH140" s="35">
        <v>140</v>
      </c>
      <c r="AI140" s="35">
        <v>140</v>
      </c>
      <c r="AJ140" s="35">
        <v>140</v>
      </c>
      <c r="AK140" s="35" t="s">
        <v>35</v>
      </c>
      <c r="AL140" s="35" t="s">
        <v>35</v>
      </c>
      <c r="AM140" s="35" t="s">
        <v>35</v>
      </c>
      <c r="AN140" s="35" t="s">
        <v>35</v>
      </c>
      <c r="AO140" s="35" t="s">
        <v>35</v>
      </c>
      <c r="AP140" s="35" t="s">
        <v>35</v>
      </c>
      <c r="AQ140" s="35" t="s">
        <v>35</v>
      </c>
      <c r="AR140" s="35" t="s">
        <v>35</v>
      </c>
      <c r="AS140" s="35" t="s">
        <v>35</v>
      </c>
      <c r="AT140" s="35" t="s">
        <v>35</v>
      </c>
      <c r="AU140" s="35" t="s">
        <v>35</v>
      </c>
    </row>
    <row r="141" spans="2:47" hidden="1" outlineLevel="1">
      <c r="B141" s="32" t="s">
        <v>931</v>
      </c>
      <c r="C141" s="34" t="str">
        <f t="shared" ref="C141:C143" si="138">C140</f>
        <v>-</v>
      </c>
      <c r="D141" s="34" t="str">
        <f t="shared" ref="D141:D143" si="139">D140</f>
        <v>-</v>
      </c>
      <c r="E141" s="34" t="str">
        <f t="shared" ref="E141:E143" si="140">E140</f>
        <v>-</v>
      </c>
      <c r="F141" s="34" t="str">
        <f t="shared" ref="F141:F143" si="141">F140</f>
        <v>-</v>
      </c>
      <c r="G141" s="34" t="str">
        <f t="shared" ref="G141:G143" si="142">G140</f>
        <v>-</v>
      </c>
      <c r="H141" s="34" t="str">
        <f t="shared" ref="H141:H143" si="143">H140</f>
        <v>-</v>
      </c>
      <c r="I141" s="34" t="str">
        <f t="shared" ref="I141:I143" si="144">I140</f>
        <v>-</v>
      </c>
      <c r="J141" s="34" t="str">
        <f t="shared" ref="J141:J143" si="145">J140</f>
        <v>-</v>
      </c>
      <c r="K141" s="34" t="str">
        <f t="shared" ref="K141:K143" si="146">K140</f>
        <v>-</v>
      </c>
      <c r="L141" s="34" t="str">
        <f t="shared" ref="L141:L143" si="147">L140</f>
        <v>-</v>
      </c>
      <c r="M141" s="34" t="str">
        <f t="shared" ref="M141:M143" si="148">M140</f>
        <v>-</v>
      </c>
      <c r="N141" s="34" t="str">
        <f t="shared" ref="N141:N143" si="149">N140</f>
        <v>-</v>
      </c>
      <c r="O141" s="34" t="str">
        <f t="shared" ref="O141:O143" si="150">O140</f>
        <v>-</v>
      </c>
      <c r="P141" s="34" t="str">
        <f t="shared" ref="P141:P143" si="151">P140</f>
        <v>-</v>
      </c>
      <c r="Q141" s="34" t="str">
        <f t="shared" ref="Q141:Q143" si="152">Q140</f>
        <v>-</v>
      </c>
      <c r="R141" s="35">
        <v>150</v>
      </c>
      <c r="S141" s="35" t="s">
        <v>35</v>
      </c>
      <c r="T141" s="35" t="s">
        <v>35</v>
      </c>
      <c r="U141" s="35" t="s">
        <v>35</v>
      </c>
      <c r="V141" s="35" t="s">
        <v>35</v>
      </c>
      <c r="W141" s="35" t="s">
        <v>35</v>
      </c>
      <c r="X141" s="35" t="s">
        <v>35</v>
      </c>
      <c r="Y141" s="35" t="s">
        <v>35</v>
      </c>
      <c r="Z141" s="35" t="s">
        <v>35</v>
      </c>
      <c r="AA141" s="35" t="s">
        <v>35</v>
      </c>
      <c r="AB141" s="35" t="s">
        <v>35</v>
      </c>
      <c r="AC141" s="35" t="s">
        <v>35</v>
      </c>
      <c r="AD141" s="35" t="s">
        <v>35</v>
      </c>
      <c r="AE141" s="35" t="s">
        <v>35</v>
      </c>
      <c r="AF141" s="35" t="s">
        <v>35</v>
      </c>
      <c r="AG141" s="34">
        <f t="shared" ref="AG141:AG143" si="153">AG140</f>
        <v>140</v>
      </c>
      <c r="AH141" s="34">
        <f t="shared" ref="AH141:AH143" si="154">AH140</f>
        <v>140</v>
      </c>
      <c r="AI141" s="34">
        <f t="shared" ref="AI141:AI143" si="155">AI140</f>
        <v>140</v>
      </c>
      <c r="AJ141" s="34">
        <f t="shared" ref="AJ141:AJ143" si="156">AJ140</f>
        <v>140</v>
      </c>
      <c r="AK141" s="34" t="str">
        <f t="shared" ref="AK141:AK143" si="157">AK140</f>
        <v>-</v>
      </c>
      <c r="AL141" s="34" t="str">
        <f t="shared" ref="AL141:AL143" si="158">AL140</f>
        <v>-</v>
      </c>
      <c r="AM141" s="34" t="str">
        <f t="shared" ref="AM141:AM143" si="159">AM140</f>
        <v>-</v>
      </c>
      <c r="AN141" s="34" t="str">
        <f t="shared" ref="AN141:AN143" si="160">AN140</f>
        <v>-</v>
      </c>
      <c r="AO141" s="34" t="str">
        <f t="shared" ref="AO141:AO143" si="161">AO140</f>
        <v>-</v>
      </c>
      <c r="AP141" s="34" t="str">
        <f t="shared" ref="AP141:AP143" si="162">AP140</f>
        <v>-</v>
      </c>
      <c r="AQ141" s="34" t="str">
        <f t="shared" ref="AQ141:AQ143" si="163">AQ140</f>
        <v>-</v>
      </c>
      <c r="AR141" s="34" t="str">
        <f t="shared" ref="AR141:AR143" si="164">AR140</f>
        <v>-</v>
      </c>
      <c r="AS141" s="34" t="str">
        <f t="shared" ref="AS141:AS143" si="165">AS140</f>
        <v>-</v>
      </c>
      <c r="AT141" s="34" t="str">
        <f t="shared" ref="AT141:AT143" si="166">AT140</f>
        <v>-</v>
      </c>
      <c r="AU141" s="34" t="str">
        <f t="shared" ref="AU141:AU143" si="167">AU140</f>
        <v>-</v>
      </c>
    </row>
    <row r="142" spans="2:47" hidden="1" outlineLevel="1">
      <c r="B142" s="32" t="s">
        <v>932</v>
      </c>
      <c r="C142" s="34" t="str">
        <f t="shared" si="138"/>
        <v>-</v>
      </c>
      <c r="D142" s="34" t="str">
        <f t="shared" si="139"/>
        <v>-</v>
      </c>
      <c r="E142" s="34" t="str">
        <f t="shared" si="140"/>
        <v>-</v>
      </c>
      <c r="F142" s="34" t="str">
        <f t="shared" si="141"/>
        <v>-</v>
      </c>
      <c r="G142" s="34" t="str">
        <f t="shared" si="142"/>
        <v>-</v>
      </c>
      <c r="H142" s="34" t="str">
        <f t="shared" si="143"/>
        <v>-</v>
      </c>
      <c r="I142" s="34" t="str">
        <f t="shared" si="144"/>
        <v>-</v>
      </c>
      <c r="J142" s="34" t="str">
        <f t="shared" si="145"/>
        <v>-</v>
      </c>
      <c r="K142" s="34" t="str">
        <f t="shared" si="146"/>
        <v>-</v>
      </c>
      <c r="L142" s="34" t="str">
        <f t="shared" si="147"/>
        <v>-</v>
      </c>
      <c r="M142" s="34" t="str">
        <f t="shared" si="148"/>
        <v>-</v>
      </c>
      <c r="N142" s="34" t="str">
        <f t="shared" si="149"/>
        <v>-</v>
      </c>
      <c r="O142" s="34" t="str">
        <f t="shared" si="150"/>
        <v>-</v>
      </c>
      <c r="P142" s="34" t="str">
        <f t="shared" si="151"/>
        <v>-</v>
      </c>
      <c r="Q142" s="34" t="str">
        <f t="shared" si="152"/>
        <v>-</v>
      </c>
      <c r="R142" s="35">
        <v>150</v>
      </c>
      <c r="S142" s="35" t="s">
        <v>35</v>
      </c>
      <c r="T142" s="35" t="s">
        <v>35</v>
      </c>
      <c r="U142" s="35" t="s">
        <v>35</v>
      </c>
      <c r="V142" s="35" t="s">
        <v>35</v>
      </c>
      <c r="W142" s="35" t="s">
        <v>35</v>
      </c>
      <c r="X142" s="35" t="s">
        <v>35</v>
      </c>
      <c r="Y142" s="35" t="s">
        <v>35</v>
      </c>
      <c r="Z142" s="35" t="s">
        <v>35</v>
      </c>
      <c r="AA142" s="35" t="s">
        <v>35</v>
      </c>
      <c r="AB142" s="35" t="s">
        <v>35</v>
      </c>
      <c r="AC142" s="35" t="s">
        <v>35</v>
      </c>
      <c r="AD142" s="35" t="s">
        <v>35</v>
      </c>
      <c r="AE142" s="35" t="s">
        <v>35</v>
      </c>
      <c r="AF142" s="35" t="s">
        <v>35</v>
      </c>
      <c r="AG142" s="34">
        <f t="shared" si="153"/>
        <v>140</v>
      </c>
      <c r="AH142" s="34">
        <f t="shared" si="154"/>
        <v>140</v>
      </c>
      <c r="AI142" s="34">
        <f t="shared" si="155"/>
        <v>140</v>
      </c>
      <c r="AJ142" s="34">
        <f t="shared" si="156"/>
        <v>140</v>
      </c>
      <c r="AK142" s="34" t="str">
        <f t="shared" si="157"/>
        <v>-</v>
      </c>
      <c r="AL142" s="34" t="str">
        <f t="shared" si="158"/>
        <v>-</v>
      </c>
      <c r="AM142" s="34" t="str">
        <f t="shared" si="159"/>
        <v>-</v>
      </c>
      <c r="AN142" s="34" t="str">
        <f t="shared" si="160"/>
        <v>-</v>
      </c>
      <c r="AO142" s="34" t="str">
        <f t="shared" si="161"/>
        <v>-</v>
      </c>
      <c r="AP142" s="34" t="str">
        <f t="shared" si="162"/>
        <v>-</v>
      </c>
      <c r="AQ142" s="34" t="str">
        <f t="shared" si="163"/>
        <v>-</v>
      </c>
      <c r="AR142" s="34" t="str">
        <f t="shared" si="164"/>
        <v>-</v>
      </c>
      <c r="AS142" s="34" t="str">
        <f t="shared" si="165"/>
        <v>-</v>
      </c>
      <c r="AT142" s="34" t="str">
        <f t="shared" si="166"/>
        <v>-</v>
      </c>
      <c r="AU142" s="34" t="str">
        <f t="shared" si="167"/>
        <v>-</v>
      </c>
    </row>
    <row r="143" spans="2:47" hidden="1" outlineLevel="1">
      <c r="B143" s="32" t="s">
        <v>933</v>
      </c>
      <c r="C143" s="34" t="str">
        <f t="shared" si="138"/>
        <v>-</v>
      </c>
      <c r="D143" s="34" t="str">
        <f t="shared" si="139"/>
        <v>-</v>
      </c>
      <c r="E143" s="34" t="str">
        <f t="shared" si="140"/>
        <v>-</v>
      </c>
      <c r="F143" s="34" t="str">
        <f t="shared" si="141"/>
        <v>-</v>
      </c>
      <c r="G143" s="34" t="str">
        <f t="shared" si="142"/>
        <v>-</v>
      </c>
      <c r="H143" s="34" t="str">
        <f t="shared" si="143"/>
        <v>-</v>
      </c>
      <c r="I143" s="34" t="str">
        <f t="shared" si="144"/>
        <v>-</v>
      </c>
      <c r="J143" s="34" t="str">
        <f t="shared" si="145"/>
        <v>-</v>
      </c>
      <c r="K143" s="34" t="str">
        <f t="shared" si="146"/>
        <v>-</v>
      </c>
      <c r="L143" s="34" t="str">
        <f t="shared" si="147"/>
        <v>-</v>
      </c>
      <c r="M143" s="34" t="str">
        <f t="shared" si="148"/>
        <v>-</v>
      </c>
      <c r="N143" s="34" t="str">
        <f t="shared" si="149"/>
        <v>-</v>
      </c>
      <c r="O143" s="34" t="str">
        <f t="shared" si="150"/>
        <v>-</v>
      </c>
      <c r="P143" s="34" t="str">
        <f t="shared" si="151"/>
        <v>-</v>
      </c>
      <c r="Q143" s="34" t="str">
        <f t="shared" si="152"/>
        <v>-</v>
      </c>
      <c r="R143" s="35">
        <v>150</v>
      </c>
      <c r="S143" s="35" t="s">
        <v>35</v>
      </c>
      <c r="T143" s="35" t="s">
        <v>35</v>
      </c>
      <c r="U143" s="35" t="s">
        <v>35</v>
      </c>
      <c r="V143" s="35" t="s">
        <v>35</v>
      </c>
      <c r="W143" s="35" t="s">
        <v>35</v>
      </c>
      <c r="X143" s="35" t="s">
        <v>35</v>
      </c>
      <c r="Y143" s="35" t="s">
        <v>35</v>
      </c>
      <c r="Z143" s="35" t="s">
        <v>35</v>
      </c>
      <c r="AA143" s="35" t="s">
        <v>35</v>
      </c>
      <c r="AB143" s="35" t="s">
        <v>35</v>
      </c>
      <c r="AC143" s="35" t="s">
        <v>35</v>
      </c>
      <c r="AD143" s="35" t="s">
        <v>35</v>
      </c>
      <c r="AE143" s="35" t="s">
        <v>35</v>
      </c>
      <c r="AF143" s="35" t="s">
        <v>35</v>
      </c>
      <c r="AG143" s="34">
        <f t="shared" si="153"/>
        <v>140</v>
      </c>
      <c r="AH143" s="34">
        <f t="shared" si="154"/>
        <v>140</v>
      </c>
      <c r="AI143" s="34">
        <f t="shared" si="155"/>
        <v>140</v>
      </c>
      <c r="AJ143" s="34">
        <f t="shared" si="156"/>
        <v>140</v>
      </c>
      <c r="AK143" s="34" t="str">
        <f t="shared" si="157"/>
        <v>-</v>
      </c>
      <c r="AL143" s="34" t="str">
        <f t="shared" si="158"/>
        <v>-</v>
      </c>
      <c r="AM143" s="34" t="str">
        <f t="shared" si="159"/>
        <v>-</v>
      </c>
      <c r="AN143" s="34" t="str">
        <f t="shared" si="160"/>
        <v>-</v>
      </c>
      <c r="AO143" s="34" t="str">
        <f t="shared" si="161"/>
        <v>-</v>
      </c>
      <c r="AP143" s="34" t="str">
        <f t="shared" si="162"/>
        <v>-</v>
      </c>
      <c r="AQ143" s="34" t="str">
        <f t="shared" si="163"/>
        <v>-</v>
      </c>
      <c r="AR143" s="34" t="str">
        <f t="shared" si="164"/>
        <v>-</v>
      </c>
      <c r="AS143" s="34" t="str">
        <f t="shared" si="165"/>
        <v>-</v>
      </c>
      <c r="AT143" s="34" t="str">
        <f t="shared" si="166"/>
        <v>-</v>
      </c>
      <c r="AU143" s="34" t="str">
        <f t="shared" si="167"/>
        <v>-</v>
      </c>
    </row>
    <row r="144" spans="2:47" hidden="1" outlineLevel="1">
      <c r="B144" s="32" t="s">
        <v>1026</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23</v>
      </c>
      <c r="S144" s="35">
        <v>24</v>
      </c>
      <c r="T144" s="35">
        <v>25</v>
      </c>
      <c r="U144" s="35">
        <v>26</v>
      </c>
      <c r="V144" s="35">
        <v>27</v>
      </c>
      <c r="W144" s="35">
        <v>28</v>
      </c>
      <c r="X144" s="35">
        <v>29</v>
      </c>
      <c r="Y144" s="35">
        <v>30</v>
      </c>
      <c r="Z144" s="35">
        <v>12</v>
      </c>
      <c r="AA144" s="35">
        <v>13</v>
      </c>
      <c r="AB144" s="35">
        <v>11</v>
      </c>
      <c r="AC144" s="35">
        <v>1</v>
      </c>
      <c r="AD144" s="35">
        <v>28</v>
      </c>
      <c r="AE144" s="35">
        <v>34</v>
      </c>
      <c r="AF144" s="35">
        <v>27</v>
      </c>
      <c r="AG144" s="35">
        <v>31</v>
      </c>
      <c r="AH144" s="35">
        <v>32</v>
      </c>
      <c r="AI144" s="35">
        <v>33</v>
      </c>
      <c r="AJ144" s="35">
        <v>34</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t="s">
        <v>35</v>
      </c>
      <c r="D145" s="35" t="s">
        <v>35</v>
      </c>
      <c r="E145" s="35" t="s">
        <v>35</v>
      </c>
      <c r="F145" s="35" t="s">
        <v>35</v>
      </c>
      <c r="G145" s="35" t="s">
        <v>35</v>
      </c>
      <c r="H145" s="35" t="s">
        <v>35</v>
      </c>
      <c r="I145" s="35" t="s">
        <v>35</v>
      </c>
      <c r="J145" s="35" t="s">
        <v>35</v>
      </c>
      <c r="K145" s="35" t="s">
        <v>35</v>
      </c>
      <c r="L145" s="35" t="s">
        <v>35</v>
      </c>
      <c r="M145" s="35" t="s">
        <v>35</v>
      </c>
      <c r="N145" s="35" t="s">
        <v>35</v>
      </c>
      <c r="O145" s="35" t="s">
        <v>35</v>
      </c>
      <c r="P145" s="35" t="s">
        <v>35</v>
      </c>
      <c r="Q145" s="35" t="s">
        <v>35</v>
      </c>
      <c r="R145" s="35">
        <v>153.75</v>
      </c>
      <c r="S145" s="35">
        <v>153.75</v>
      </c>
      <c r="T145" s="35">
        <v>153.75</v>
      </c>
      <c r="U145" s="35">
        <v>153.75</v>
      </c>
      <c r="V145" s="35">
        <v>153.75</v>
      </c>
      <c r="W145" s="35">
        <v>153.75</v>
      </c>
      <c r="X145" s="35">
        <v>153.75</v>
      </c>
      <c r="Y145" s="35">
        <v>153.75</v>
      </c>
      <c r="Z145" s="35" t="s">
        <v>35</v>
      </c>
      <c r="AA145" s="35" t="s">
        <v>35</v>
      </c>
      <c r="AB145" s="35" t="s">
        <v>35</v>
      </c>
      <c r="AC145" s="35" t="s">
        <v>35</v>
      </c>
      <c r="AD145" s="35" t="s">
        <v>35</v>
      </c>
      <c r="AE145" s="35" t="s">
        <v>35</v>
      </c>
      <c r="AF145" s="35" t="s">
        <v>35</v>
      </c>
      <c r="AG145" s="35">
        <v>85</v>
      </c>
      <c r="AH145" s="35">
        <v>85</v>
      </c>
      <c r="AI145" s="35">
        <v>85</v>
      </c>
      <c r="AJ145" s="35">
        <v>85</v>
      </c>
      <c r="AK145" s="35" t="s">
        <v>35</v>
      </c>
      <c r="AL145" s="35" t="s">
        <v>35</v>
      </c>
      <c r="AM145" s="35" t="s">
        <v>35</v>
      </c>
      <c r="AN145" s="35" t="s">
        <v>35</v>
      </c>
      <c r="AO145" s="35" t="s">
        <v>35</v>
      </c>
      <c r="AP145" s="35" t="s">
        <v>35</v>
      </c>
      <c r="AQ145" s="35" t="s">
        <v>35</v>
      </c>
      <c r="AR145" s="35" t="s">
        <v>35</v>
      </c>
      <c r="AS145" s="35" t="s">
        <v>35</v>
      </c>
      <c r="AT145" s="35" t="s">
        <v>35</v>
      </c>
      <c r="AU145" s="35" t="s">
        <v>35</v>
      </c>
    </row>
    <row r="146" spans="2:47" hidden="1" outlineLevel="1">
      <c r="B146" s="32" t="s">
        <v>931</v>
      </c>
      <c r="C146" s="34" t="str">
        <f t="shared" ref="C146:C148" si="168">C145</f>
        <v>-</v>
      </c>
      <c r="D146" s="34" t="str">
        <f t="shared" ref="D146:D148" si="169">D145</f>
        <v>-</v>
      </c>
      <c r="E146" s="34" t="str">
        <f t="shared" ref="E146:E148" si="170">E145</f>
        <v>-</v>
      </c>
      <c r="F146" s="34" t="str">
        <f t="shared" ref="F146:F148" si="171">F145</f>
        <v>-</v>
      </c>
      <c r="G146" s="34" t="str">
        <f t="shared" ref="G146:G148" si="172">G145</f>
        <v>-</v>
      </c>
      <c r="H146" s="34" t="str">
        <f t="shared" ref="H146:H148" si="173">H145</f>
        <v>-</v>
      </c>
      <c r="I146" s="34" t="str">
        <f t="shared" ref="I146:I148" si="174">I145</f>
        <v>-</v>
      </c>
      <c r="J146" s="34" t="str">
        <f t="shared" ref="J146:J148" si="175">J145</f>
        <v>-</v>
      </c>
      <c r="K146" s="34" t="str">
        <f t="shared" ref="K146:K148" si="176">K145</f>
        <v>-</v>
      </c>
      <c r="L146" s="34" t="str">
        <f t="shared" ref="L146:L148" si="177">L145</f>
        <v>-</v>
      </c>
      <c r="M146" s="34" t="str">
        <f t="shared" ref="M146:M148" si="178">M145</f>
        <v>-</v>
      </c>
      <c r="N146" s="34" t="str">
        <f t="shared" ref="N146:N148" si="179">N145</f>
        <v>-</v>
      </c>
      <c r="O146" s="34" t="str">
        <f t="shared" ref="O146:O148" si="180">O145</f>
        <v>-</v>
      </c>
      <c r="P146" s="34" t="str">
        <f t="shared" ref="P146:P148" si="181">P145</f>
        <v>-</v>
      </c>
      <c r="Q146" s="34" t="str">
        <f t="shared" ref="Q146:Q148" si="182">Q145</f>
        <v>-</v>
      </c>
      <c r="R146" s="35">
        <v>153.75</v>
      </c>
      <c r="S146" s="35">
        <v>153.75</v>
      </c>
      <c r="T146" s="35">
        <v>153.75</v>
      </c>
      <c r="U146" s="35">
        <v>153.75</v>
      </c>
      <c r="V146" s="35">
        <v>153.75</v>
      </c>
      <c r="W146" s="35">
        <v>153.75</v>
      </c>
      <c r="X146" s="35">
        <v>153.75</v>
      </c>
      <c r="Y146" s="35">
        <v>153.75</v>
      </c>
      <c r="Z146" s="35" t="s">
        <v>35</v>
      </c>
      <c r="AA146" s="35" t="s">
        <v>35</v>
      </c>
      <c r="AB146" s="35" t="s">
        <v>35</v>
      </c>
      <c r="AC146" s="35" t="s">
        <v>35</v>
      </c>
      <c r="AD146" s="35" t="s">
        <v>35</v>
      </c>
      <c r="AE146" s="35" t="s">
        <v>35</v>
      </c>
      <c r="AF146" s="35" t="s">
        <v>35</v>
      </c>
      <c r="AG146" s="34">
        <f t="shared" ref="AG146:AG148" si="183">AG145</f>
        <v>85</v>
      </c>
      <c r="AH146" s="34">
        <f t="shared" ref="AH146:AH148" si="184">AH145</f>
        <v>85</v>
      </c>
      <c r="AI146" s="34">
        <f t="shared" ref="AI146:AI148" si="185">AI145</f>
        <v>85</v>
      </c>
      <c r="AJ146" s="34">
        <f t="shared" ref="AJ146:AJ148" si="186">AJ145</f>
        <v>85</v>
      </c>
      <c r="AK146" s="34" t="str">
        <f t="shared" ref="AK146:AK148" si="187">AK145</f>
        <v>-</v>
      </c>
      <c r="AL146" s="34" t="str">
        <f t="shared" ref="AL146:AL148" si="188">AL145</f>
        <v>-</v>
      </c>
      <c r="AM146" s="34" t="str">
        <f t="shared" ref="AM146:AM148" si="189">AM145</f>
        <v>-</v>
      </c>
      <c r="AN146" s="34" t="str">
        <f t="shared" ref="AN146:AN148" si="190">AN145</f>
        <v>-</v>
      </c>
      <c r="AO146" s="34" t="str">
        <f t="shared" ref="AO146:AO148" si="191">AO145</f>
        <v>-</v>
      </c>
      <c r="AP146" s="34" t="str">
        <f t="shared" ref="AP146:AP148" si="192">AP145</f>
        <v>-</v>
      </c>
      <c r="AQ146" s="34" t="str">
        <f t="shared" ref="AQ146:AQ148" si="193">AQ145</f>
        <v>-</v>
      </c>
      <c r="AR146" s="34" t="str">
        <f t="shared" ref="AR146:AR148" si="194">AR145</f>
        <v>-</v>
      </c>
      <c r="AS146" s="34" t="str">
        <f t="shared" ref="AS146:AS148" si="195">AS145</f>
        <v>-</v>
      </c>
      <c r="AT146" s="34" t="str">
        <f t="shared" ref="AT146:AT148" si="196">AT145</f>
        <v>-</v>
      </c>
      <c r="AU146" s="34" t="str">
        <f t="shared" ref="AU146:AU148" si="197">AU145</f>
        <v>-</v>
      </c>
    </row>
    <row r="147" spans="2:47" hidden="1" outlineLevel="1">
      <c r="B147" s="32" t="s">
        <v>932</v>
      </c>
      <c r="C147" s="34" t="str">
        <f t="shared" si="168"/>
        <v>-</v>
      </c>
      <c r="D147" s="34" t="str">
        <f t="shared" si="169"/>
        <v>-</v>
      </c>
      <c r="E147" s="34" t="str">
        <f t="shared" si="170"/>
        <v>-</v>
      </c>
      <c r="F147" s="34" t="str">
        <f t="shared" si="171"/>
        <v>-</v>
      </c>
      <c r="G147" s="34" t="str">
        <f t="shared" si="172"/>
        <v>-</v>
      </c>
      <c r="H147" s="34" t="str">
        <f t="shared" si="173"/>
        <v>-</v>
      </c>
      <c r="I147" s="34" t="str">
        <f t="shared" si="174"/>
        <v>-</v>
      </c>
      <c r="J147" s="34" t="str">
        <f t="shared" si="175"/>
        <v>-</v>
      </c>
      <c r="K147" s="34" t="str">
        <f t="shared" si="176"/>
        <v>-</v>
      </c>
      <c r="L147" s="34" t="str">
        <f t="shared" si="177"/>
        <v>-</v>
      </c>
      <c r="M147" s="34" t="str">
        <f t="shared" si="178"/>
        <v>-</v>
      </c>
      <c r="N147" s="34" t="str">
        <f t="shared" si="179"/>
        <v>-</v>
      </c>
      <c r="O147" s="34" t="str">
        <f t="shared" si="180"/>
        <v>-</v>
      </c>
      <c r="P147" s="34" t="str">
        <f t="shared" si="181"/>
        <v>-</v>
      </c>
      <c r="Q147" s="34" t="str">
        <f t="shared" si="182"/>
        <v>-</v>
      </c>
      <c r="R147" s="35">
        <v>153.75</v>
      </c>
      <c r="S147" s="35">
        <v>153.75</v>
      </c>
      <c r="T147" s="35">
        <v>153.75</v>
      </c>
      <c r="U147" s="35">
        <v>153.75</v>
      </c>
      <c r="V147" s="35">
        <v>153.75</v>
      </c>
      <c r="W147" s="35">
        <v>153.75</v>
      </c>
      <c r="X147" s="35">
        <v>153.75</v>
      </c>
      <c r="Y147" s="35">
        <v>153.75</v>
      </c>
      <c r="Z147" s="35" t="s">
        <v>35</v>
      </c>
      <c r="AA147" s="35" t="s">
        <v>35</v>
      </c>
      <c r="AB147" s="35" t="s">
        <v>35</v>
      </c>
      <c r="AC147" s="35" t="s">
        <v>35</v>
      </c>
      <c r="AD147" s="35" t="s">
        <v>35</v>
      </c>
      <c r="AE147" s="35" t="s">
        <v>35</v>
      </c>
      <c r="AF147" s="35" t="s">
        <v>35</v>
      </c>
      <c r="AG147" s="34">
        <f t="shared" si="183"/>
        <v>85</v>
      </c>
      <c r="AH147" s="34">
        <f t="shared" si="184"/>
        <v>85</v>
      </c>
      <c r="AI147" s="34">
        <f t="shared" si="185"/>
        <v>85</v>
      </c>
      <c r="AJ147" s="34">
        <f t="shared" si="186"/>
        <v>85</v>
      </c>
      <c r="AK147" s="34" t="str">
        <f t="shared" si="187"/>
        <v>-</v>
      </c>
      <c r="AL147" s="34" t="str">
        <f t="shared" si="188"/>
        <v>-</v>
      </c>
      <c r="AM147" s="34" t="str">
        <f t="shared" si="189"/>
        <v>-</v>
      </c>
      <c r="AN147" s="34" t="str">
        <f t="shared" si="190"/>
        <v>-</v>
      </c>
      <c r="AO147" s="34" t="str">
        <f t="shared" si="191"/>
        <v>-</v>
      </c>
      <c r="AP147" s="34" t="str">
        <f t="shared" si="192"/>
        <v>-</v>
      </c>
      <c r="AQ147" s="34" t="str">
        <f t="shared" si="193"/>
        <v>-</v>
      </c>
      <c r="AR147" s="34" t="str">
        <f t="shared" si="194"/>
        <v>-</v>
      </c>
      <c r="AS147" s="34" t="str">
        <f t="shared" si="195"/>
        <v>-</v>
      </c>
      <c r="AT147" s="34" t="str">
        <f t="shared" si="196"/>
        <v>-</v>
      </c>
      <c r="AU147" s="34" t="str">
        <f t="shared" si="197"/>
        <v>-</v>
      </c>
    </row>
    <row r="148" spans="2:47" hidden="1" outlineLevel="1">
      <c r="B148" s="32" t="s">
        <v>933</v>
      </c>
      <c r="C148" s="34" t="str">
        <f t="shared" si="168"/>
        <v>-</v>
      </c>
      <c r="D148" s="34" t="str">
        <f t="shared" si="169"/>
        <v>-</v>
      </c>
      <c r="E148" s="34" t="str">
        <f t="shared" si="170"/>
        <v>-</v>
      </c>
      <c r="F148" s="34" t="str">
        <f t="shared" si="171"/>
        <v>-</v>
      </c>
      <c r="G148" s="34" t="str">
        <f t="shared" si="172"/>
        <v>-</v>
      </c>
      <c r="H148" s="34" t="str">
        <f t="shared" si="173"/>
        <v>-</v>
      </c>
      <c r="I148" s="34" t="str">
        <f t="shared" si="174"/>
        <v>-</v>
      </c>
      <c r="J148" s="34" t="str">
        <f t="shared" si="175"/>
        <v>-</v>
      </c>
      <c r="K148" s="34" t="str">
        <f t="shared" si="176"/>
        <v>-</v>
      </c>
      <c r="L148" s="34" t="str">
        <f t="shared" si="177"/>
        <v>-</v>
      </c>
      <c r="M148" s="34" t="str">
        <f t="shared" si="178"/>
        <v>-</v>
      </c>
      <c r="N148" s="34" t="str">
        <f t="shared" si="179"/>
        <v>-</v>
      </c>
      <c r="O148" s="34" t="str">
        <f t="shared" si="180"/>
        <v>-</v>
      </c>
      <c r="P148" s="34" t="str">
        <f t="shared" si="181"/>
        <v>-</v>
      </c>
      <c r="Q148" s="34" t="str">
        <f t="shared" si="182"/>
        <v>-</v>
      </c>
      <c r="R148" s="35">
        <v>153.75</v>
      </c>
      <c r="S148" s="35">
        <v>153.75</v>
      </c>
      <c r="T148" s="35">
        <v>153.75</v>
      </c>
      <c r="U148" s="35">
        <v>153.75</v>
      </c>
      <c r="V148" s="35">
        <v>153.75</v>
      </c>
      <c r="W148" s="35">
        <v>153.75</v>
      </c>
      <c r="X148" s="35">
        <v>153.75</v>
      </c>
      <c r="Y148" s="35">
        <v>153.75</v>
      </c>
      <c r="Z148" s="35" t="s">
        <v>35</v>
      </c>
      <c r="AA148" s="35" t="s">
        <v>35</v>
      </c>
      <c r="AB148" s="35" t="s">
        <v>35</v>
      </c>
      <c r="AC148" s="35" t="s">
        <v>35</v>
      </c>
      <c r="AD148" s="35" t="s">
        <v>35</v>
      </c>
      <c r="AE148" s="35" t="s">
        <v>35</v>
      </c>
      <c r="AF148" s="35" t="s">
        <v>35</v>
      </c>
      <c r="AG148" s="34">
        <f t="shared" si="183"/>
        <v>85</v>
      </c>
      <c r="AH148" s="34">
        <f t="shared" si="184"/>
        <v>85</v>
      </c>
      <c r="AI148" s="34">
        <f t="shared" si="185"/>
        <v>85</v>
      </c>
      <c r="AJ148" s="34">
        <f t="shared" si="186"/>
        <v>85</v>
      </c>
      <c r="AK148" s="34" t="str">
        <f t="shared" si="187"/>
        <v>-</v>
      </c>
      <c r="AL148" s="34" t="str">
        <f t="shared" si="188"/>
        <v>-</v>
      </c>
      <c r="AM148" s="34" t="str">
        <f t="shared" si="189"/>
        <v>-</v>
      </c>
      <c r="AN148" s="34" t="str">
        <f t="shared" si="190"/>
        <v>-</v>
      </c>
      <c r="AO148" s="34" t="str">
        <f t="shared" si="191"/>
        <v>-</v>
      </c>
      <c r="AP148" s="34" t="str">
        <f t="shared" si="192"/>
        <v>-</v>
      </c>
      <c r="AQ148" s="34" t="str">
        <f t="shared" si="193"/>
        <v>-</v>
      </c>
      <c r="AR148" s="34" t="str">
        <f t="shared" si="194"/>
        <v>-</v>
      </c>
      <c r="AS148" s="34" t="str">
        <f t="shared" si="195"/>
        <v>-</v>
      </c>
      <c r="AT148" s="34" t="str">
        <f t="shared" si="196"/>
        <v>-</v>
      </c>
      <c r="AU148" s="34" t="str">
        <f t="shared" si="197"/>
        <v>-</v>
      </c>
    </row>
    <row r="149" spans="2:47" hidden="1" outlineLevel="1">
      <c r="B149" s="32" t="s">
        <v>1026</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23</v>
      </c>
      <c r="S149" s="35">
        <v>24</v>
      </c>
      <c r="T149" s="35">
        <v>25</v>
      </c>
      <c r="U149" s="35">
        <v>26</v>
      </c>
      <c r="V149" s="35">
        <v>27</v>
      </c>
      <c r="W149" s="35">
        <v>28</v>
      </c>
      <c r="X149" s="35">
        <v>29</v>
      </c>
      <c r="Y149" s="35">
        <v>30</v>
      </c>
      <c r="Z149" s="35">
        <v>12</v>
      </c>
      <c r="AA149" s="35">
        <v>13</v>
      </c>
      <c r="AB149" s="35">
        <v>27</v>
      </c>
      <c r="AC149" s="35">
        <v>17</v>
      </c>
      <c r="AD149" s="35">
        <v>26</v>
      </c>
      <c r="AE149" s="35">
        <v>31</v>
      </c>
      <c r="AF149" s="35">
        <v>4</v>
      </c>
      <c r="AG149" s="35">
        <v>31</v>
      </c>
      <c r="AH149" s="35">
        <v>32</v>
      </c>
      <c r="AI149" s="35">
        <v>33</v>
      </c>
      <c r="AJ149" s="35">
        <v>34</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t="s">
        <v>35</v>
      </c>
      <c r="D150" s="35" t="s">
        <v>35</v>
      </c>
      <c r="E150" s="35" t="s">
        <v>35</v>
      </c>
      <c r="F150" s="35" t="s">
        <v>35</v>
      </c>
      <c r="G150" s="35" t="s">
        <v>35</v>
      </c>
      <c r="H150" s="35" t="s">
        <v>35</v>
      </c>
      <c r="I150" s="35" t="s">
        <v>35</v>
      </c>
      <c r="J150" s="35" t="s">
        <v>35</v>
      </c>
      <c r="K150" s="35" t="s">
        <v>35</v>
      </c>
      <c r="L150" s="35" t="s">
        <v>35</v>
      </c>
      <c r="M150" s="35" t="s">
        <v>35</v>
      </c>
      <c r="N150" s="35" t="s">
        <v>35</v>
      </c>
      <c r="O150" s="35" t="s">
        <v>35</v>
      </c>
      <c r="P150" s="35" t="s">
        <v>35</v>
      </c>
      <c r="Q150" s="35" t="s">
        <v>35</v>
      </c>
      <c r="R150" s="35">
        <v>93.75</v>
      </c>
      <c r="S150" s="35">
        <v>93.75</v>
      </c>
      <c r="T150" s="35">
        <v>93.75</v>
      </c>
      <c r="U150" s="35">
        <v>93.75</v>
      </c>
      <c r="V150" s="35">
        <v>93.75</v>
      </c>
      <c r="W150" s="35">
        <v>93.75</v>
      </c>
      <c r="X150" s="35">
        <v>93.75</v>
      </c>
      <c r="Y150" s="35">
        <v>93.75</v>
      </c>
      <c r="Z150" s="35" t="s">
        <v>35</v>
      </c>
      <c r="AA150" s="35" t="s">
        <v>35</v>
      </c>
      <c r="AB150" s="35" t="s">
        <v>35</v>
      </c>
      <c r="AC150" s="35" t="s">
        <v>35</v>
      </c>
      <c r="AD150" s="35" t="s">
        <v>35</v>
      </c>
      <c r="AE150" s="35" t="s">
        <v>35</v>
      </c>
      <c r="AF150" s="35" t="s">
        <v>35</v>
      </c>
      <c r="AG150" s="35">
        <v>80</v>
      </c>
      <c r="AH150" s="35">
        <v>80</v>
      </c>
      <c r="AI150" s="35">
        <v>80</v>
      </c>
      <c r="AJ150" s="35">
        <v>80</v>
      </c>
      <c r="AK150" s="35" t="s">
        <v>35</v>
      </c>
      <c r="AL150" s="35" t="s">
        <v>35</v>
      </c>
      <c r="AM150" s="35" t="s">
        <v>35</v>
      </c>
      <c r="AN150" s="35" t="s">
        <v>35</v>
      </c>
      <c r="AO150" s="35" t="s">
        <v>35</v>
      </c>
      <c r="AP150" s="35" t="s">
        <v>35</v>
      </c>
      <c r="AQ150" s="35" t="s">
        <v>35</v>
      </c>
      <c r="AR150" s="35" t="s">
        <v>35</v>
      </c>
      <c r="AS150" s="35" t="s">
        <v>35</v>
      </c>
      <c r="AT150" s="35" t="s">
        <v>35</v>
      </c>
      <c r="AU150" s="35" t="s">
        <v>35</v>
      </c>
    </row>
    <row r="151" spans="2:47" hidden="1" outlineLevel="1">
      <c r="B151" s="32" t="s">
        <v>931</v>
      </c>
      <c r="C151" s="34" t="str">
        <f t="shared" ref="C151:C153" si="198">C150</f>
        <v>-</v>
      </c>
      <c r="D151" s="34" t="str">
        <f t="shared" ref="D151:D153" si="199">D150</f>
        <v>-</v>
      </c>
      <c r="E151" s="34" t="str">
        <f t="shared" ref="E151:E153" si="200">E150</f>
        <v>-</v>
      </c>
      <c r="F151" s="34" t="str">
        <f t="shared" ref="F151:F153" si="201">F150</f>
        <v>-</v>
      </c>
      <c r="G151" s="34" t="str">
        <f t="shared" ref="G151:G153" si="202">G150</f>
        <v>-</v>
      </c>
      <c r="H151" s="34" t="str">
        <f t="shared" ref="H151:H153" si="203">H150</f>
        <v>-</v>
      </c>
      <c r="I151" s="34" t="str">
        <f t="shared" ref="I151:I153" si="204">I150</f>
        <v>-</v>
      </c>
      <c r="J151" s="34" t="str">
        <f t="shared" ref="J151:J153" si="205">J150</f>
        <v>-</v>
      </c>
      <c r="K151" s="34" t="str">
        <f t="shared" ref="K151:K153" si="206">K150</f>
        <v>-</v>
      </c>
      <c r="L151" s="34" t="str">
        <f t="shared" ref="L151:L153" si="207">L150</f>
        <v>-</v>
      </c>
      <c r="M151" s="34" t="str">
        <f t="shared" ref="M151:M153" si="208">M150</f>
        <v>-</v>
      </c>
      <c r="N151" s="34" t="str">
        <f t="shared" ref="N151:N153" si="209">N150</f>
        <v>-</v>
      </c>
      <c r="O151" s="34" t="str">
        <f t="shared" ref="O151:O153" si="210">O150</f>
        <v>-</v>
      </c>
      <c r="P151" s="34" t="str">
        <f t="shared" ref="P151:P153" si="211">P150</f>
        <v>-</v>
      </c>
      <c r="Q151" s="34" t="str">
        <f t="shared" ref="Q151:Q153" si="212">Q150</f>
        <v>-</v>
      </c>
      <c r="R151" s="35">
        <v>93.75</v>
      </c>
      <c r="S151" s="35">
        <v>93.75</v>
      </c>
      <c r="T151" s="35">
        <v>93.75</v>
      </c>
      <c r="U151" s="35">
        <v>93.75</v>
      </c>
      <c r="V151" s="35">
        <v>93.75</v>
      </c>
      <c r="W151" s="35">
        <v>93.75</v>
      </c>
      <c r="X151" s="35">
        <v>93.75</v>
      </c>
      <c r="Y151" s="35">
        <v>93.75</v>
      </c>
      <c r="Z151" s="35" t="s">
        <v>35</v>
      </c>
      <c r="AA151" s="35" t="s">
        <v>35</v>
      </c>
      <c r="AB151" s="35" t="s">
        <v>35</v>
      </c>
      <c r="AC151" s="35" t="s">
        <v>35</v>
      </c>
      <c r="AD151" s="35" t="s">
        <v>35</v>
      </c>
      <c r="AE151" s="35" t="s">
        <v>35</v>
      </c>
      <c r="AF151" s="35" t="s">
        <v>35</v>
      </c>
      <c r="AG151" s="34">
        <f t="shared" ref="AG151:AG153" si="213">AG150</f>
        <v>80</v>
      </c>
      <c r="AH151" s="34">
        <f t="shared" ref="AH151:AH153" si="214">AH150</f>
        <v>80</v>
      </c>
      <c r="AI151" s="34">
        <f t="shared" ref="AI151:AI153" si="215">AI150</f>
        <v>80</v>
      </c>
      <c r="AJ151" s="34">
        <f t="shared" ref="AJ151:AJ153" si="216">AJ150</f>
        <v>80</v>
      </c>
      <c r="AK151" s="34" t="str">
        <f t="shared" ref="AK151:AK153" si="217">AK150</f>
        <v>-</v>
      </c>
      <c r="AL151" s="34" t="str">
        <f t="shared" ref="AL151:AL153" si="218">AL150</f>
        <v>-</v>
      </c>
      <c r="AM151" s="34" t="str">
        <f t="shared" ref="AM151:AM153" si="219">AM150</f>
        <v>-</v>
      </c>
      <c r="AN151" s="34" t="str">
        <f t="shared" ref="AN151:AN153" si="220">AN150</f>
        <v>-</v>
      </c>
      <c r="AO151" s="34" t="str">
        <f t="shared" ref="AO151:AO153" si="221">AO150</f>
        <v>-</v>
      </c>
      <c r="AP151" s="34" t="str">
        <f t="shared" ref="AP151:AP153" si="222">AP150</f>
        <v>-</v>
      </c>
      <c r="AQ151" s="34" t="str">
        <f t="shared" ref="AQ151:AQ153" si="223">AQ150</f>
        <v>-</v>
      </c>
      <c r="AR151" s="34" t="str">
        <f t="shared" ref="AR151:AR153" si="224">AR150</f>
        <v>-</v>
      </c>
      <c r="AS151" s="34" t="str">
        <f t="shared" ref="AS151:AS153" si="225">AS150</f>
        <v>-</v>
      </c>
      <c r="AT151" s="34" t="str">
        <f t="shared" ref="AT151:AT153" si="226">AT150</f>
        <v>-</v>
      </c>
      <c r="AU151" s="34" t="str">
        <f t="shared" ref="AU151:AU153" si="227">AU150</f>
        <v>-</v>
      </c>
    </row>
    <row r="152" spans="2:47" hidden="1" outlineLevel="1">
      <c r="B152" s="32" t="s">
        <v>932</v>
      </c>
      <c r="C152" s="34" t="str">
        <f t="shared" si="198"/>
        <v>-</v>
      </c>
      <c r="D152" s="34" t="str">
        <f t="shared" si="199"/>
        <v>-</v>
      </c>
      <c r="E152" s="34" t="str">
        <f t="shared" si="200"/>
        <v>-</v>
      </c>
      <c r="F152" s="34" t="str">
        <f t="shared" si="201"/>
        <v>-</v>
      </c>
      <c r="G152" s="34" t="str">
        <f t="shared" si="202"/>
        <v>-</v>
      </c>
      <c r="H152" s="34" t="str">
        <f t="shared" si="203"/>
        <v>-</v>
      </c>
      <c r="I152" s="34" t="str">
        <f t="shared" si="204"/>
        <v>-</v>
      </c>
      <c r="J152" s="34" t="str">
        <f t="shared" si="205"/>
        <v>-</v>
      </c>
      <c r="K152" s="34" t="str">
        <f t="shared" si="206"/>
        <v>-</v>
      </c>
      <c r="L152" s="34" t="str">
        <f t="shared" si="207"/>
        <v>-</v>
      </c>
      <c r="M152" s="34" t="str">
        <f t="shared" si="208"/>
        <v>-</v>
      </c>
      <c r="N152" s="34" t="str">
        <f t="shared" si="209"/>
        <v>-</v>
      </c>
      <c r="O152" s="34" t="str">
        <f t="shared" si="210"/>
        <v>-</v>
      </c>
      <c r="P152" s="34" t="str">
        <f t="shared" si="211"/>
        <v>-</v>
      </c>
      <c r="Q152" s="34" t="str">
        <f t="shared" si="212"/>
        <v>-</v>
      </c>
      <c r="R152" s="35">
        <v>93.75</v>
      </c>
      <c r="S152" s="35">
        <v>93.75</v>
      </c>
      <c r="T152" s="35">
        <v>93.75</v>
      </c>
      <c r="U152" s="35">
        <v>93.75</v>
      </c>
      <c r="V152" s="35">
        <v>93.75</v>
      </c>
      <c r="W152" s="35">
        <v>93.75</v>
      </c>
      <c r="X152" s="35">
        <v>93.75</v>
      </c>
      <c r="Y152" s="35">
        <v>93.75</v>
      </c>
      <c r="Z152" s="35" t="s">
        <v>35</v>
      </c>
      <c r="AA152" s="35" t="s">
        <v>35</v>
      </c>
      <c r="AB152" s="35" t="s">
        <v>35</v>
      </c>
      <c r="AC152" s="35" t="s">
        <v>35</v>
      </c>
      <c r="AD152" s="35" t="s">
        <v>35</v>
      </c>
      <c r="AE152" s="35" t="s">
        <v>35</v>
      </c>
      <c r="AF152" s="35" t="s">
        <v>35</v>
      </c>
      <c r="AG152" s="34">
        <f t="shared" si="213"/>
        <v>80</v>
      </c>
      <c r="AH152" s="34">
        <f t="shared" si="214"/>
        <v>80</v>
      </c>
      <c r="AI152" s="34">
        <f t="shared" si="215"/>
        <v>80</v>
      </c>
      <c r="AJ152" s="34">
        <f t="shared" si="216"/>
        <v>80</v>
      </c>
      <c r="AK152" s="34" t="str">
        <f t="shared" si="217"/>
        <v>-</v>
      </c>
      <c r="AL152" s="34" t="str">
        <f t="shared" si="218"/>
        <v>-</v>
      </c>
      <c r="AM152" s="34" t="str">
        <f t="shared" si="219"/>
        <v>-</v>
      </c>
      <c r="AN152" s="34" t="str">
        <f t="shared" si="220"/>
        <v>-</v>
      </c>
      <c r="AO152" s="34" t="str">
        <f t="shared" si="221"/>
        <v>-</v>
      </c>
      <c r="AP152" s="34" t="str">
        <f t="shared" si="222"/>
        <v>-</v>
      </c>
      <c r="AQ152" s="34" t="str">
        <f t="shared" si="223"/>
        <v>-</v>
      </c>
      <c r="AR152" s="34" t="str">
        <f t="shared" si="224"/>
        <v>-</v>
      </c>
      <c r="AS152" s="34" t="str">
        <f t="shared" si="225"/>
        <v>-</v>
      </c>
      <c r="AT152" s="34" t="str">
        <f t="shared" si="226"/>
        <v>-</v>
      </c>
      <c r="AU152" s="34" t="str">
        <f t="shared" si="227"/>
        <v>-</v>
      </c>
    </row>
    <row r="153" spans="2:47" hidden="1" outlineLevel="1">
      <c r="B153" s="32" t="s">
        <v>933</v>
      </c>
      <c r="C153" s="34" t="str">
        <f t="shared" si="198"/>
        <v>-</v>
      </c>
      <c r="D153" s="34" t="str">
        <f t="shared" si="199"/>
        <v>-</v>
      </c>
      <c r="E153" s="34" t="str">
        <f t="shared" si="200"/>
        <v>-</v>
      </c>
      <c r="F153" s="34" t="str">
        <f t="shared" si="201"/>
        <v>-</v>
      </c>
      <c r="G153" s="34" t="str">
        <f t="shared" si="202"/>
        <v>-</v>
      </c>
      <c r="H153" s="34" t="str">
        <f t="shared" si="203"/>
        <v>-</v>
      </c>
      <c r="I153" s="34" t="str">
        <f t="shared" si="204"/>
        <v>-</v>
      </c>
      <c r="J153" s="34" t="str">
        <f t="shared" si="205"/>
        <v>-</v>
      </c>
      <c r="K153" s="34" t="str">
        <f t="shared" si="206"/>
        <v>-</v>
      </c>
      <c r="L153" s="34" t="str">
        <f t="shared" si="207"/>
        <v>-</v>
      </c>
      <c r="M153" s="34" t="str">
        <f t="shared" si="208"/>
        <v>-</v>
      </c>
      <c r="N153" s="34" t="str">
        <f t="shared" si="209"/>
        <v>-</v>
      </c>
      <c r="O153" s="34" t="str">
        <f t="shared" si="210"/>
        <v>-</v>
      </c>
      <c r="P153" s="34" t="str">
        <f t="shared" si="211"/>
        <v>-</v>
      </c>
      <c r="Q153" s="34" t="str">
        <f t="shared" si="212"/>
        <v>-</v>
      </c>
      <c r="R153" s="35">
        <v>93.75</v>
      </c>
      <c r="S153" s="35">
        <v>93.75</v>
      </c>
      <c r="T153" s="35">
        <v>93.75</v>
      </c>
      <c r="U153" s="35">
        <v>93.75</v>
      </c>
      <c r="V153" s="35">
        <v>93.75</v>
      </c>
      <c r="W153" s="35">
        <v>93.75</v>
      </c>
      <c r="X153" s="35">
        <v>93.75</v>
      </c>
      <c r="Y153" s="35">
        <v>93.75</v>
      </c>
      <c r="Z153" s="35" t="s">
        <v>35</v>
      </c>
      <c r="AA153" s="35" t="s">
        <v>35</v>
      </c>
      <c r="AB153" s="35" t="s">
        <v>35</v>
      </c>
      <c r="AC153" s="35" t="s">
        <v>35</v>
      </c>
      <c r="AD153" s="35" t="s">
        <v>35</v>
      </c>
      <c r="AE153" s="35" t="s">
        <v>35</v>
      </c>
      <c r="AF153" s="35" t="s">
        <v>35</v>
      </c>
      <c r="AG153" s="34">
        <f t="shared" si="213"/>
        <v>80</v>
      </c>
      <c r="AH153" s="34">
        <f t="shared" si="214"/>
        <v>80</v>
      </c>
      <c r="AI153" s="34">
        <f t="shared" si="215"/>
        <v>80</v>
      </c>
      <c r="AJ153" s="34">
        <f t="shared" si="216"/>
        <v>80</v>
      </c>
      <c r="AK153" s="34" t="str">
        <f t="shared" si="217"/>
        <v>-</v>
      </c>
      <c r="AL153" s="34" t="str">
        <f t="shared" si="218"/>
        <v>-</v>
      </c>
      <c r="AM153" s="34" t="str">
        <f t="shared" si="219"/>
        <v>-</v>
      </c>
      <c r="AN153" s="34" t="str">
        <f t="shared" si="220"/>
        <v>-</v>
      </c>
      <c r="AO153" s="34" t="str">
        <f t="shared" si="221"/>
        <v>-</v>
      </c>
      <c r="AP153" s="34" t="str">
        <f t="shared" si="222"/>
        <v>-</v>
      </c>
      <c r="AQ153" s="34" t="str">
        <f t="shared" si="223"/>
        <v>-</v>
      </c>
      <c r="AR153" s="34" t="str">
        <f t="shared" si="224"/>
        <v>-</v>
      </c>
      <c r="AS153" s="34" t="str">
        <f t="shared" si="225"/>
        <v>-</v>
      </c>
      <c r="AT153" s="34" t="str">
        <f t="shared" si="226"/>
        <v>-</v>
      </c>
      <c r="AU153" s="34" t="str">
        <f t="shared" si="227"/>
        <v>-</v>
      </c>
    </row>
    <row r="154" spans="2:47" hidden="1" outlineLevel="1">
      <c r="B154" s="32" t="s">
        <v>1026</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v>1</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t="s">
        <v>35</v>
      </c>
      <c r="D155" s="35" t="s">
        <v>35</v>
      </c>
      <c r="E155" s="35" t="s">
        <v>35</v>
      </c>
      <c r="F155" s="35" t="s">
        <v>35</v>
      </c>
      <c r="G155" s="35" t="s">
        <v>35</v>
      </c>
      <c r="H155" s="35" t="s">
        <v>35</v>
      </c>
      <c r="I155" s="35" t="s">
        <v>35</v>
      </c>
      <c r="J155" s="35" t="s">
        <v>35</v>
      </c>
      <c r="K155" s="35" t="s">
        <v>35</v>
      </c>
      <c r="L155" s="35" t="s">
        <v>35</v>
      </c>
      <c r="M155" s="35" t="s">
        <v>35</v>
      </c>
      <c r="N155" s="35" t="s">
        <v>35</v>
      </c>
      <c r="O155" s="35" t="s">
        <v>35</v>
      </c>
      <c r="P155" s="35" t="s">
        <v>35</v>
      </c>
      <c r="Q155" s="35" t="s">
        <v>35</v>
      </c>
      <c r="R155" s="35" t="s">
        <v>35</v>
      </c>
      <c r="S155" s="35" t="s">
        <v>35</v>
      </c>
      <c r="T155" s="35" t="s">
        <v>35</v>
      </c>
      <c r="U155" s="35" t="s">
        <v>35</v>
      </c>
      <c r="V155" s="35" t="s">
        <v>35</v>
      </c>
      <c r="W155" s="35" t="s">
        <v>35</v>
      </c>
      <c r="X155" s="35" t="s">
        <v>35</v>
      </c>
      <c r="Y155" s="35" t="s">
        <v>35</v>
      </c>
      <c r="Z155" s="35" t="s">
        <v>35</v>
      </c>
      <c r="AA155" s="35" t="s">
        <v>35</v>
      </c>
      <c r="AB155" s="35" t="s">
        <v>35</v>
      </c>
      <c r="AC155" s="35" t="s">
        <v>35</v>
      </c>
      <c r="AD155" s="35" t="s">
        <v>35</v>
      </c>
      <c r="AE155" s="35" t="s">
        <v>35</v>
      </c>
      <c r="AF155" s="35" t="s">
        <v>35</v>
      </c>
      <c r="AG155" s="35">
        <v>320</v>
      </c>
      <c r="AH155" s="35" t="s">
        <v>35</v>
      </c>
      <c r="AI155" s="35" t="s">
        <v>35</v>
      </c>
      <c r="AJ155" s="35" t="s">
        <v>35</v>
      </c>
      <c r="AK155" s="35" t="s">
        <v>35</v>
      </c>
      <c r="AL155" s="35" t="s">
        <v>35</v>
      </c>
      <c r="AM155" s="35" t="s">
        <v>35</v>
      </c>
      <c r="AN155" s="35" t="s">
        <v>35</v>
      </c>
      <c r="AO155" s="35" t="s">
        <v>35</v>
      </c>
      <c r="AP155" s="35" t="s">
        <v>35</v>
      </c>
      <c r="AQ155" s="35" t="s">
        <v>35</v>
      </c>
      <c r="AR155" s="35" t="s">
        <v>35</v>
      </c>
      <c r="AS155" s="35" t="s">
        <v>35</v>
      </c>
      <c r="AT155" s="35" t="s">
        <v>35</v>
      </c>
      <c r="AU155" s="35" t="s">
        <v>35</v>
      </c>
    </row>
    <row r="156" spans="2:47" hidden="1" outlineLevel="1">
      <c r="B156" s="32" t="s">
        <v>931</v>
      </c>
      <c r="C156" s="34" t="str">
        <f t="shared" ref="C156:C158" si="228">C155</f>
        <v>-</v>
      </c>
      <c r="D156" s="34" t="str">
        <f t="shared" ref="D156:D158" si="229">D155</f>
        <v>-</v>
      </c>
      <c r="E156" s="34" t="str">
        <f t="shared" ref="E156:E158" si="230">E155</f>
        <v>-</v>
      </c>
      <c r="F156" s="34" t="str">
        <f t="shared" ref="F156:F158" si="231">F155</f>
        <v>-</v>
      </c>
      <c r="G156" s="34" t="str">
        <f t="shared" ref="G156:G158" si="232">G155</f>
        <v>-</v>
      </c>
      <c r="H156" s="34" t="str">
        <f t="shared" ref="H156:H158" si="233">H155</f>
        <v>-</v>
      </c>
      <c r="I156" s="34" t="str">
        <f t="shared" ref="I156:I158" si="234">I155</f>
        <v>-</v>
      </c>
      <c r="J156" s="34" t="str">
        <f t="shared" ref="J156:J158" si="235">J155</f>
        <v>-</v>
      </c>
      <c r="K156" s="34" t="str">
        <f t="shared" ref="K156:K158" si="236">K155</f>
        <v>-</v>
      </c>
      <c r="L156" s="34" t="str">
        <f t="shared" ref="L156:L158" si="237">L155</f>
        <v>-</v>
      </c>
      <c r="M156" s="34" t="str">
        <f t="shared" ref="M156:M158" si="238">M155</f>
        <v>-</v>
      </c>
      <c r="N156" s="34" t="str">
        <f t="shared" ref="N156:N158" si="239">N155</f>
        <v>-</v>
      </c>
      <c r="O156" s="34" t="str">
        <f t="shared" ref="O156:O158" si="240">O155</f>
        <v>-</v>
      </c>
      <c r="P156" s="34" t="str">
        <f t="shared" ref="P156:P158" si="241">P155</f>
        <v>-</v>
      </c>
      <c r="Q156" s="34" t="str">
        <f t="shared" ref="Q156:Q158" si="242">Q155</f>
        <v>-</v>
      </c>
      <c r="R156" s="34" t="str">
        <f t="shared" ref="R156:R158" si="243">R155</f>
        <v>-</v>
      </c>
      <c r="S156" s="34" t="str">
        <f t="shared" ref="S156:S158" si="244">S155</f>
        <v>-</v>
      </c>
      <c r="T156" s="34" t="str">
        <f t="shared" ref="T156:T158" si="245">T155</f>
        <v>-</v>
      </c>
      <c r="U156" s="34" t="str">
        <f t="shared" ref="U156:U158" si="246">U155</f>
        <v>-</v>
      </c>
      <c r="V156" s="34" t="str">
        <f t="shared" ref="V156:V158" si="247">V155</f>
        <v>-</v>
      </c>
      <c r="W156" s="34" t="str">
        <f t="shared" ref="W156:W158" si="248">W155</f>
        <v>-</v>
      </c>
      <c r="X156" s="34" t="str">
        <f t="shared" ref="X156:X158" si="249">X155</f>
        <v>-</v>
      </c>
      <c r="Y156" s="34" t="str">
        <f t="shared" ref="Y156:Y158" si="250">Y155</f>
        <v>-</v>
      </c>
      <c r="Z156" s="34" t="str">
        <f t="shared" ref="Z156:Z158" si="251">Z155</f>
        <v>-</v>
      </c>
      <c r="AA156" s="34" t="str">
        <f t="shared" ref="AA156:AA158" si="252">AA155</f>
        <v>-</v>
      </c>
      <c r="AB156" s="34" t="str">
        <f t="shared" ref="AB156:AB158" si="253">AB155</f>
        <v>-</v>
      </c>
      <c r="AC156" s="34" t="str">
        <f t="shared" ref="AC156:AC158" si="254">AC155</f>
        <v>-</v>
      </c>
      <c r="AD156" s="34" t="str">
        <f t="shared" ref="AD156:AD158" si="255">AD155</f>
        <v>-</v>
      </c>
      <c r="AE156" s="34" t="str">
        <f t="shared" ref="AE156:AE158" si="256">AE155</f>
        <v>-</v>
      </c>
      <c r="AF156" s="34" t="str">
        <f t="shared" ref="AF156:AF158" si="257">AF155</f>
        <v>-</v>
      </c>
      <c r="AG156" s="34">
        <f t="shared" ref="AG156:AG158" si="258">AG155</f>
        <v>320</v>
      </c>
      <c r="AH156" s="34" t="str">
        <f t="shared" ref="AH156:AH158" si="259">AH155</f>
        <v>-</v>
      </c>
      <c r="AI156" s="34" t="str">
        <f t="shared" ref="AI156:AI158" si="260">AI155</f>
        <v>-</v>
      </c>
      <c r="AJ156" s="34" t="str">
        <f t="shared" ref="AJ156:AJ158" si="261">AJ155</f>
        <v>-</v>
      </c>
      <c r="AK156" s="34" t="str">
        <f t="shared" ref="AK156:AK158" si="262">AK155</f>
        <v>-</v>
      </c>
      <c r="AL156" s="34" t="str">
        <f t="shared" ref="AL156:AL158" si="263">AL155</f>
        <v>-</v>
      </c>
      <c r="AM156" s="34" t="str">
        <f t="shared" ref="AM156:AM158" si="264">AM155</f>
        <v>-</v>
      </c>
      <c r="AN156" s="34" t="str">
        <f t="shared" ref="AN156:AN158" si="265">AN155</f>
        <v>-</v>
      </c>
      <c r="AO156" s="34" t="str">
        <f t="shared" ref="AO156:AO158" si="266">AO155</f>
        <v>-</v>
      </c>
      <c r="AP156" s="34" t="str">
        <f t="shared" ref="AP156:AP158" si="267">AP155</f>
        <v>-</v>
      </c>
      <c r="AQ156" s="34" t="str">
        <f t="shared" ref="AQ156:AQ158" si="268">AQ155</f>
        <v>-</v>
      </c>
      <c r="AR156" s="34" t="str">
        <f t="shared" ref="AR156:AR158" si="269">AR155</f>
        <v>-</v>
      </c>
      <c r="AS156" s="34" t="str">
        <f t="shared" ref="AS156:AS158" si="270">AS155</f>
        <v>-</v>
      </c>
      <c r="AT156" s="34" t="str">
        <f t="shared" ref="AT156:AT158" si="271">AT155</f>
        <v>-</v>
      </c>
      <c r="AU156" s="34" t="str">
        <f t="shared" ref="AU156:AU158" si="272">AU155</f>
        <v>-</v>
      </c>
    </row>
    <row r="157" spans="2:47" hidden="1" outlineLevel="1">
      <c r="B157" s="32" t="s">
        <v>932</v>
      </c>
      <c r="C157" s="34" t="str">
        <f t="shared" si="228"/>
        <v>-</v>
      </c>
      <c r="D157" s="34" t="str">
        <f t="shared" si="229"/>
        <v>-</v>
      </c>
      <c r="E157" s="34" t="str">
        <f t="shared" si="230"/>
        <v>-</v>
      </c>
      <c r="F157" s="34" t="str">
        <f t="shared" si="231"/>
        <v>-</v>
      </c>
      <c r="G157" s="34" t="str">
        <f t="shared" si="232"/>
        <v>-</v>
      </c>
      <c r="H157" s="34" t="str">
        <f t="shared" si="233"/>
        <v>-</v>
      </c>
      <c r="I157" s="34" t="str">
        <f t="shared" si="234"/>
        <v>-</v>
      </c>
      <c r="J157" s="34" t="str">
        <f t="shared" si="235"/>
        <v>-</v>
      </c>
      <c r="K157" s="34" t="str">
        <f t="shared" si="236"/>
        <v>-</v>
      </c>
      <c r="L157" s="34" t="str">
        <f t="shared" si="237"/>
        <v>-</v>
      </c>
      <c r="M157" s="34" t="str">
        <f t="shared" si="238"/>
        <v>-</v>
      </c>
      <c r="N157" s="34" t="str">
        <f t="shared" si="239"/>
        <v>-</v>
      </c>
      <c r="O157" s="34" t="str">
        <f t="shared" si="240"/>
        <v>-</v>
      </c>
      <c r="P157" s="34" t="str">
        <f t="shared" si="241"/>
        <v>-</v>
      </c>
      <c r="Q157" s="34" t="str">
        <f t="shared" si="242"/>
        <v>-</v>
      </c>
      <c r="R157" s="34" t="str">
        <f t="shared" si="243"/>
        <v>-</v>
      </c>
      <c r="S157" s="34" t="str">
        <f t="shared" si="244"/>
        <v>-</v>
      </c>
      <c r="T157" s="34" t="str">
        <f t="shared" si="245"/>
        <v>-</v>
      </c>
      <c r="U157" s="34" t="str">
        <f t="shared" si="246"/>
        <v>-</v>
      </c>
      <c r="V157" s="34" t="str">
        <f t="shared" si="247"/>
        <v>-</v>
      </c>
      <c r="W157" s="34" t="str">
        <f t="shared" si="248"/>
        <v>-</v>
      </c>
      <c r="X157" s="34" t="str">
        <f t="shared" si="249"/>
        <v>-</v>
      </c>
      <c r="Y157" s="34" t="str">
        <f t="shared" si="250"/>
        <v>-</v>
      </c>
      <c r="Z157" s="34" t="str">
        <f t="shared" si="251"/>
        <v>-</v>
      </c>
      <c r="AA157" s="34" t="str">
        <f t="shared" si="252"/>
        <v>-</v>
      </c>
      <c r="AB157" s="34" t="str">
        <f t="shared" si="253"/>
        <v>-</v>
      </c>
      <c r="AC157" s="34" t="str">
        <f t="shared" si="254"/>
        <v>-</v>
      </c>
      <c r="AD157" s="34" t="str">
        <f t="shared" si="255"/>
        <v>-</v>
      </c>
      <c r="AE157" s="34" t="str">
        <f t="shared" si="256"/>
        <v>-</v>
      </c>
      <c r="AF157" s="34" t="str">
        <f t="shared" si="257"/>
        <v>-</v>
      </c>
      <c r="AG157" s="34">
        <f t="shared" si="258"/>
        <v>320</v>
      </c>
      <c r="AH157" s="34" t="str">
        <f t="shared" si="259"/>
        <v>-</v>
      </c>
      <c r="AI157" s="34" t="str">
        <f t="shared" si="260"/>
        <v>-</v>
      </c>
      <c r="AJ157" s="34" t="str">
        <f t="shared" si="261"/>
        <v>-</v>
      </c>
      <c r="AK157" s="34" t="str">
        <f t="shared" si="262"/>
        <v>-</v>
      </c>
      <c r="AL157" s="34" t="str">
        <f t="shared" si="263"/>
        <v>-</v>
      </c>
      <c r="AM157" s="34" t="str">
        <f t="shared" si="264"/>
        <v>-</v>
      </c>
      <c r="AN157" s="34" t="str">
        <f t="shared" si="265"/>
        <v>-</v>
      </c>
      <c r="AO157" s="34" t="str">
        <f t="shared" si="266"/>
        <v>-</v>
      </c>
      <c r="AP157" s="34" t="str">
        <f t="shared" si="267"/>
        <v>-</v>
      </c>
      <c r="AQ157" s="34" t="str">
        <f t="shared" si="268"/>
        <v>-</v>
      </c>
      <c r="AR157" s="34" t="str">
        <f t="shared" si="269"/>
        <v>-</v>
      </c>
      <c r="AS157" s="34" t="str">
        <f t="shared" si="270"/>
        <v>-</v>
      </c>
      <c r="AT157" s="34" t="str">
        <f t="shared" si="271"/>
        <v>-</v>
      </c>
      <c r="AU157" s="34" t="str">
        <f t="shared" si="272"/>
        <v>-</v>
      </c>
    </row>
    <row r="158" spans="2:47" hidden="1" outlineLevel="1">
      <c r="B158" s="32" t="s">
        <v>933</v>
      </c>
      <c r="C158" s="34" t="str">
        <f t="shared" si="228"/>
        <v>-</v>
      </c>
      <c r="D158" s="34" t="str">
        <f t="shared" si="229"/>
        <v>-</v>
      </c>
      <c r="E158" s="34" t="str">
        <f t="shared" si="230"/>
        <v>-</v>
      </c>
      <c r="F158" s="34" t="str">
        <f t="shared" si="231"/>
        <v>-</v>
      </c>
      <c r="G158" s="34" t="str">
        <f t="shared" si="232"/>
        <v>-</v>
      </c>
      <c r="H158" s="34" t="str">
        <f t="shared" si="233"/>
        <v>-</v>
      </c>
      <c r="I158" s="34" t="str">
        <f t="shared" si="234"/>
        <v>-</v>
      </c>
      <c r="J158" s="34" t="str">
        <f t="shared" si="235"/>
        <v>-</v>
      </c>
      <c r="K158" s="34" t="str">
        <f t="shared" si="236"/>
        <v>-</v>
      </c>
      <c r="L158" s="34" t="str">
        <f t="shared" si="237"/>
        <v>-</v>
      </c>
      <c r="M158" s="34" t="str">
        <f t="shared" si="238"/>
        <v>-</v>
      </c>
      <c r="N158" s="34" t="str">
        <f t="shared" si="239"/>
        <v>-</v>
      </c>
      <c r="O158" s="34" t="str">
        <f t="shared" si="240"/>
        <v>-</v>
      </c>
      <c r="P158" s="34" t="str">
        <f t="shared" si="241"/>
        <v>-</v>
      </c>
      <c r="Q158" s="34" t="str">
        <f t="shared" si="242"/>
        <v>-</v>
      </c>
      <c r="R158" s="34" t="str">
        <f t="shared" si="243"/>
        <v>-</v>
      </c>
      <c r="S158" s="34" t="str">
        <f t="shared" si="244"/>
        <v>-</v>
      </c>
      <c r="T158" s="34" t="str">
        <f t="shared" si="245"/>
        <v>-</v>
      </c>
      <c r="U158" s="34" t="str">
        <f t="shared" si="246"/>
        <v>-</v>
      </c>
      <c r="V158" s="34" t="str">
        <f t="shared" si="247"/>
        <v>-</v>
      </c>
      <c r="W158" s="34" t="str">
        <f t="shared" si="248"/>
        <v>-</v>
      </c>
      <c r="X158" s="34" t="str">
        <f t="shared" si="249"/>
        <v>-</v>
      </c>
      <c r="Y158" s="34" t="str">
        <f t="shared" si="250"/>
        <v>-</v>
      </c>
      <c r="Z158" s="34" t="str">
        <f t="shared" si="251"/>
        <v>-</v>
      </c>
      <c r="AA158" s="34" t="str">
        <f t="shared" si="252"/>
        <v>-</v>
      </c>
      <c r="AB158" s="34" t="str">
        <f t="shared" si="253"/>
        <v>-</v>
      </c>
      <c r="AC158" s="34" t="str">
        <f t="shared" si="254"/>
        <v>-</v>
      </c>
      <c r="AD158" s="34" t="str">
        <f t="shared" si="255"/>
        <v>-</v>
      </c>
      <c r="AE158" s="34" t="str">
        <f t="shared" si="256"/>
        <v>-</v>
      </c>
      <c r="AF158" s="34" t="str">
        <f t="shared" si="257"/>
        <v>-</v>
      </c>
      <c r="AG158" s="34">
        <f t="shared" si="258"/>
        <v>320</v>
      </c>
      <c r="AH158" s="34" t="str">
        <f t="shared" si="259"/>
        <v>-</v>
      </c>
      <c r="AI158" s="34" t="str">
        <f t="shared" si="260"/>
        <v>-</v>
      </c>
      <c r="AJ158" s="34" t="str">
        <f t="shared" si="261"/>
        <v>-</v>
      </c>
      <c r="AK158" s="34" t="str">
        <f t="shared" si="262"/>
        <v>-</v>
      </c>
      <c r="AL158" s="34" t="str">
        <f t="shared" si="263"/>
        <v>-</v>
      </c>
      <c r="AM158" s="34" t="str">
        <f t="shared" si="264"/>
        <v>-</v>
      </c>
      <c r="AN158" s="34" t="str">
        <f t="shared" si="265"/>
        <v>-</v>
      </c>
      <c r="AO158" s="34" t="str">
        <f t="shared" si="266"/>
        <v>-</v>
      </c>
      <c r="AP158" s="34" t="str">
        <f t="shared" si="267"/>
        <v>-</v>
      </c>
      <c r="AQ158" s="34" t="str">
        <f t="shared" si="268"/>
        <v>-</v>
      </c>
      <c r="AR158" s="34" t="str">
        <f t="shared" si="269"/>
        <v>-</v>
      </c>
      <c r="AS158" s="34" t="str">
        <f t="shared" si="270"/>
        <v>-</v>
      </c>
      <c r="AT158" s="34" t="str">
        <f t="shared" si="271"/>
        <v>-</v>
      </c>
      <c r="AU158" s="34" t="str">
        <f t="shared" si="272"/>
        <v>-</v>
      </c>
    </row>
    <row r="159" spans="2:47" hidden="1" outlineLevel="1">
      <c r="B159" s="32" t="s">
        <v>1026</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v>35</v>
      </c>
      <c r="AH159" s="35">
        <v>36</v>
      </c>
      <c r="AI159" s="35">
        <v>37</v>
      </c>
      <c r="AJ159" s="35">
        <v>38</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t="s">
        <v>35</v>
      </c>
      <c r="D160" s="35" t="s">
        <v>35</v>
      </c>
      <c r="E160" s="35" t="s">
        <v>35</v>
      </c>
      <c r="F160" s="35" t="s">
        <v>35</v>
      </c>
      <c r="G160" s="35" t="s">
        <v>35</v>
      </c>
      <c r="H160" s="35" t="s">
        <v>35</v>
      </c>
      <c r="I160" s="35" t="s">
        <v>35</v>
      </c>
      <c r="J160" s="35" t="s">
        <v>35</v>
      </c>
      <c r="K160" s="35" t="s">
        <v>35</v>
      </c>
      <c r="L160" s="35" t="s">
        <v>35</v>
      </c>
      <c r="M160" s="35" t="s">
        <v>35</v>
      </c>
      <c r="N160" s="35" t="s">
        <v>35</v>
      </c>
      <c r="O160" s="35" t="s">
        <v>35</v>
      </c>
      <c r="P160" s="35" t="s">
        <v>35</v>
      </c>
      <c r="Q160" s="35" t="s">
        <v>35</v>
      </c>
      <c r="R160" s="35" t="s">
        <v>35</v>
      </c>
      <c r="S160" s="35" t="s">
        <v>35</v>
      </c>
      <c r="T160" s="35" t="s">
        <v>35</v>
      </c>
      <c r="U160" s="35" t="s">
        <v>35</v>
      </c>
      <c r="V160" s="35" t="s">
        <v>35</v>
      </c>
      <c r="W160" s="35" t="s">
        <v>35</v>
      </c>
      <c r="X160" s="35" t="s">
        <v>35</v>
      </c>
      <c r="Y160" s="35" t="s">
        <v>35</v>
      </c>
      <c r="Z160" s="35" t="s">
        <v>35</v>
      </c>
      <c r="AA160" s="35" t="s">
        <v>35</v>
      </c>
      <c r="AB160" s="35" t="s">
        <v>35</v>
      </c>
      <c r="AC160" s="35" t="s">
        <v>35</v>
      </c>
      <c r="AD160" s="35" t="s">
        <v>35</v>
      </c>
      <c r="AE160" s="35" t="s">
        <v>35</v>
      </c>
      <c r="AF160" s="35" t="s">
        <v>35</v>
      </c>
      <c r="AG160" s="35">
        <v>120</v>
      </c>
      <c r="AH160" s="35">
        <v>120</v>
      </c>
      <c r="AI160" s="35">
        <v>120</v>
      </c>
      <c r="AJ160" s="35">
        <v>120</v>
      </c>
      <c r="AK160" s="35" t="s">
        <v>35</v>
      </c>
      <c r="AL160" s="35" t="s">
        <v>35</v>
      </c>
      <c r="AM160" s="35" t="s">
        <v>35</v>
      </c>
      <c r="AN160" s="35" t="s">
        <v>35</v>
      </c>
      <c r="AO160" s="35" t="s">
        <v>35</v>
      </c>
      <c r="AP160" s="35" t="s">
        <v>35</v>
      </c>
      <c r="AQ160" s="35" t="s">
        <v>35</v>
      </c>
      <c r="AR160" s="35" t="s">
        <v>35</v>
      </c>
      <c r="AS160" s="35" t="s">
        <v>35</v>
      </c>
      <c r="AT160" s="35" t="s">
        <v>35</v>
      </c>
      <c r="AU160" s="35" t="s">
        <v>35</v>
      </c>
    </row>
    <row r="161" spans="1:47" hidden="1" outlineLevel="1">
      <c r="B161" s="32" t="s">
        <v>931</v>
      </c>
      <c r="C161" s="34" t="str">
        <f t="shared" ref="C161:C163" si="273">C160</f>
        <v>-</v>
      </c>
      <c r="D161" s="34" t="str">
        <f t="shared" ref="D161:D163" si="274">D160</f>
        <v>-</v>
      </c>
      <c r="E161" s="34" t="str">
        <f t="shared" ref="E161:E163" si="275">E160</f>
        <v>-</v>
      </c>
      <c r="F161" s="34" t="str">
        <f t="shared" ref="F161:F163" si="276">F160</f>
        <v>-</v>
      </c>
      <c r="G161" s="34" t="str">
        <f t="shared" ref="G161:G163" si="277">G160</f>
        <v>-</v>
      </c>
      <c r="H161" s="34" t="str">
        <f t="shared" ref="H161:H163" si="278">H160</f>
        <v>-</v>
      </c>
      <c r="I161" s="34" t="str">
        <f t="shared" ref="I161:I163" si="279">I160</f>
        <v>-</v>
      </c>
      <c r="J161" s="34" t="str">
        <f t="shared" ref="J161:J163" si="280">J160</f>
        <v>-</v>
      </c>
      <c r="K161" s="34" t="str">
        <f t="shared" ref="K161:K163" si="281">K160</f>
        <v>-</v>
      </c>
      <c r="L161" s="34" t="str">
        <f t="shared" ref="L161:L163" si="282">L160</f>
        <v>-</v>
      </c>
      <c r="M161" s="34" t="str">
        <f t="shared" ref="M161:M163" si="283">M160</f>
        <v>-</v>
      </c>
      <c r="N161" s="34" t="str">
        <f t="shared" ref="N161:N163" si="284">N160</f>
        <v>-</v>
      </c>
      <c r="O161" s="34" t="str">
        <f t="shared" ref="O161:O163" si="285">O160</f>
        <v>-</v>
      </c>
      <c r="P161" s="34" t="str">
        <f t="shared" ref="P161:P163" si="286">P160</f>
        <v>-</v>
      </c>
      <c r="Q161" s="34" t="str">
        <f t="shared" ref="Q161:Q163" si="287">Q160</f>
        <v>-</v>
      </c>
      <c r="R161" s="34" t="str">
        <f t="shared" ref="R161:R163" si="288">R160</f>
        <v>-</v>
      </c>
      <c r="S161" s="34" t="str">
        <f t="shared" ref="S161:S163" si="289">S160</f>
        <v>-</v>
      </c>
      <c r="T161" s="34" t="str">
        <f t="shared" ref="T161:T163" si="290">T160</f>
        <v>-</v>
      </c>
      <c r="U161" s="34" t="str">
        <f t="shared" ref="U161:U163" si="291">U160</f>
        <v>-</v>
      </c>
      <c r="V161" s="34" t="str">
        <f t="shared" ref="V161:V163" si="292">V160</f>
        <v>-</v>
      </c>
      <c r="W161" s="34" t="str">
        <f t="shared" ref="W161:W163" si="293">W160</f>
        <v>-</v>
      </c>
      <c r="X161" s="34" t="str">
        <f t="shared" ref="X161:X163" si="294">X160</f>
        <v>-</v>
      </c>
      <c r="Y161" s="34" t="str">
        <f t="shared" ref="Y161:Y163" si="295">Y160</f>
        <v>-</v>
      </c>
      <c r="Z161" s="34" t="str">
        <f t="shared" ref="Z161:Z163" si="296">Z160</f>
        <v>-</v>
      </c>
      <c r="AA161" s="34" t="str">
        <f t="shared" ref="AA161:AA163" si="297">AA160</f>
        <v>-</v>
      </c>
      <c r="AB161" s="34" t="str">
        <f t="shared" ref="AB161:AB163" si="298">AB160</f>
        <v>-</v>
      </c>
      <c r="AC161" s="34" t="str">
        <f t="shared" ref="AC161:AC163" si="299">AC160</f>
        <v>-</v>
      </c>
      <c r="AD161" s="34" t="str">
        <f t="shared" ref="AD161:AD163" si="300">AD160</f>
        <v>-</v>
      </c>
      <c r="AE161" s="34" t="str">
        <f t="shared" ref="AE161:AE163" si="301">AE160</f>
        <v>-</v>
      </c>
      <c r="AF161" s="34" t="str">
        <f t="shared" ref="AF161:AF163" si="302">AF160</f>
        <v>-</v>
      </c>
      <c r="AG161" s="34">
        <f t="shared" ref="AG161:AG163" si="303">AG160</f>
        <v>120</v>
      </c>
      <c r="AH161" s="34">
        <f t="shared" ref="AH161:AH163" si="304">AH160</f>
        <v>120</v>
      </c>
      <c r="AI161" s="34">
        <f t="shared" ref="AI161:AI163" si="305">AI160</f>
        <v>120</v>
      </c>
      <c r="AJ161" s="34">
        <f t="shared" ref="AJ161:AJ163" si="306">AJ160</f>
        <v>120</v>
      </c>
      <c r="AK161" s="34" t="str">
        <f t="shared" ref="AK161:AK163" si="307">AK160</f>
        <v>-</v>
      </c>
      <c r="AL161" s="34" t="str">
        <f t="shared" ref="AL161:AL163" si="308">AL160</f>
        <v>-</v>
      </c>
      <c r="AM161" s="34" t="str">
        <f t="shared" ref="AM161:AM163" si="309">AM160</f>
        <v>-</v>
      </c>
      <c r="AN161" s="34" t="str">
        <f t="shared" ref="AN161:AN163" si="310">AN160</f>
        <v>-</v>
      </c>
      <c r="AO161" s="34" t="str">
        <f t="shared" ref="AO161:AO163" si="311">AO160</f>
        <v>-</v>
      </c>
      <c r="AP161" s="34" t="str">
        <f t="shared" ref="AP161:AP163" si="312">AP160</f>
        <v>-</v>
      </c>
      <c r="AQ161" s="34" t="str">
        <f t="shared" ref="AQ161:AQ163" si="313">AQ160</f>
        <v>-</v>
      </c>
      <c r="AR161" s="34" t="str">
        <f t="shared" ref="AR161:AR163" si="314">AR160</f>
        <v>-</v>
      </c>
      <c r="AS161" s="34" t="str">
        <f t="shared" ref="AS161:AS163" si="315">AS160</f>
        <v>-</v>
      </c>
      <c r="AT161" s="34" t="str">
        <f t="shared" ref="AT161:AT163" si="316">AT160</f>
        <v>-</v>
      </c>
      <c r="AU161" s="34" t="str">
        <f t="shared" ref="AU161:AU163" si="317">AU160</f>
        <v>-</v>
      </c>
    </row>
    <row r="162" spans="1:47" hidden="1" outlineLevel="1">
      <c r="B162" s="32" t="s">
        <v>932</v>
      </c>
      <c r="C162" s="34" t="str">
        <f t="shared" si="273"/>
        <v>-</v>
      </c>
      <c r="D162" s="34" t="str">
        <f t="shared" si="274"/>
        <v>-</v>
      </c>
      <c r="E162" s="34" t="str">
        <f t="shared" si="275"/>
        <v>-</v>
      </c>
      <c r="F162" s="34" t="str">
        <f t="shared" si="276"/>
        <v>-</v>
      </c>
      <c r="G162" s="34" t="str">
        <f t="shared" si="277"/>
        <v>-</v>
      </c>
      <c r="H162" s="34" t="str">
        <f t="shared" si="278"/>
        <v>-</v>
      </c>
      <c r="I162" s="34" t="str">
        <f t="shared" si="279"/>
        <v>-</v>
      </c>
      <c r="J162" s="34" t="str">
        <f t="shared" si="280"/>
        <v>-</v>
      </c>
      <c r="K162" s="34" t="str">
        <f t="shared" si="281"/>
        <v>-</v>
      </c>
      <c r="L162" s="34" t="str">
        <f t="shared" si="282"/>
        <v>-</v>
      </c>
      <c r="M162" s="34" t="str">
        <f t="shared" si="283"/>
        <v>-</v>
      </c>
      <c r="N162" s="34" t="str">
        <f t="shared" si="284"/>
        <v>-</v>
      </c>
      <c r="O162" s="34" t="str">
        <f t="shared" si="285"/>
        <v>-</v>
      </c>
      <c r="P162" s="34" t="str">
        <f t="shared" si="286"/>
        <v>-</v>
      </c>
      <c r="Q162" s="34" t="str">
        <f t="shared" si="287"/>
        <v>-</v>
      </c>
      <c r="R162" s="34" t="str">
        <f t="shared" si="288"/>
        <v>-</v>
      </c>
      <c r="S162" s="34" t="str">
        <f t="shared" si="289"/>
        <v>-</v>
      </c>
      <c r="T162" s="34" t="str">
        <f t="shared" si="290"/>
        <v>-</v>
      </c>
      <c r="U162" s="34" t="str">
        <f t="shared" si="291"/>
        <v>-</v>
      </c>
      <c r="V162" s="34" t="str">
        <f t="shared" si="292"/>
        <v>-</v>
      </c>
      <c r="W162" s="34" t="str">
        <f t="shared" si="293"/>
        <v>-</v>
      </c>
      <c r="X162" s="34" t="str">
        <f t="shared" si="294"/>
        <v>-</v>
      </c>
      <c r="Y162" s="34" t="str">
        <f t="shared" si="295"/>
        <v>-</v>
      </c>
      <c r="Z162" s="34" t="str">
        <f t="shared" si="296"/>
        <v>-</v>
      </c>
      <c r="AA162" s="34" t="str">
        <f t="shared" si="297"/>
        <v>-</v>
      </c>
      <c r="AB162" s="34" t="str">
        <f t="shared" si="298"/>
        <v>-</v>
      </c>
      <c r="AC162" s="34" t="str">
        <f t="shared" si="299"/>
        <v>-</v>
      </c>
      <c r="AD162" s="34" t="str">
        <f t="shared" si="300"/>
        <v>-</v>
      </c>
      <c r="AE162" s="34" t="str">
        <f t="shared" si="301"/>
        <v>-</v>
      </c>
      <c r="AF162" s="34" t="str">
        <f t="shared" si="302"/>
        <v>-</v>
      </c>
      <c r="AG162" s="34">
        <f t="shared" si="303"/>
        <v>120</v>
      </c>
      <c r="AH162" s="34">
        <f t="shared" si="304"/>
        <v>120</v>
      </c>
      <c r="AI162" s="34">
        <f t="shared" si="305"/>
        <v>120</v>
      </c>
      <c r="AJ162" s="34">
        <f t="shared" si="306"/>
        <v>120</v>
      </c>
      <c r="AK162" s="34" t="str">
        <f t="shared" si="307"/>
        <v>-</v>
      </c>
      <c r="AL162" s="34" t="str">
        <f t="shared" si="308"/>
        <v>-</v>
      </c>
      <c r="AM162" s="34" t="str">
        <f t="shared" si="309"/>
        <v>-</v>
      </c>
      <c r="AN162" s="34" t="str">
        <f t="shared" si="310"/>
        <v>-</v>
      </c>
      <c r="AO162" s="34" t="str">
        <f t="shared" si="311"/>
        <v>-</v>
      </c>
      <c r="AP162" s="34" t="str">
        <f t="shared" si="312"/>
        <v>-</v>
      </c>
      <c r="AQ162" s="34" t="str">
        <f t="shared" si="313"/>
        <v>-</v>
      </c>
      <c r="AR162" s="34" t="str">
        <f t="shared" si="314"/>
        <v>-</v>
      </c>
      <c r="AS162" s="34" t="str">
        <f t="shared" si="315"/>
        <v>-</v>
      </c>
      <c r="AT162" s="34" t="str">
        <f t="shared" si="316"/>
        <v>-</v>
      </c>
      <c r="AU162" s="34" t="str">
        <f t="shared" si="317"/>
        <v>-</v>
      </c>
    </row>
    <row r="163" spans="1:47" hidden="1" outlineLevel="1">
      <c r="B163" s="32" t="s">
        <v>933</v>
      </c>
      <c r="C163" s="34" t="str">
        <f t="shared" si="273"/>
        <v>-</v>
      </c>
      <c r="D163" s="34" t="str">
        <f t="shared" si="274"/>
        <v>-</v>
      </c>
      <c r="E163" s="34" t="str">
        <f t="shared" si="275"/>
        <v>-</v>
      </c>
      <c r="F163" s="34" t="str">
        <f t="shared" si="276"/>
        <v>-</v>
      </c>
      <c r="G163" s="34" t="str">
        <f t="shared" si="277"/>
        <v>-</v>
      </c>
      <c r="H163" s="34" t="str">
        <f t="shared" si="278"/>
        <v>-</v>
      </c>
      <c r="I163" s="34" t="str">
        <f t="shared" si="279"/>
        <v>-</v>
      </c>
      <c r="J163" s="34" t="str">
        <f t="shared" si="280"/>
        <v>-</v>
      </c>
      <c r="K163" s="34" t="str">
        <f t="shared" si="281"/>
        <v>-</v>
      </c>
      <c r="L163" s="34" t="str">
        <f t="shared" si="282"/>
        <v>-</v>
      </c>
      <c r="M163" s="34" t="str">
        <f t="shared" si="283"/>
        <v>-</v>
      </c>
      <c r="N163" s="34" t="str">
        <f t="shared" si="284"/>
        <v>-</v>
      </c>
      <c r="O163" s="34" t="str">
        <f t="shared" si="285"/>
        <v>-</v>
      </c>
      <c r="P163" s="34" t="str">
        <f t="shared" si="286"/>
        <v>-</v>
      </c>
      <c r="Q163" s="34" t="str">
        <f t="shared" si="287"/>
        <v>-</v>
      </c>
      <c r="R163" s="34" t="str">
        <f t="shared" si="288"/>
        <v>-</v>
      </c>
      <c r="S163" s="34" t="str">
        <f t="shared" si="289"/>
        <v>-</v>
      </c>
      <c r="T163" s="34" t="str">
        <f t="shared" si="290"/>
        <v>-</v>
      </c>
      <c r="U163" s="34" t="str">
        <f t="shared" si="291"/>
        <v>-</v>
      </c>
      <c r="V163" s="34" t="str">
        <f t="shared" si="292"/>
        <v>-</v>
      </c>
      <c r="W163" s="34" t="str">
        <f t="shared" si="293"/>
        <v>-</v>
      </c>
      <c r="X163" s="34" t="str">
        <f t="shared" si="294"/>
        <v>-</v>
      </c>
      <c r="Y163" s="34" t="str">
        <f t="shared" si="295"/>
        <v>-</v>
      </c>
      <c r="Z163" s="34" t="str">
        <f t="shared" si="296"/>
        <v>-</v>
      </c>
      <c r="AA163" s="34" t="str">
        <f t="shared" si="297"/>
        <v>-</v>
      </c>
      <c r="AB163" s="34" t="str">
        <f t="shared" si="298"/>
        <v>-</v>
      </c>
      <c r="AC163" s="34" t="str">
        <f t="shared" si="299"/>
        <v>-</v>
      </c>
      <c r="AD163" s="34" t="str">
        <f t="shared" si="300"/>
        <v>-</v>
      </c>
      <c r="AE163" s="34" t="str">
        <f t="shared" si="301"/>
        <v>-</v>
      </c>
      <c r="AF163" s="34" t="str">
        <f t="shared" si="302"/>
        <v>-</v>
      </c>
      <c r="AG163" s="34">
        <f t="shared" si="303"/>
        <v>120</v>
      </c>
      <c r="AH163" s="34">
        <f t="shared" si="304"/>
        <v>120</v>
      </c>
      <c r="AI163" s="34">
        <f t="shared" si="305"/>
        <v>120</v>
      </c>
      <c r="AJ163" s="34">
        <f t="shared" si="306"/>
        <v>120</v>
      </c>
      <c r="AK163" s="34" t="str">
        <f t="shared" si="307"/>
        <v>-</v>
      </c>
      <c r="AL163" s="34" t="str">
        <f t="shared" si="308"/>
        <v>-</v>
      </c>
      <c r="AM163" s="34" t="str">
        <f t="shared" si="309"/>
        <v>-</v>
      </c>
      <c r="AN163" s="34" t="str">
        <f t="shared" si="310"/>
        <v>-</v>
      </c>
      <c r="AO163" s="34" t="str">
        <f t="shared" si="311"/>
        <v>-</v>
      </c>
      <c r="AP163" s="34" t="str">
        <f t="shared" si="312"/>
        <v>-</v>
      </c>
      <c r="AQ163" s="34" t="str">
        <f t="shared" si="313"/>
        <v>-</v>
      </c>
      <c r="AR163" s="34" t="str">
        <f t="shared" si="314"/>
        <v>-</v>
      </c>
      <c r="AS163" s="34" t="str">
        <f t="shared" si="315"/>
        <v>-</v>
      </c>
      <c r="AT163" s="34" t="str">
        <f t="shared" si="316"/>
        <v>-</v>
      </c>
      <c r="AU163" s="34" t="str">
        <f t="shared" si="317"/>
        <v>-</v>
      </c>
    </row>
    <row r="164" spans="1:47" hidden="1" outlineLevel="1">
      <c r="B164" s="32" t="s">
        <v>1026</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v>31</v>
      </c>
      <c r="AH164" s="35">
        <v>32</v>
      </c>
      <c r="AI164" s="35">
        <v>33</v>
      </c>
      <c r="AJ164" s="35">
        <v>34</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t="s">
        <v>35</v>
      </c>
      <c r="D165" s="35" t="s">
        <v>35</v>
      </c>
      <c r="E165" s="35" t="s">
        <v>35</v>
      </c>
      <c r="F165" s="35" t="s">
        <v>35</v>
      </c>
      <c r="G165" s="35" t="s">
        <v>35</v>
      </c>
      <c r="H165" s="35" t="s">
        <v>35</v>
      </c>
      <c r="I165" s="35" t="s">
        <v>35</v>
      </c>
      <c r="J165" s="35" t="s">
        <v>35</v>
      </c>
      <c r="K165" s="35" t="s">
        <v>35</v>
      </c>
      <c r="L165" s="35" t="s">
        <v>35</v>
      </c>
      <c r="M165" s="35" t="s">
        <v>35</v>
      </c>
      <c r="N165" s="35" t="s">
        <v>35</v>
      </c>
      <c r="O165" s="35" t="s">
        <v>35</v>
      </c>
      <c r="P165" s="35" t="s">
        <v>35</v>
      </c>
      <c r="Q165" s="35" t="s">
        <v>35</v>
      </c>
      <c r="R165" s="35" t="s">
        <v>35</v>
      </c>
      <c r="S165" s="35" t="s">
        <v>35</v>
      </c>
      <c r="T165" s="35" t="s">
        <v>35</v>
      </c>
      <c r="U165" s="35" t="s">
        <v>35</v>
      </c>
      <c r="V165" s="35" t="s">
        <v>35</v>
      </c>
      <c r="W165" s="35" t="s">
        <v>35</v>
      </c>
      <c r="X165" s="35" t="s">
        <v>35</v>
      </c>
      <c r="Y165" s="35" t="s">
        <v>35</v>
      </c>
      <c r="Z165" s="35" t="s">
        <v>35</v>
      </c>
      <c r="AA165" s="35" t="s">
        <v>35</v>
      </c>
      <c r="AB165" s="35" t="s">
        <v>35</v>
      </c>
      <c r="AC165" s="35" t="s">
        <v>35</v>
      </c>
      <c r="AD165" s="35" t="s">
        <v>35</v>
      </c>
      <c r="AE165" s="35" t="s">
        <v>35</v>
      </c>
      <c r="AF165" s="35" t="s">
        <v>35</v>
      </c>
      <c r="AG165" s="35">
        <v>155</v>
      </c>
      <c r="AH165" s="35">
        <v>155</v>
      </c>
      <c r="AI165" s="35">
        <v>155</v>
      </c>
      <c r="AJ165" s="35">
        <v>155</v>
      </c>
      <c r="AK165" s="35" t="s">
        <v>35</v>
      </c>
      <c r="AL165" s="35" t="s">
        <v>35</v>
      </c>
      <c r="AM165" s="35" t="s">
        <v>35</v>
      </c>
      <c r="AN165" s="35" t="s">
        <v>35</v>
      </c>
      <c r="AO165" s="35" t="s">
        <v>35</v>
      </c>
      <c r="AP165" s="35" t="s">
        <v>35</v>
      </c>
      <c r="AQ165" s="35" t="s">
        <v>35</v>
      </c>
      <c r="AR165" s="35" t="s">
        <v>35</v>
      </c>
      <c r="AS165" s="35" t="s">
        <v>35</v>
      </c>
      <c r="AT165" s="35" t="s">
        <v>35</v>
      </c>
      <c r="AU165" s="35" t="s">
        <v>35</v>
      </c>
    </row>
    <row r="166" spans="1:47" hidden="1" outlineLevel="1">
      <c r="B166" s="32" t="s">
        <v>931</v>
      </c>
      <c r="C166" s="34" t="str">
        <f t="shared" ref="C166:C168" si="318">C165</f>
        <v>-</v>
      </c>
      <c r="D166" s="34" t="str">
        <f t="shared" ref="D166:D168" si="319">D165</f>
        <v>-</v>
      </c>
      <c r="E166" s="34" t="str">
        <f t="shared" ref="E166:E168" si="320">E165</f>
        <v>-</v>
      </c>
      <c r="F166" s="34" t="str">
        <f t="shared" ref="F166:F168" si="321">F165</f>
        <v>-</v>
      </c>
      <c r="G166" s="34" t="str">
        <f t="shared" ref="G166:G168" si="322">G165</f>
        <v>-</v>
      </c>
      <c r="H166" s="34" t="str">
        <f t="shared" ref="H166:H168" si="323">H165</f>
        <v>-</v>
      </c>
      <c r="I166" s="34" t="str">
        <f t="shared" ref="I166:I168" si="324">I165</f>
        <v>-</v>
      </c>
      <c r="J166" s="34" t="str">
        <f t="shared" ref="J166:J168" si="325">J165</f>
        <v>-</v>
      </c>
      <c r="K166" s="34" t="str">
        <f t="shared" ref="K166:K168" si="326">K165</f>
        <v>-</v>
      </c>
      <c r="L166" s="34" t="str">
        <f t="shared" ref="L166:L168" si="327">L165</f>
        <v>-</v>
      </c>
      <c r="M166" s="34" t="str">
        <f t="shared" ref="M166:M168" si="328">M165</f>
        <v>-</v>
      </c>
      <c r="N166" s="34" t="str">
        <f t="shared" ref="N166:N168" si="329">N165</f>
        <v>-</v>
      </c>
      <c r="O166" s="34" t="str">
        <f t="shared" ref="O166:O168" si="330">O165</f>
        <v>-</v>
      </c>
      <c r="P166" s="34" t="str">
        <f t="shared" ref="P166:P168" si="331">P165</f>
        <v>-</v>
      </c>
      <c r="Q166" s="34" t="str">
        <f t="shared" ref="Q166:Q168" si="332">Q165</f>
        <v>-</v>
      </c>
      <c r="R166" s="34" t="str">
        <f t="shared" ref="R166:R168" si="333">R165</f>
        <v>-</v>
      </c>
      <c r="S166" s="34" t="str">
        <f t="shared" ref="S166:S168" si="334">S165</f>
        <v>-</v>
      </c>
      <c r="T166" s="34" t="str">
        <f t="shared" ref="T166:T168" si="335">T165</f>
        <v>-</v>
      </c>
      <c r="U166" s="34" t="str">
        <f t="shared" ref="U166:U168" si="336">U165</f>
        <v>-</v>
      </c>
      <c r="V166" s="34" t="str">
        <f t="shared" ref="V166:V168" si="337">V165</f>
        <v>-</v>
      </c>
      <c r="W166" s="34" t="str">
        <f t="shared" ref="W166:W168" si="338">W165</f>
        <v>-</v>
      </c>
      <c r="X166" s="34" t="str">
        <f t="shared" ref="X166:X168" si="339">X165</f>
        <v>-</v>
      </c>
      <c r="Y166" s="34" t="str">
        <f t="shared" ref="Y166:Y168" si="340">Y165</f>
        <v>-</v>
      </c>
      <c r="Z166" s="34" t="str">
        <f t="shared" ref="Z166:Z168" si="341">Z165</f>
        <v>-</v>
      </c>
      <c r="AA166" s="34" t="str">
        <f t="shared" ref="AA166:AA168" si="342">AA165</f>
        <v>-</v>
      </c>
      <c r="AB166" s="34" t="str">
        <f t="shared" ref="AB166:AB168" si="343">AB165</f>
        <v>-</v>
      </c>
      <c r="AC166" s="34" t="str">
        <f t="shared" ref="AC166:AC168" si="344">AC165</f>
        <v>-</v>
      </c>
      <c r="AD166" s="34" t="str">
        <f t="shared" ref="AD166:AD168" si="345">AD165</f>
        <v>-</v>
      </c>
      <c r="AE166" s="34" t="str">
        <f t="shared" ref="AE166:AE168" si="346">AE165</f>
        <v>-</v>
      </c>
      <c r="AF166" s="34" t="str">
        <f t="shared" ref="AF166:AF168" si="347">AF165</f>
        <v>-</v>
      </c>
      <c r="AG166" s="34">
        <f t="shared" ref="AG166:AG168" si="348">AG165</f>
        <v>155</v>
      </c>
      <c r="AH166" s="34">
        <f t="shared" ref="AH166:AH168" si="349">AH165</f>
        <v>155</v>
      </c>
      <c r="AI166" s="34">
        <f t="shared" ref="AI166:AI168" si="350">AI165</f>
        <v>155</v>
      </c>
      <c r="AJ166" s="34">
        <f t="shared" ref="AJ166:AJ168" si="351">AJ165</f>
        <v>155</v>
      </c>
      <c r="AK166" s="34" t="str">
        <f t="shared" ref="AK166:AK168" si="352">AK165</f>
        <v>-</v>
      </c>
      <c r="AL166" s="34" t="str">
        <f t="shared" ref="AL166:AL168" si="353">AL165</f>
        <v>-</v>
      </c>
      <c r="AM166" s="34" t="str">
        <f t="shared" ref="AM166:AM168" si="354">AM165</f>
        <v>-</v>
      </c>
      <c r="AN166" s="34" t="str">
        <f t="shared" ref="AN166:AN168" si="355">AN165</f>
        <v>-</v>
      </c>
      <c r="AO166" s="34" t="str">
        <f t="shared" ref="AO166:AO168" si="356">AO165</f>
        <v>-</v>
      </c>
      <c r="AP166" s="34" t="str">
        <f t="shared" ref="AP166:AP168" si="357">AP165</f>
        <v>-</v>
      </c>
      <c r="AQ166" s="34" t="str">
        <f t="shared" ref="AQ166:AQ168" si="358">AQ165</f>
        <v>-</v>
      </c>
      <c r="AR166" s="34" t="str">
        <f t="shared" ref="AR166:AR168" si="359">AR165</f>
        <v>-</v>
      </c>
      <c r="AS166" s="34" t="str">
        <f t="shared" ref="AS166:AS168" si="360">AS165</f>
        <v>-</v>
      </c>
      <c r="AT166" s="34" t="str">
        <f t="shared" ref="AT166:AT168" si="361">AT165</f>
        <v>-</v>
      </c>
      <c r="AU166" s="34" t="str">
        <f t="shared" ref="AU166:AU168" si="362">AU165</f>
        <v>-</v>
      </c>
    </row>
    <row r="167" spans="1:47" hidden="1" outlineLevel="1">
      <c r="B167" s="32" t="s">
        <v>932</v>
      </c>
      <c r="C167" s="34" t="str">
        <f t="shared" si="318"/>
        <v>-</v>
      </c>
      <c r="D167" s="34" t="str">
        <f t="shared" si="319"/>
        <v>-</v>
      </c>
      <c r="E167" s="34" t="str">
        <f t="shared" si="320"/>
        <v>-</v>
      </c>
      <c r="F167" s="34" t="str">
        <f t="shared" si="321"/>
        <v>-</v>
      </c>
      <c r="G167" s="34" t="str">
        <f t="shared" si="322"/>
        <v>-</v>
      </c>
      <c r="H167" s="34" t="str">
        <f t="shared" si="323"/>
        <v>-</v>
      </c>
      <c r="I167" s="34" t="str">
        <f t="shared" si="324"/>
        <v>-</v>
      </c>
      <c r="J167" s="34" t="str">
        <f t="shared" si="325"/>
        <v>-</v>
      </c>
      <c r="K167" s="34" t="str">
        <f t="shared" si="326"/>
        <v>-</v>
      </c>
      <c r="L167" s="34" t="str">
        <f t="shared" si="327"/>
        <v>-</v>
      </c>
      <c r="M167" s="34" t="str">
        <f t="shared" si="328"/>
        <v>-</v>
      </c>
      <c r="N167" s="34" t="str">
        <f t="shared" si="329"/>
        <v>-</v>
      </c>
      <c r="O167" s="34" t="str">
        <f t="shared" si="330"/>
        <v>-</v>
      </c>
      <c r="P167" s="34" t="str">
        <f t="shared" si="331"/>
        <v>-</v>
      </c>
      <c r="Q167" s="34" t="str">
        <f t="shared" si="332"/>
        <v>-</v>
      </c>
      <c r="R167" s="34" t="str">
        <f t="shared" si="333"/>
        <v>-</v>
      </c>
      <c r="S167" s="34" t="str">
        <f t="shared" si="334"/>
        <v>-</v>
      </c>
      <c r="T167" s="34" t="str">
        <f t="shared" si="335"/>
        <v>-</v>
      </c>
      <c r="U167" s="34" t="str">
        <f t="shared" si="336"/>
        <v>-</v>
      </c>
      <c r="V167" s="34" t="str">
        <f t="shared" si="337"/>
        <v>-</v>
      </c>
      <c r="W167" s="34" t="str">
        <f t="shared" si="338"/>
        <v>-</v>
      </c>
      <c r="X167" s="34" t="str">
        <f t="shared" si="339"/>
        <v>-</v>
      </c>
      <c r="Y167" s="34" t="str">
        <f t="shared" si="340"/>
        <v>-</v>
      </c>
      <c r="Z167" s="34" t="str">
        <f t="shared" si="341"/>
        <v>-</v>
      </c>
      <c r="AA167" s="34" t="str">
        <f t="shared" si="342"/>
        <v>-</v>
      </c>
      <c r="AB167" s="34" t="str">
        <f t="shared" si="343"/>
        <v>-</v>
      </c>
      <c r="AC167" s="34" t="str">
        <f t="shared" si="344"/>
        <v>-</v>
      </c>
      <c r="AD167" s="34" t="str">
        <f t="shared" si="345"/>
        <v>-</v>
      </c>
      <c r="AE167" s="34" t="str">
        <f t="shared" si="346"/>
        <v>-</v>
      </c>
      <c r="AF167" s="34" t="str">
        <f t="shared" si="347"/>
        <v>-</v>
      </c>
      <c r="AG167" s="34">
        <f t="shared" si="348"/>
        <v>155</v>
      </c>
      <c r="AH167" s="34">
        <f t="shared" si="349"/>
        <v>155</v>
      </c>
      <c r="AI167" s="34">
        <f t="shared" si="350"/>
        <v>155</v>
      </c>
      <c r="AJ167" s="34">
        <f t="shared" si="351"/>
        <v>155</v>
      </c>
      <c r="AK167" s="34" t="str">
        <f t="shared" si="352"/>
        <v>-</v>
      </c>
      <c r="AL167" s="34" t="str">
        <f t="shared" si="353"/>
        <v>-</v>
      </c>
      <c r="AM167" s="34" t="str">
        <f t="shared" si="354"/>
        <v>-</v>
      </c>
      <c r="AN167" s="34" t="str">
        <f t="shared" si="355"/>
        <v>-</v>
      </c>
      <c r="AO167" s="34" t="str">
        <f t="shared" si="356"/>
        <v>-</v>
      </c>
      <c r="AP167" s="34" t="str">
        <f t="shared" si="357"/>
        <v>-</v>
      </c>
      <c r="AQ167" s="34" t="str">
        <f t="shared" si="358"/>
        <v>-</v>
      </c>
      <c r="AR167" s="34" t="str">
        <f t="shared" si="359"/>
        <v>-</v>
      </c>
      <c r="AS167" s="34" t="str">
        <f t="shared" si="360"/>
        <v>-</v>
      </c>
      <c r="AT167" s="34" t="str">
        <f t="shared" si="361"/>
        <v>-</v>
      </c>
      <c r="AU167" s="34" t="str">
        <f t="shared" si="362"/>
        <v>-</v>
      </c>
    </row>
    <row r="168" spans="1:47" hidden="1" outlineLevel="1">
      <c r="B168" s="32" t="s">
        <v>933</v>
      </c>
      <c r="C168" s="34" t="str">
        <f t="shared" si="318"/>
        <v>-</v>
      </c>
      <c r="D168" s="34" t="str">
        <f t="shared" si="319"/>
        <v>-</v>
      </c>
      <c r="E168" s="34" t="str">
        <f t="shared" si="320"/>
        <v>-</v>
      </c>
      <c r="F168" s="34" t="str">
        <f t="shared" si="321"/>
        <v>-</v>
      </c>
      <c r="G168" s="34" t="str">
        <f t="shared" si="322"/>
        <v>-</v>
      </c>
      <c r="H168" s="34" t="str">
        <f t="shared" si="323"/>
        <v>-</v>
      </c>
      <c r="I168" s="34" t="str">
        <f t="shared" si="324"/>
        <v>-</v>
      </c>
      <c r="J168" s="34" t="str">
        <f t="shared" si="325"/>
        <v>-</v>
      </c>
      <c r="K168" s="34" t="str">
        <f t="shared" si="326"/>
        <v>-</v>
      </c>
      <c r="L168" s="34" t="str">
        <f t="shared" si="327"/>
        <v>-</v>
      </c>
      <c r="M168" s="34" t="str">
        <f t="shared" si="328"/>
        <v>-</v>
      </c>
      <c r="N168" s="34" t="str">
        <f t="shared" si="329"/>
        <v>-</v>
      </c>
      <c r="O168" s="34" t="str">
        <f t="shared" si="330"/>
        <v>-</v>
      </c>
      <c r="P168" s="34" t="str">
        <f t="shared" si="331"/>
        <v>-</v>
      </c>
      <c r="Q168" s="34" t="str">
        <f t="shared" si="332"/>
        <v>-</v>
      </c>
      <c r="R168" s="34" t="str">
        <f t="shared" si="333"/>
        <v>-</v>
      </c>
      <c r="S168" s="34" t="str">
        <f t="shared" si="334"/>
        <v>-</v>
      </c>
      <c r="T168" s="34" t="str">
        <f t="shared" si="335"/>
        <v>-</v>
      </c>
      <c r="U168" s="34" t="str">
        <f t="shared" si="336"/>
        <v>-</v>
      </c>
      <c r="V168" s="34" t="str">
        <f t="shared" si="337"/>
        <v>-</v>
      </c>
      <c r="W168" s="34" t="str">
        <f t="shared" si="338"/>
        <v>-</v>
      </c>
      <c r="X168" s="34" t="str">
        <f t="shared" si="339"/>
        <v>-</v>
      </c>
      <c r="Y168" s="34" t="str">
        <f t="shared" si="340"/>
        <v>-</v>
      </c>
      <c r="Z168" s="34" t="str">
        <f t="shared" si="341"/>
        <v>-</v>
      </c>
      <c r="AA168" s="34" t="str">
        <f t="shared" si="342"/>
        <v>-</v>
      </c>
      <c r="AB168" s="34" t="str">
        <f t="shared" si="343"/>
        <v>-</v>
      </c>
      <c r="AC168" s="34" t="str">
        <f t="shared" si="344"/>
        <v>-</v>
      </c>
      <c r="AD168" s="34" t="str">
        <f t="shared" si="345"/>
        <v>-</v>
      </c>
      <c r="AE168" s="34" t="str">
        <f t="shared" si="346"/>
        <v>-</v>
      </c>
      <c r="AF168" s="34" t="str">
        <f t="shared" si="347"/>
        <v>-</v>
      </c>
      <c r="AG168" s="34">
        <f t="shared" si="348"/>
        <v>155</v>
      </c>
      <c r="AH168" s="34">
        <f t="shared" si="349"/>
        <v>155</v>
      </c>
      <c r="AI168" s="34">
        <f t="shared" si="350"/>
        <v>155</v>
      </c>
      <c r="AJ168" s="34">
        <f t="shared" si="351"/>
        <v>155</v>
      </c>
      <c r="AK168" s="34" t="str">
        <f t="shared" si="352"/>
        <v>-</v>
      </c>
      <c r="AL168" s="34" t="str">
        <f t="shared" si="353"/>
        <v>-</v>
      </c>
      <c r="AM168" s="34" t="str">
        <f t="shared" si="354"/>
        <v>-</v>
      </c>
      <c r="AN168" s="34" t="str">
        <f t="shared" si="355"/>
        <v>-</v>
      </c>
      <c r="AO168" s="34" t="str">
        <f t="shared" si="356"/>
        <v>-</v>
      </c>
      <c r="AP168" s="34" t="str">
        <f t="shared" si="357"/>
        <v>-</v>
      </c>
      <c r="AQ168" s="34" t="str">
        <f t="shared" si="358"/>
        <v>-</v>
      </c>
      <c r="AR168" s="34" t="str">
        <f t="shared" si="359"/>
        <v>-</v>
      </c>
      <c r="AS168" s="34" t="str">
        <f t="shared" si="360"/>
        <v>-</v>
      </c>
      <c r="AT168" s="34" t="str">
        <f t="shared" si="361"/>
        <v>-</v>
      </c>
      <c r="AU168" s="34" t="str">
        <f t="shared" si="362"/>
        <v>-</v>
      </c>
    </row>
    <row r="169" spans="1:47" hidden="1" outlineLevel="1"/>
    <row r="171" spans="1:47">
      <c r="A171" s="16" t="s">
        <v>1005</v>
      </c>
    </row>
    <row r="172" spans="1:47" outlineLevel="1">
      <c r="D172" t="s">
        <v>952</v>
      </c>
      <c r="E172" t="s">
        <v>953</v>
      </c>
      <c r="F172" t="s">
        <v>954</v>
      </c>
      <c r="H172" t="s">
        <v>1136</v>
      </c>
    </row>
    <row r="173" spans="1:47" ht="67.5" outlineLevel="1">
      <c r="C173" s="128" t="s">
        <v>945</v>
      </c>
      <c r="H173" s="128" t="s">
        <v>1137</v>
      </c>
      <c r="I173" s="128" t="s">
        <v>1004</v>
      </c>
    </row>
    <row r="174" spans="1:47" outlineLevel="1">
      <c r="A174">
        <v>1</v>
      </c>
      <c r="B174" t="s">
        <v>1133</v>
      </c>
      <c r="C174" s="361">
        <f t="shared" ref="C174:C179" si="363">INDEX($D174:$F174,1,d.Region)</f>
        <v>0</v>
      </c>
      <c r="D174" s="360">
        <v>0</v>
      </c>
      <c r="E174" s="12">
        <v>0</v>
      </c>
      <c r="F174" s="12">
        <v>0</v>
      </c>
      <c r="H174" s="357">
        <f>ROUND(7*30.4+$C174,0)</f>
        <v>213</v>
      </c>
      <c r="I174" s="216">
        <f>7+$C174/30.5</f>
        <v>7</v>
      </c>
    </row>
    <row r="175" spans="1:47" outlineLevel="1">
      <c r="A175">
        <v>2</v>
      </c>
      <c r="B175" t="s">
        <v>1135</v>
      </c>
      <c r="C175" s="362">
        <f t="shared" si="363"/>
        <v>14</v>
      </c>
      <c r="D175" s="360">
        <v>14</v>
      </c>
      <c r="E175" s="12">
        <v>14</v>
      </c>
      <c r="F175" s="12">
        <v>14</v>
      </c>
      <c r="H175" s="358">
        <f t="shared" ref="H175:H179" si="364">ROUND(7*30.4+$C175,0)</f>
        <v>227</v>
      </c>
      <c r="I175" s="216">
        <f t="shared" ref="I175:I179" si="365">7+$C175/30.5</f>
        <v>7.4590163934426226</v>
      </c>
    </row>
    <row r="176" spans="1:47" outlineLevel="1">
      <c r="A176">
        <v>3</v>
      </c>
      <c r="B176" t="s">
        <v>1134</v>
      </c>
      <c r="C176" s="362">
        <f t="shared" si="363"/>
        <v>35</v>
      </c>
      <c r="D176" s="360">
        <v>35</v>
      </c>
      <c r="E176" s="12">
        <v>35</v>
      </c>
      <c r="F176" s="12">
        <v>35</v>
      </c>
      <c r="H176" s="358">
        <f t="shared" si="364"/>
        <v>248</v>
      </c>
      <c r="I176" s="216">
        <f t="shared" si="365"/>
        <v>8.1475409836065573</v>
      </c>
    </row>
    <row r="177" spans="1:14" outlineLevel="1">
      <c r="A177">
        <v>4</v>
      </c>
      <c r="B177" t="s">
        <v>951</v>
      </c>
      <c r="C177" s="362">
        <f t="shared" si="363"/>
        <v>49</v>
      </c>
      <c r="D177" s="360">
        <v>49</v>
      </c>
      <c r="E177" s="12">
        <v>49</v>
      </c>
      <c r="F177" s="12">
        <v>49</v>
      </c>
      <c r="H177" s="358">
        <f t="shared" si="364"/>
        <v>262</v>
      </c>
      <c r="I177" s="216">
        <f t="shared" si="365"/>
        <v>8.6065573770491799</v>
      </c>
    </row>
    <row r="178" spans="1:14" outlineLevel="1">
      <c r="A178">
        <v>5</v>
      </c>
      <c r="B178" t="s">
        <v>981</v>
      </c>
      <c r="C178" s="362">
        <f t="shared" si="363"/>
        <v>63</v>
      </c>
      <c r="D178" s="360">
        <v>63</v>
      </c>
      <c r="E178" s="12">
        <v>63</v>
      </c>
      <c r="F178" s="12">
        <v>56</v>
      </c>
      <c r="H178" s="358">
        <f t="shared" si="364"/>
        <v>276</v>
      </c>
      <c r="I178" s="216">
        <f t="shared" si="365"/>
        <v>9.0655737704918025</v>
      </c>
    </row>
    <row r="179" spans="1:14" outlineLevel="1">
      <c r="A179">
        <v>6</v>
      </c>
      <c r="B179" t="s">
        <v>1531</v>
      </c>
      <c r="C179" s="363">
        <f t="shared" si="363"/>
        <v>0</v>
      </c>
      <c r="D179" s="145">
        <f>D174</f>
        <v>0</v>
      </c>
      <c r="E179" s="145">
        <f t="shared" ref="E179:F179" si="366">E174</f>
        <v>0</v>
      </c>
      <c r="F179" s="145">
        <f t="shared" si="366"/>
        <v>0</v>
      </c>
      <c r="H179" s="359">
        <f t="shared" si="364"/>
        <v>213</v>
      </c>
      <c r="I179" s="216">
        <f t="shared" si="365"/>
        <v>7</v>
      </c>
    </row>
    <row r="180" spans="1:14" outlineLevel="1"/>
    <row r="182" spans="1:14">
      <c r="A182" s="16" t="s">
        <v>1534</v>
      </c>
    </row>
    <row r="183" spans="1:14" outlineLevel="1">
      <c r="C183" s="21" t="s">
        <v>975</v>
      </c>
      <c r="D183" s="21" t="s">
        <v>976</v>
      </c>
      <c r="E183" s="21" t="s">
        <v>977</v>
      </c>
      <c r="F183" s="441" t="s">
        <v>952</v>
      </c>
      <c r="G183" s="127"/>
      <c r="H183" s="442"/>
      <c r="I183" s="441" t="s">
        <v>953</v>
      </c>
      <c r="J183" s="127"/>
      <c r="K183" s="442"/>
      <c r="L183" s="441" t="s">
        <v>954</v>
      </c>
      <c r="M183" s="127"/>
      <c r="N183" s="442"/>
    </row>
    <row r="184" spans="1:14" outlineLevel="1">
      <c r="C184" s="29">
        <f>288+364</f>
        <v>652</v>
      </c>
      <c r="D184" s="437">
        <f>322+364</f>
        <v>686</v>
      </c>
      <c r="E184" s="440">
        <f>357+364</f>
        <v>721</v>
      </c>
      <c r="F184" s="443" t="s">
        <v>975</v>
      </c>
      <c r="G184" s="21" t="s">
        <v>976</v>
      </c>
      <c r="H184" s="444" t="s">
        <v>977</v>
      </c>
      <c r="I184" s="443" t="s">
        <v>975</v>
      </c>
      <c r="J184" s="21" t="s">
        <v>976</v>
      </c>
      <c r="K184" s="444" t="s">
        <v>977</v>
      </c>
      <c r="L184" s="443" t="s">
        <v>975</v>
      </c>
      <c r="M184" s="21" t="s">
        <v>976</v>
      </c>
      <c r="N184" s="444" t="s">
        <v>977</v>
      </c>
    </row>
    <row r="185" spans="1:14" outlineLevel="1">
      <c r="A185">
        <v>1</v>
      </c>
      <c r="B185" t="s">
        <v>1133</v>
      </c>
      <c r="C185" s="511">
        <f t="shared" ref="C185:E190" si="367">INT(C$184+CHOOSE(d.Region,F185,I185,L185))</f>
        <v>652</v>
      </c>
      <c r="D185" s="512">
        <f t="shared" si="367"/>
        <v>686</v>
      </c>
      <c r="E185" s="512">
        <f t="shared" si="367"/>
        <v>721</v>
      </c>
      <c r="F185" s="445">
        <f>$D174/2</f>
        <v>0</v>
      </c>
      <c r="G185" s="446">
        <f t="shared" ref="G185:H185" si="368">$D174/2</f>
        <v>0</v>
      </c>
      <c r="H185" s="447">
        <f t="shared" si="368"/>
        <v>0</v>
      </c>
      <c r="I185" s="445">
        <f>$E174/2</f>
        <v>0</v>
      </c>
      <c r="J185" s="446">
        <f t="shared" ref="J185:K185" si="369">$E174/2</f>
        <v>0</v>
      </c>
      <c r="K185" s="447">
        <f t="shared" si="369"/>
        <v>0</v>
      </c>
      <c r="L185" s="445">
        <f>$F174/2</f>
        <v>0</v>
      </c>
      <c r="M185" s="446">
        <f t="shared" ref="M185:N185" si="370">$F174/2</f>
        <v>0</v>
      </c>
      <c r="N185" s="447">
        <f t="shared" si="370"/>
        <v>0</v>
      </c>
    </row>
    <row r="186" spans="1:14" outlineLevel="1">
      <c r="A186">
        <v>2</v>
      </c>
      <c r="B186" t="s">
        <v>1135</v>
      </c>
      <c r="C186" s="513">
        <f t="shared" si="367"/>
        <v>659</v>
      </c>
      <c r="D186" s="135">
        <f t="shared" si="367"/>
        <v>693</v>
      </c>
      <c r="E186" s="135">
        <f t="shared" si="367"/>
        <v>728</v>
      </c>
      <c r="F186" s="445">
        <f>$D175/2</f>
        <v>7</v>
      </c>
      <c r="G186" s="446">
        <f>$D175/2</f>
        <v>7</v>
      </c>
      <c r="H186" s="447">
        <f>$D175/2</f>
        <v>7</v>
      </c>
      <c r="I186" s="445">
        <f t="shared" ref="I186:K186" si="371">$E175/2</f>
        <v>7</v>
      </c>
      <c r="J186" s="446">
        <f t="shared" si="371"/>
        <v>7</v>
      </c>
      <c r="K186" s="447">
        <f t="shared" si="371"/>
        <v>7</v>
      </c>
      <c r="L186" s="445">
        <f t="shared" ref="L186:N186" si="372">$F175/2</f>
        <v>7</v>
      </c>
      <c r="M186" s="446">
        <f t="shared" si="372"/>
        <v>7</v>
      </c>
      <c r="N186" s="447">
        <f t="shared" si="372"/>
        <v>7</v>
      </c>
    </row>
    <row r="187" spans="1:14" outlineLevel="1">
      <c r="A187">
        <v>3</v>
      </c>
      <c r="B187" t="s">
        <v>1134</v>
      </c>
      <c r="C187" s="513">
        <f t="shared" si="367"/>
        <v>669</v>
      </c>
      <c r="D187" s="135">
        <f t="shared" si="367"/>
        <v>703</v>
      </c>
      <c r="E187" s="135">
        <f t="shared" si="367"/>
        <v>738</v>
      </c>
      <c r="F187" s="445">
        <f t="shared" ref="F187:H187" si="373">$D176/2</f>
        <v>17.5</v>
      </c>
      <c r="G187" s="446">
        <f t="shared" si="373"/>
        <v>17.5</v>
      </c>
      <c r="H187" s="447">
        <f t="shared" si="373"/>
        <v>17.5</v>
      </c>
      <c r="I187" s="445">
        <f>$E176/2</f>
        <v>17.5</v>
      </c>
      <c r="J187" s="446">
        <f>$E176/2</f>
        <v>17.5</v>
      </c>
      <c r="K187" s="447">
        <f>$E176/2</f>
        <v>17.5</v>
      </c>
      <c r="L187" s="445">
        <f t="shared" ref="L187:N187" si="374">$F176/2</f>
        <v>17.5</v>
      </c>
      <c r="M187" s="446">
        <f t="shared" si="374"/>
        <v>17.5</v>
      </c>
      <c r="N187" s="447">
        <f t="shared" si="374"/>
        <v>17.5</v>
      </c>
    </row>
    <row r="188" spans="1:14" outlineLevel="1">
      <c r="A188">
        <v>4</v>
      </c>
      <c r="B188" t="s">
        <v>951</v>
      </c>
      <c r="C188" s="513">
        <f t="shared" si="367"/>
        <v>676</v>
      </c>
      <c r="D188" s="135">
        <f t="shared" si="367"/>
        <v>710</v>
      </c>
      <c r="E188" s="135">
        <f t="shared" si="367"/>
        <v>745</v>
      </c>
      <c r="F188" s="445">
        <f t="shared" ref="F188:H188" si="375">$D177/2</f>
        <v>24.5</v>
      </c>
      <c r="G188" s="446">
        <f t="shared" si="375"/>
        <v>24.5</v>
      </c>
      <c r="H188" s="447">
        <f t="shared" si="375"/>
        <v>24.5</v>
      </c>
      <c r="I188" s="445">
        <f t="shared" ref="I188:K188" si="376">$E177/2</f>
        <v>24.5</v>
      </c>
      <c r="J188" s="446">
        <f>$E177/2</f>
        <v>24.5</v>
      </c>
      <c r="K188" s="447">
        <f t="shared" si="376"/>
        <v>24.5</v>
      </c>
      <c r="L188" s="445">
        <f>$F177/2</f>
        <v>24.5</v>
      </c>
      <c r="M188" s="446">
        <f>$F177/2</f>
        <v>24.5</v>
      </c>
      <c r="N188" s="447">
        <f>$F177/2</f>
        <v>24.5</v>
      </c>
    </row>
    <row r="189" spans="1:14" outlineLevel="1">
      <c r="A189">
        <v>5</v>
      </c>
      <c r="B189" t="s">
        <v>981</v>
      </c>
      <c r="C189" s="513">
        <f t="shared" si="367"/>
        <v>683</v>
      </c>
      <c r="D189" s="135">
        <f t="shared" si="367"/>
        <v>717</v>
      </c>
      <c r="E189" s="135">
        <f t="shared" si="367"/>
        <v>752</v>
      </c>
      <c r="F189" s="445">
        <f t="shared" ref="F189:H189" si="377">$D178/2</f>
        <v>31.5</v>
      </c>
      <c r="G189" s="446">
        <f t="shared" si="377"/>
        <v>31.5</v>
      </c>
      <c r="H189" s="447">
        <f t="shared" si="377"/>
        <v>31.5</v>
      </c>
      <c r="I189" s="445">
        <f t="shared" ref="I189:K189" si="378">$E178/2</f>
        <v>31.5</v>
      </c>
      <c r="J189" s="446">
        <f t="shared" si="378"/>
        <v>31.5</v>
      </c>
      <c r="K189" s="447">
        <f t="shared" si="378"/>
        <v>31.5</v>
      </c>
      <c r="L189" s="445">
        <f t="shared" ref="L189:N189" si="379">$F178/2</f>
        <v>28</v>
      </c>
      <c r="M189" s="446">
        <f t="shared" si="379"/>
        <v>28</v>
      </c>
      <c r="N189" s="447">
        <f t="shared" si="379"/>
        <v>28</v>
      </c>
    </row>
    <row r="190" spans="1:14" outlineLevel="1">
      <c r="A190">
        <v>6</v>
      </c>
      <c r="B190" t="s">
        <v>1531</v>
      </c>
      <c r="C190" s="514">
        <f t="shared" si="367"/>
        <v>652</v>
      </c>
      <c r="D190" s="515">
        <f t="shared" si="367"/>
        <v>686</v>
      </c>
      <c r="E190" s="515">
        <f t="shared" si="367"/>
        <v>721</v>
      </c>
      <c r="F190" s="491">
        <f>F185</f>
        <v>0</v>
      </c>
      <c r="G190" s="491">
        <f t="shared" ref="G190:N190" si="380">G185</f>
        <v>0</v>
      </c>
      <c r="H190" s="491">
        <f t="shared" si="380"/>
        <v>0</v>
      </c>
      <c r="I190" s="491">
        <f t="shared" si="380"/>
        <v>0</v>
      </c>
      <c r="J190" s="491">
        <f t="shared" si="380"/>
        <v>0</v>
      </c>
      <c r="K190" s="491">
        <f t="shared" si="380"/>
        <v>0</v>
      </c>
      <c r="L190" s="491">
        <f t="shared" si="380"/>
        <v>0</v>
      </c>
      <c r="M190" s="491">
        <f t="shared" si="380"/>
        <v>0</v>
      </c>
      <c r="N190" s="491">
        <f t="shared" si="380"/>
        <v>0</v>
      </c>
    </row>
    <row r="191" spans="1:14" outlineLevel="1"/>
    <row r="193" spans="1:28">
      <c r="A193" s="16" t="s">
        <v>1269</v>
      </c>
    </row>
    <row r="194" spans="1:28" outlineLevel="1">
      <c r="C194">
        <v>1</v>
      </c>
      <c r="D194">
        <v>2</v>
      </c>
      <c r="E194">
        <v>3</v>
      </c>
      <c r="F194" s="127" t="s">
        <v>952</v>
      </c>
      <c r="G194" s="127"/>
      <c r="H194" s="127"/>
      <c r="I194" s="127" t="s">
        <v>953</v>
      </c>
      <c r="J194" s="127"/>
      <c r="K194" s="127"/>
      <c r="L194" s="127" t="s">
        <v>954</v>
      </c>
      <c r="M194" s="127"/>
      <c r="N194" s="127"/>
    </row>
    <row r="195" spans="1:28" outlineLevel="1">
      <c r="C195" s="21" t="s">
        <v>975</v>
      </c>
      <c r="D195" s="21" t="s">
        <v>976</v>
      </c>
      <c r="E195" s="21" t="s">
        <v>977</v>
      </c>
      <c r="F195" s="21" t="s">
        <v>975</v>
      </c>
      <c r="G195" s="21" t="s">
        <v>976</v>
      </c>
      <c r="H195" s="21" t="s">
        <v>977</v>
      </c>
      <c r="I195" s="21" t="s">
        <v>975</v>
      </c>
      <c r="J195" s="21" t="s">
        <v>976</v>
      </c>
      <c r="K195" s="21" t="s">
        <v>977</v>
      </c>
      <c r="L195" s="21" t="s">
        <v>975</v>
      </c>
      <c r="M195" s="21" t="s">
        <v>976</v>
      </c>
      <c r="N195" s="21" t="s">
        <v>977</v>
      </c>
    </row>
    <row r="196" spans="1:28" ht="57.75" outlineLevel="1">
      <c r="C196" s="30" t="s">
        <v>1275</v>
      </c>
      <c r="D196" s="30" t="s">
        <v>1275</v>
      </c>
      <c r="E196" s="30" t="s">
        <v>1275</v>
      </c>
      <c r="F196" t="s">
        <v>1272</v>
      </c>
    </row>
    <row r="197" spans="1:28" outlineLevel="1">
      <c r="A197">
        <v>1</v>
      </c>
      <c r="B197" t="s">
        <v>1270</v>
      </c>
      <c r="C197" s="34">
        <f t="shared" ref="C197:E199" si="381">INDEX($F197:$N197,$194:$194+(d.Region-1)*3)</f>
        <v>0.5</v>
      </c>
      <c r="D197" s="34">
        <f t="shared" si="381"/>
        <v>0.5</v>
      </c>
      <c r="E197" s="34">
        <f t="shared" si="381"/>
        <v>0.5</v>
      </c>
      <c r="F197" s="119">
        <v>0.5</v>
      </c>
      <c r="G197" s="119">
        <v>0.5</v>
      </c>
      <c r="H197" s="119">
        <v>0.5</v>
      </c>
      <c r="I197" s="119">
        <v>0.5</v>
      </c>
      <c r="J197" s="119">
        <v>0.5</v>
      </c>
      <c r="K197" s="119">
        <v>0.5</v>
      </c>
      <c r="L197" s="119">
        <v>0.5</v>
      </c>
      <c r="M197" s="119">
        <v>0.5</v>
      </c>
      <c r="N197" s="119">
        <v>0.5</v>
      </c>
    </row>
    <row r="198" spans="1:28" outlineLevel="1">
      <c r="A198">
        <v>2</v>
      </c>
      <c r="B198" t="s">
        <v>378</v>
      </c>
      <c r="C198" s="34">
        <f t="shared" si="381"/>
        <v>1</v>
      </c>
      <c r="D198" s="34">
        <f t="shared" si="381"/>
        <v>1</v>
      </c>
      <c r="E198" s="34">
        <f t="shared" si="381"/>
        <v>1</v>
      </c>
      <c r="F198" s="119">
        <v>1</v>
      </c>
      <c r="G198" s="119">
        <v>1</v>
      </c>
      <c r="H198" s="119">
        <v>1</v>
      </c>
      <c r="I198" s="119">
        <v>1</v>
      </c>
      <c r="J198" s="119">
        <v>1</v>
      </c>
      <c r="K198" s="119">
        <v>1</v>
      </c>
      <c r="L198" s="119">
        <v>1</v>
      </c>
      <c r="M198" s="119">
        <v>1</v>
      </c>
      <c r="N198" s="119">
        <v>1</v>
      </c>
    </row>
    <row r="199" spans="1:28" outlineLevel="1">
      <c r="A199">
        <v>3</v>
      </c>
      <c r="B199" t="s">
        <v>1271</v>
      </c>
      <c r="C199" s="34">
        <f t="shared" si="381"/>
        <v>1.5</v>
      </c>
      <c r="D199" s="34">
        <f t="shared" si="381"/>
        <v>1.5</v>
      </c>
      <c r="E199" s="34">
        <f t="shared" si="381"/>
        <v>1.5</v>
      </c>
      <c r="F199" s="119">
        <v>1.5</v>
      </c>
      <c r="G199" s="119">
        <v>1.5</v>
      </c>
      <c r="H199" s="119">
        <v>1.5</v>
      </c>
      <c r="I199" s="119">
        <v>1.5</v>
      </c>
      <c r="J199" s="119">
        <v>1.5</v>
      </c>
      <c r="K199" s="119">
        <v>1.5</v>
      </c>
      <c r="L199" s="119">
        <v>1.5</v>
      </c>
      <c r="M199" s="119">
        <v>1.5</v>
      </c>
      <c r="N199" s="119">
        <v>1.5</v>
      </c>
    </row>
    <row r="200" spans="1:28" outlineLevel="1"/>
    <row r="202" spans="1:28">
      <c r="A202" s="16" t="s">
        <v>1703</v>
      </c>
    </row>
    <row r="203" spans="1:28" outlineLevel="1">
      <c r="B203" t="s">
        <v>1311</v>
      </c>
      <c r="C203">
        <v>1</v>
      </c>
      <c r="D203">
        <f>C203</f>
        <v>1</v>
      </c>
      <c r="E203">
        <f t="shared" ref="E203:F203" si="382">D203</f>
        <v>1</v>
      </c>
      <c r="F203">
        <f t="shared" si="382"/>
        <v>1</v>
      </c>
      <c r="G203">
        <f>C203+1</f>
        <v>2</v>
      </c>
      <c r="H203">
        <f>G203</f>
        <v>2</v>
      </c>
      <c r="I203">
        <f t="shared" ref="I203:J203" si="383">H203</f>
        <v>2</v>
      </c>
      <c r="J203">
        <f t="shared" si="383"/>
        <v>2</v>
      </c>
      <c r="K203">
        <f t="shared" ref="K203" si="384">G203+1</f>
        <v>3</v>
      </c>
      <c r="L203">
        <f t="shared" ref="L203:R203" si="385">K203</f>
        <v>3</v>
      </c>
      <c r="M203">
        <f t="shared" si="385"/>
        <v>3</v>
      </c>
      <c r="N203">
        <f t="shared" si="385"/>
        <v>3</v>
      </c>
      <c r="O203">
        <f t="shared" ref="O203" si="386">K203+1</f>
        <v>4</v>
      </c>
      <c r="P203">
        <f t="shared" ref="P203" si="387">O203</f>
        <v>4</v>
      </c>
      <c r="Q203">
        <f t="shared" si="385"/>
        <v>4</v>
      </c>
      <c r="R203">
        <f t="shared" si="385"/>
        <v>4</v>
      </c>
      <c r="S203">
        <f>O203+1</f>
        <v>5</v>
      </c>
      <c r="T203">
        <f>S203</f>
        <v>5</v>
      </c>
      <c r="U203">
        <f>T203</f>
        <v>5</v>
      </c>
      <c r="V203">
        <f>U203</f>
        <v>5</v>
      </c>
      <c r="W203">
        <f>S203+1</f>
        <v>6</v>
      </c>
      <c r="X203">
        <f>W203</f>
        <v>6</v>
      </c>
      <c r="Y203">
        <f>X203</f>
        <v>6</v>
      </c>
      <c r="Z203">
        <f>Y203</f>
        <v>6</v>
      </c>
    </row>
    <row r="204" spans="1:28" outlineLevel="1">
      <c r="B204" t="s">
        <v>962</v>
      </c>
      <c r="C204" t="s">
        <v>964</v>
      </c>
      <c r="D204" t="s">
        <v>965</v>
      </c>
      <c r="E204" t="s">
        <v>966</v>
      </c>
      <c r="F204" t="s">
        <v>1536</v>
      </c>
      <c r="G204" t="s">
        <v>964</v>
      </c>
      <c r="H204" t="s">
        <v>965</v>
      </c>
      <c r="I204" t="s">
        <v>966</v>
      </c>
      <c r="J204" t="s">
        <v>1536</v>
      </c>
      <c r="K204" t="s">
        <v>964</v>
      </c>
      <c r="L204" t="s">
        <v>965</v>
      </c>
      <c r="M204" t="s">
        <v>966</v>
      </c>
      <c r="N204" t="s">
        <v>1536</v>
      </c>
      <c r="O204" t="s">
        <v>964</v>
      </c>
      <c r="P204" t="s">
        <v>965</v>
      </c>
      <c r="Q204" t="s">
        <v>966</v>
      </c>
      <c r="R204" t="s">
        <v>1536</v>
      </c>
      <c r="S204" t="s">
        <v>964</v>
      </c>
      <c r="T204" t="s">
        <v>965</v>
      </c>
      <c r="U204" t="s">
        <v>966</v>
      </c>
      <c r="V204" t="s">
        <v>1536</v>
      </c>
      <c r="W204" t="s">
        <v>964</v>
      </c>
      <c r="X204" t="s">
        <v>965</v>
      </c>
      <c r="Y204" t="s">
        <v>966</v>
      </c>
      <c r="Z204" t="s">
        <v>1536</v>
      </c>
    </row>
    <row r="205" spans="1:28" outlineLevel="1">
      <c r="B205" t="s">
        <v>1157</v>
      </c>
      <c r="C205" s="176">
        <v>1</v>
      </c>
      <c r="D205" s="176">
        <v>2</v>
      </c>
      <c r="E205" s="176">
        <v>3</v>
      </c>
      <c r="F205" s="176">
        <v>6</v>
      </c>
      <c r="G205" s="176">
        <v>1</v>
      </c>
      <c r="H205" s="176">
        <v>2</v>
      </c>
      <c r="I205" s="176">
        <v>3</v>
      </c>
      <c r="J205" s="176">
        <v>6</v>
      </c>
      <c r="K205" s="176">
        <v>1</v>
      </c>
      <c r="L205" s="176">
        <v>2</v>
      </c>
      <c r="M205" s="176">
        <v>3</v>
      </c>
      <c r="N205" s="176">
        <v>6</v>
      </c>
      <c r="O205" s="176">
        <v>1</v>
      </c>
      <c r="P205" s="176">
        <v>2</v>
      </c>
      <c r="Q205" s="176">
        <v>3</v>
      </c>
      <c r="R205" s="176">
        <v>6</v>
      </c>
      <c r="S205" s="176">
        <v>1</v>
      </c>
      <c r="T205" s="176">
        <v>2</v>
      </c>
      <c r="U205" s="176">
        <v>3</v>
      </c>
      <c r="V205" s="176">
        <v>6</v>
      </c>
      <c r="W205" s="176">
        <v>1</v>
      </c>
      <c r="X205" s="176">
        <v>2</v>
      </c>
      <c r="Y205" s="176">
        <v>3</v>
      </c>
      <c r="Z205" s="176">
        <v>6</v>
      </c>
    </row>
    <row r="206" spans="1:28" outlineLevel="1">
      <c r="B206" t="s">
        <v>979</v>
      </c>
      <c r="C206" s="194">
        <f t="shared" ref="C206:R206" si="388">INDEX(i.Periods,C$205,1+d.TOL+(C$203-1)*3)</f>
        <v>43</v>
      </c>
      <c r="D206" s="194">
        <f t="shared" si="388"/>
        <v>59</v>
      </c>
      <c r="E206" s="194">
        <f t="shared" si="388"/>
        <v>64</v>
      </c>
      <c r="F206" s="194">
        <f t="shared" si="388"/>
        <v>94</v>
      </c>
      <c r="G206" s="194">
        <f t="shared" si="388"/>
        <v>43</v>
      </c>
      <c r="H206" s="194">
        <f t="shared" si="388"/>
        <v>61</v>
      </c>
      <c r="I206" s="194">
        <f t="shared" si="388"/>
        <v>66</v>
      </c>
      <c r="J206" s="194">
        <f t="shared" si="388"/>
        <v>96</v>
      </c>
      <c r="K206" s="194">
        <f t="shared" si="388"/>
        <v>43</v>
      </c>
      <c r="L206" s="194">
        <f t="shared" si="388"/>
        <v>64</v>
      </c>
      <c r="M206" s="194">
        <f t="shared" si="388"/>
        <v>69</v>
      </c>
      <c r="N206" s="194">
        <f t="shared" si="388"/>
        <v>99</v>
      </c>
      <c r="O206" s="194">
        <f t="shared" si="388"/>
        <v>43</v>
      </c>
      <c r="P206" s="194">
        <f t="shared" si="388"/>
        <v>66</v>
      </c>
      <c r="Q206" s="194">
        <f t="shared" si="388"/>
        <v>71</v>
      </c>
      <c r="R206" s="194">
        <f t="shared" si="388"/>
        <v>101</v>
      </c>
      <c r="S206" s="194">
        <f t="shared" ref="S206:Z206" si="389">INDEX(i.Periods,S$205,1+d.TOL+(S$203-1)*3)</f>
        <v>43</v>
      </c>
      <c r="T206" s="194">
        <f t="shared" si="389"/>
        <v>68</v>
      </c>
      <c r="U206" s="194">
        <f t="shared" si="389"/>
        <v>73</v>
      </c>
      <c r="V206" s="194">
        <f t="shared" si="389"/>
        <v>103</v>
      </c>
      <c r="W206" s="194">
        <f t="shared" si="389"/>
        <v>43</v>
      </c>
      <c r="X206" s="194">
        <f t="shared" si="389"/>
        <v>59</v>
      </c>
      <c r="Y206" s="194">
        <f t="shared" si="389"/>
        <v>64</v>
      </c>
      <c r="Z206" s="194">
        <f t="shared" si="389"/>
        <v>94</v>
      </c>
    </row>
    <row r="207" spans="1:28" outlineLevel="1">
      <c r="B207" t="s">
        <v>982</v>
      </c>
      <c r="C207" s="430">
        <f>INDEX(i.Periods,C$205+1,1+d.TOL+(C$203-1)*3)</f>
        <v>59</v>
      </c>
      <c r="D207" s="430">
        <f>INDEX(i.Periods,D$205+1,1+d.TOL+(D$203-1)*3)</f>
        <v>64</v>
      </c>
      <c r="E207" s="282">
        <f>INDEX(i.Periods,E$205+2,1+d.TOL+(E$203-1)*3)</f>
        <v>86</v>
      </c>
      <c r="F207" s="430">
        <f>INDEX(i.Periods,F$205+1,1+d.TOL+(F$203-1)*3)</f>
        <v>111</v>
      </c>
      <c r="G207" s="430">
        <f>INDEX(i.Periods,G$205+1,1+d.TOL+(G$203-1)*3)</f>
        <v>61</v>
      </c>
      <c r="H207" s="430">
        <f>INDEX(i.Periods,H$205+1,1+d.TOL+(H$203-1)*3)</f>
        <v>66</v>
      </c>
      <c r="I207" s="282">
        <f>INDEX(i.Periods,I$205+2,1+d.TOL+(I$203-1)*3)</f>
        <v>88</v>
      </c>
      <c r="J207" s="430">
        <f>INDEX(i.Periods,J$205+1,1+d.TOL+(J$203-1)*3)</f>
        <v>111</v>
      </c>
      <c r="K207" s="430">
        <f>INDEX(i.Periods,K$205+1,1+d.TOL+(K$203-1)*3)</f>
        <v>64</v>
      </c>
      <c r="L207" s="430">
        <f>INDEX(i.Periods,L$205+1,1+d.TOL+(L$203-1)*3)</f>
        <v>69</v>
      </c>
      <c r="M207" s="282">
        <f>INDEX(i.Periods,M$205+2,1+d.TOL+(M$203-1)*3)</f>
        <v>91</v>
      </c>
      <c r="N207" s="430">
        <f>INDEX(i.Periods,N$205+1,1+d.TOL+(N$203-1)*3)</f>
        <v>111</v>
      </c>
      <c r="O207" s="430">
        <f>INDEX(i.Periods,O$205+1,1+d.TOL+(O$203-1)*3)</f>
        <v>66</v>
      </c>
      <c r="P207" s="430">
        <f>INDEX(i.Periods,P$205+1,1+d.TOL+(P$203-1)*3)</f>
        <v>71</v>
      </c>
      <c r="Q207" s="282">
        <f>INDEX(i.Periods,Q$205+2,1+d.TOL+(Q$203-1)*3)</f>
        <v>93</v>
      </c>
      <c r="R207" s="430">
        <f>INDEX(i.Periods,R$205+1,1+d.TOL+(R$203-1)*3)</f>
        <v>111</v>
      </c>
      <c r="S207" s="430">
        <f>INDEX(i.Periods,S$205+1,1+d.TOL+(S$203-1)*3)</f>
        <v>68</v>
      </c>
      <c r="T207" s="430">
        <f>INDEX(i.Periods,T$205+1,1+d.TOL+(T$203-1)*3)</f>
        <v>73</v>
      </c>
      <c r="U207" s="282">
        <f>INDEX(i.Periods,U$205+2,1+d.TOL+(U$203-1)*3)</f>
        <v>95</v>
      </c>
      <c r="V207" s="430">
        <f>INDEX(i.Periods,V$205+1,1+d.TOL+(V$203-1)*3)</f>
        <v>111</v>
      </c>
      <c r="W207" s="430">
        <f>INDEX(i.Periods,W$205+1,1+d.TOL+(W$203-1)*3)</f>
        <v>59</v>
      </c>
      <c r="X207" s="430">
        <f>INDEX(i.Periods,X$205+1,1+d.TOL+(X$203-1)*3)</f>
        <v>64</v>
      </c>
      <c r="Y207" s="282">
        <f>INDEX(i.Periods,Y$205+2,1+d.TOL+(Y$203-1)*3)</f>
        <v>86</v>
      </c>
      <c r="Z207" s="430">
        <f>INDEX(i.Periods,Z$205+1,1+d.TOL+(Z$203-1)*3)</f>
        <v>111</v>
      </c>
    </row>
    <row r="208" spans="1:28" ht="77.25" customHeight="1" outlineLevel="1">
      <c r="A208">
        <v>1</v>
      </c>
      <c r="B208" t="s">
        <v>963</v>
      </c>
      <c r="C208" s="510" t="str">
        <f t="shared" ref="C208:L209" si="390">INDEX(i.TOL_indices,d.TOL,$A208)&amp;", "&amp;TEXT(C$206,"0")&amp;":"&amp;TEXT(C$207,"0")</f>
        <v>67:68, 43:59</v>
      </c>
      <c r="D208" s="510" t="str">
        <f t="shared" si="390"/>
        <v>67:68, 59:64</v>
      </c>
      <c r="E208" s="510" t="str">
        <f t="shared" si="390"/>
        <v>67:68, 64:86</v>
      </c>
      <c r="F208" s="510" t="str">
        <f t="shared" si="390"/>
        <v>67:68, 94:111</v>
      </c>
      <c r="G208" s="510" t="str">
        <f t="shared" si="390"/>
        <v>67:68, 43:61</v>
      </c>
      <c r="H208" s="510" t="str">
        <f t="shared" si="390"/>
        <v>67:68, 61:66</v>
      </c>
      <c r="I208" s="510" t="str">
        <f t="shared" si="390"/>
        <v>67:68, 66:88</v>
      </c>
      <c r="J208" s="510" t="str">
        <f t="shared" si="390"/>
        <v>67:68, 96:111</v>
      </c>
      <c r="K208" s="510" t="str">
        <f t="shared" si="390"/>
        <v>67:68, 43:64</v>
      </c>
      <c r="L208" s="510" t="str">
        <f t="shared" si="390"/>
        <v>67:68, 64:69</v>
      </c>
      <c r="M208" s="510" t="str">
        <f t="shared" ref="M208:Z209" si="391">INDEX(i.TOL_indices,d.TOL,$A208)&amp;", "&amp;TEXT(M$206,"0")&amp;":"&amp;TEXT(M$207,"0")</f>
        <v>67:68, 69:91</v>
      </c>
      <c r="N208" s="510" t="str">
        <f t="shared" si="391"/>
        <v>67:68, 99:111</v>
      </c>
      <c r="O208" s="510" t="str">
        <f t="shared" si="391"/>
        <v>67:68, 43:66</v>
      </c>
      <c r="P208" s="510" t="str">
        <f t="shared" si="391"/>
        <v>67:68, 66:71</v>
      </c>
      <c r="Q208" s="510" t="str">
        <f t="shared" si="391"/>
        <v>67:68, 71:93</v>
      </c>
      <c r="R208" s="510" t="str">
        <f t="shared" si="391"/>
        <v>67:68, 101:111</v>
      </c>
      <c r="S208" s="510" t="str">
        <f t="shared" si="391"/>
        <v>67:68, 43:68</v>
      </c>
      <c r="T208" s="510" t="str">
        <f t="shared" si="391"/>
        <v>67:68, 68:73</v>
      </c>
      <c r="U208" s="510" t="str">
        <f t="shared" si="391"/>
        <v>67:68, 73:95</v>
      </c>
      <c r="V208" s="510" t="str">
        <f t="shared" si="391"/>
        <v>67:68, 103:111</v>
      </c>
      <c r="W208" s="510" t="str">
        <f t="shared" si="391"/>
        <v>67:68, 43:59</v>
      </c>
      <c r="X208" s="510" t="str">
        <f t="shared" si="391"/>
        <v>67:68, 59:64</v>
      </c>
      <c r="Y208" s="510" t="str">
        <f t="shared" si="391"/>
        <v>67:68, 64:86</v>
      </c>
      <c r="Z208" s="510" t="str">
        <f t="shared" si="391"/>
        <v>67:68, 94:111</v>
      </c>
      <c r="AB208" s="152" t="s">
        <v>1068</v>
      </c>
    </row>
    <row r="209" spans="1:67" ht="77.25" customHeight="1" outlineLevel="1">
      <c r="A209">
        <v>2</v>
      </c>
      <c r="C209" s="510" t="str">
        <f t="shared" si="390"/>
        <v>49:50, 43:59</v>
      </c>
      <c r="D209" s="510" t="str">
        <f t="shared" si="390"/>
        <v>49:50, 59:64</v>
      </c>
      <c r="E209" s="510" t="str">
        <f t="shared" si="390"/>
        <v>49:50, 64:86</v>
      </c>
      <c r="F209" s="510" t="str">
        <f t="shared" si="390"/>
        <v>49:50, 94:111</v>
      </c>
      <c r="G209" s="510" t="str">
        <f t="shared" si="390"/>
        <v>49:50, 43:61</v>
      </c>
      <c r="H209" s="510" t="str">
        <f t="shared" si="390"/>
        <v>49:50, 61:66</v>
      </c>
      <c r="I209" s="510" t="str">
        <f t="shared" si="390"/>
        <v>49:50, 66:88</v>
      </c>
      <c r="J209" s="510" t="str">
        <f t="shared" si="390"/>
        <v>49:50, 96:111</v>
      </c>
      <c r="K209" s="510" t="str">
        <f t="shared" si="390"/>
        <v>49:50, 43:64</v>
      </c>
      <c r="L209" s="510" t="str">
        <f t="shared" si="390"/>
        <v>49:50, 64:69</v>
      </c>
      <c r="M209" s="510" t="str">
        <f t="shared" si="391"/>
        <v>49:50, 69:91</v>
      </c>
      <c r="N209" s="510" t="str">
        <f t="shared" si="391"/>
        <v>49:50, 99:111</v>
      </c>
      <c r="O209" s="510" t="str">
        <f t="shared" si="391"/>
        <v>49:50, 43:66</v>
      </c>
      <c r="P209" s="510" t="str">
        <f t="shared" si="391"/>
        <v>49:50, 66:71</v>
      </c>
      <c r="Q209" s="510" t="str">
        <f t="shared" si="391"/>
        <v>49:50, 71:93</v>
      </c>
      <c r="R209" s="510" t="str">
        <f t="shared" si="391"/>
        <v>49:50, 101:111</v>
      </c>
      <c r="S209" s="510" t="str">
        <f t="shared" si="391"/>
        <v>49:50, 43:68</v>
      </c>
      <c r="T209" s="510" t="str">
        <f t="shared" si="391"/>
        <v>49:50, 68:73</v>
      </c>
      <c r="U209" s="510" t="str">
        <f t="shared" si="391"/>
        <v>49:50, 73:95</v>
      </c>
      <c r="V209" s="510" t="str">
        <f t="shared" si="391"/>
        <v>49:50, 103:111</v>
      </c>
      <c r="W209" s="510" t="str">
        <f t="shared" si="391"/>
        <v>49:50, 43:59</v>
      </c>
      <c r="X209" s="510" t="str">
        <f t="shared" si="391"/>
        <v>49:50, 59:64</v>
      </c>
      <c r="Y209" s="510" t="str">
        <f t="shared" si="391"/>
        <v>49:50, 64:86</v>
      </c>
      <c r="Z209" s="510" t="str">
        <f t="shared" si="391"/>
        <v>49:50, 94:111</v>
      </c>
      <c r="AB209" s="152"/>
    </row>
    <row r="210" spans="1:67" outlineLevel="1">
      <c r="B210" t="s">
        <v>1158</v>
      </c>
    </row>
    <row r="211" spans="1:67" outlineLevel="1">
      <c r="A211">
        <v>0</v>
      </c>
      <c r="B211" s="21" t="s">
        <v>1537</v>
      </c>
      <c r="C211" s="12">
        <v>0</v>
      </c>
      <c r="D211" s="12">
        <v>0</v>
      </c>
      <c r="E211" s="12">
        <v>0</v>
      </c>
      <c r="F211" s="12">
        <v>0</v>
      </c>
      <c r="G211">
        <f>C211</f>
        <v>0</v>
      </c>
      <c r="H211">
        <f t="shared" ref="H211" si="392">D211</f>
        <v>0</v>
      </c>
      <c r="I211">
        <f t="shared" ref="I211" si="393">E211</f>
        <v>0</v>
      </c>
      <c r="J211">
        <f t="shared" ref="J211" si="394">F211</f>
        <v>0</v>
      </c>
      <c r="K211">
        <f>G211</f>
        <v>0</v>
      </c>
      <c r="L211">
        <f t="shared" ref="L211" si="395">H211</f>
        <v>0</v>
      </c>
      <c r="M211">
        <f t="shared" ref="M211" si="396">I211</f>
        <v>0</v>
      </c>
      <c r="N211">
        <f t="shared" ref="N211" si="397">J211</f>
        <v>0</v>
      </c>
      <c r="O211">
        <f>K211</f>
        <v>0</v>
      </c>
      <c r="P211">
        <f t="shared" ref="P211" si="398">L211</f>
        <v>0</v>
      </c>
      <c r="Q211">
        <f t="shared" ref="Q211" si="399">M211</f>
        <v>0</v>
      </c>
      <c r="R211">
        <f t="shared" ref="R211:S216" si="400">N211</f>
        <v>0</v>
      </c>
      <c r="S211">
        <f t="shared" si="400"/>
        <v>0</v>
      </c>
      <c r="T211">
        <f t="shared" ref="T211:T216" si="401">P211</f>
        <v>0</v>
      </c>
      <c r="U211">
        <f t="shared" ref="U211:U214" si="402">Q211</f>
        <v>0</v>
      </c>
      <c r="V211">
        <f t="shared" ref="V211:W216" si="403">R211</f>
        <v>0</v>
      </c>
      <c r="W211">
        <f t="shared" si="403"/>
        <v>0</v>
      </c>
      <c r="X211">
        <f t="shared" ref="X211:X216" si="404">T211</f>
        <v>0</v>
      </c>
      <c r="Y211">
        <f t="shared" ref="Y211:Y214" si="405">U211</f>
        <v>0</v>
      </c>
      <c r="Z211">
        <f t="shared" ref="Z211:Z214" si="406">V211</f>
        <v>0</v>
      </c>
    </row>
    <row r="212" spans="1:67" outlineLevel="1">
      <c r="A212">
        <v>1</v>
      </c>
      <c r="C212" s="12">
        <v>-0.75</v>
      </c>
      <c r="D212" s="12">
        <v>-1</v>
      </c>
      <c r="E212" s="12">
        <v>-1</v>
      </c>
      <c r="F212" s="12">
        <v>-1</v>
      </c>
      <c r="G212">
        <f>C212</f>
        <v>-0.75</v>
      </c>
      <c r="H212">
        <f t="shared" ref="H212:H214" si="407">D212</f>
        <v>-1</v>
      </c>
      <c r="I212">
        <f t="shared" ref="I212:I214" si="408">E212</f>
        <v>-1</v>
      </c>
      <c r="J212">
        <f t="shared" ref="J212:K216" si="409">F212</f>
        <v>-1</v>
      </c>
      <c r="K212">
        <f>G212</f>
        <v>-0.75</v>
      </c>
      <c r="L212">
        <f t="shared" ref="L212:L216" si="410">H212</f>
        <v>-1</v>
      </c>
      <c r="M212">
        <f t="shared" ref="M212:M214" si="411">I212</f>
        <v>-1</v>
      </c>
      <c r="N212">
        <f t="shared" ref="N212:O216" si="412">J212</f>
        <v>-1</v>
      </c>
      <c r="O212">
        <f>K212</f>
        <v>-0.75</v>
      </c>
      <c r="P212">
        <f t="shared" ref="P212:P216" si="413">L212</f>
        <v>-1</v>
      </c>
      <c r="Q212">
        <f t="shared" ref="Q212:Q214" si="414">M212</f>
        <v>-1</v>
      </c>
      <c r="R212">
        <f t="shared" ref="R212:R214" si="415">N212</f>
        <v>-1</v>
      </c>
      <c r="S212">
        <f t="shared" si="400"/>
        <v>-0.75</v>
      </c>
      <c r="T212">
        <f t="shared" si="401"/>
        <v>-1</v>
      </c>
      <c r="U212">
        <f t="shared" si="402"/>
        <v>-1</v>
      </c>
      <c r="V212">
        <f t="shared" si="403"/>
        <v>-1</v>
      </c>
      <c r="W212">
        <f t="shared" si="403"/>
        <v>-0.75</v>
      </c>
      <c r="X212">
        <f t="shared" si="404"/>
        <v>-1</v>
      </c>
      <c r="Y212">
        <f t="shared" si="405"/>
        <v>-1</v>
      </c>
      <c r="Z212">
        <f t="shared" si="406"/>
        <v>-1</v>
      </c>
    </row>
    <row r="213" spans="1:67" outlineLevel="1">
      <c r="A213">
        <v>2</v>
      </c>
      <c r="C213" s="12">
        <v>-1.25</v>
      </c>
      <c r="D213" s="12">
        <v>-2</v>
      </c>
      <c r="E213" s="12">
        <v>-2.5</v>
      </c>
      <c r="F213" s="12">
        <v>-2.5</v>
      </c>
      <c r="G213">
        <f t="shared" ref="G213:H216" si="416">C213</f>
        <v>-1.25</v>
      </c>
      <c r="H213">
        <f t="shared" si="407"/>
        <v>-2</v>
      </c>
      <c r="I213">
        <f t="shared" si="408"/>
        <v>-2.5</v>
      </c>
      <c r="J213">
        <f t="shared" si="409"/>
        <v>-2.5</v>
      </c>
      <c r="K213">
        <f t="shared" si="409"/>
        <v>-1.25</v>
      </c>
      <c r="L213">
        <f t="shared" si="410"/>
        <v>-2</v>
      </c>
      <c r="M213">
        <f t="shared" si="411"/>
        <v>-2.5</v>
      </c>
      <c r="N213">
        <f t="shared" si="412"/>
        <v>-2.5</v>
      </c>
      <c r="O213">
        <f t="shared" si="412"/>
        <v>-1.25</v>
      </c>
      <c r="P213">
        <f t="shared" si="413"/>
        <v>-2</v>
      </c>
      <c r="Q213">
        <f t="shared" si="414"/>
        <v>-2.5</v>
      </c>
      <c r="R213">
        <f t="shared" si="415"/>
        <v>-2.5</v>
      </c>
      <c r="S213">
        <f t="shared" si="400"/>
        <v>-1.25</v>
      </c>
      <c r="T213">
        <f t="shared" si="401"/>
        <v>-2</v>
      </c>
      <c r="U213">
        <f t="shared" si="402"/>
        <v>-2.5</v>
      </c>
      <c r="V213">
        <f t="shared" si="403"/>
        <v>-2.5</v>
      </c>
      <c r="W213">
        <f t="shared" si="403"/>
        <v>-1.25</v>
      </c>
      <c r="X213">
        <f t="shared" si="404"/>
        <v>-2</v>
      </c>
      <c r="Y213">
        <f t="shared" si="405"/>
        <v>-2.5</v>
      </c>
      <c r="Z213">
        <f t="shared" si="406"/>
        <v>-2.5</v>
      </c>
    </row>
    <row r="214" spans="1:67" outlineLevel="1">
      <c r="A214">
        <v>3</v>
      </c>
      <c r="C214" s="12">
        <v>-2.5</v>
      </c>
      <c r="D214" s="12">
        <v>-4</v>
      </c>
      <c r="E214" s="12">
        <v>2</v>
      </c>
      <c r="F214" s="12">
        <v>2</v>
      </c>
      <c r="G214">
        <f t="shared" si="416"/>
        <v>-2.5</v>
      </c>
      <c r="H214">
        <f t="shared" si="407"/>
        <v>-4</v>
      </c>
      <c r="I214">
        <f t="shared" si="408"/>
        <v>2</v>
      </c>
      <c r="J214">
        <f t="shared" si="409"/>
        <v>2</v>
      </c>
      <c r="K214">
        <f t="shared" si="409"/>
        <v>-2.5</v>
      </c>
      <c r="L214">
        <f t="shared" si="410"/>
        <v>-4</v>
      </c>
      <c r="M214">
        <f t="shared" si="411"/>
        <v>2</v>
      </c>
      <c r="N214">
        <f t="shared" si="412"/>
        <v>2</v>
      </c>
      <c r="O214">
        <f t="shared" si="412"/>
        <v>-2.5</v>
      </c>
      <c r="P214">
        <f t="shared" si="413"/>
        <v>-4</v>
      </c>
      <c r="Q214">
        <f t="shared" si="414"/>
        <v>2</v>
      </c>
      <c r="R214">
        <f t="shared" si="415"/>
        <v>2</v>
      </c>
      <c r="S214">
        <f t="shared" si="400"/>
        <v>-2.5</v>
      </c>
      <c r="T214">
        <f t="shared" si="401"/>
        <v>-4</v>
      </c>
      <c r="U214">
        <f t="shared" si="402"/>
        <v>2</v>
      </c>
      <c r="V214">
        <f t="shared" si="403"/>
        <v>2</v>
      </c>
      <c r="W214">
        <f t="shared" si="403"/>
        <v>-2.5</v>
      </c>
      <c r="X214">
        <f t="shared" si="404"/>
        <v>-4</v>
      </c>
      <c r="Y214">
        <f t="shared" si="405"/>
        <v>2</v>
      </c>
      <c r="Z214">
        <f t="shared" si="406"/>
        <v>2</v>
      </c>
    </row>
    <row r="215" spans="1:67" outlineLevel="1">
      <c r="A215">
        <v>4</v>
      </c>
      <c r="C215" s="12">
        <v>2</v>
      </c>
      <c r="D215" s="12">
        <v>1.5</v>
      </c>
      <c r="G215">
        <f t="shared" si="416"/>
        <v>2</v>
      </c>
      <c r="H215">
        <f t="shared" si="416"/>
        <v>1.5</v>
      </c>
      <c r="K215">
        <f t="shared" si="409"/>
        <v>2</v>
      </c>
      <c r="L215">
        <f t="shared" si="410"/>
        <v>1.5</v>
      </c>
      <c r="O215">
        <f t="shared" si="412"/>
        <v>2</v>
      </c>
      <c r="P215">
        <f t="shared" si="413"/>
        <v>1.5</v>
      </c>
      <c r="S215">
        <f t="shared" si="400"/>
        <v>2</v>
      </c>
      <c r="T215">
        <f t="shared" si="401"/>
        <v>1.5</v>
      </c>
      <c r="W215">
        <f t="shared" si="403"/>
        <v>2</v>
      </c>
      <c r="X215">
        <f t="shared" si="404"/>
        <v>1.5</v>
      </c>
    </row>
    <row r="216" spans="1:67" outlineLevel="1">
      <c r="A216">
        <v>5</v>
      </c>
      <c r="C216" s="12">
        <v>4</v>
      </c>
      <c r="D216" s="12">
        <v>3</v>
      </c>
      <c r="G216">
        <f t="shared" si="416"/>
        <v>4</v>
      </c>
      <c r="H216">
        <f t="shared" si="416"/>
        <v>3</v>
      </c>
      <c r="K216">
        <f t="shared" si="409"/>
        <v>4</v>
      </c>
      <c r="L216">
        <f t="shared" si="410"/>
        <v>3</v>
      </c>
      <c r="O216">
        <f t="shared" si="412"/>
        <v>4</v>
      </c>
      <c r="P216">
        <f t="shared" si="413"/>
        <v>3</v>
      </c>
      <c r="S216">
        <f t="shared" si="400"/>
        <v>4</v>
      </c>
      <c r="T216">
        <f t="shared" si="401"/>
        <v>3</v>
      </c>
      <c r="W216">
        <f t="shared" si="403"/>
        <v>4</v>
      </c>
      <c r="X216">
        <f t="shared" si="404"/>
        <v>3</v>
      </c>
    </row>
    <row r="217" spans="1:67" outlineLevel="1"/>
    <row r="219" spans="1:67">
      <c r="A219" s="257" t="s">
        <v>1187</v>
      </c>
    </row>
    <row r="220" spans="1:67" outlineLevel="1">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outlineLevel="1">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outlineLevel="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outlineLevel="2">
      <c r="B223" s="53" t="str">
        <f>"Grazing Intensity 1
"&amp;$B$174&amp;""</f>
        <v>Grazing Intensity 1
Standard (7mo)</v>
      </c>
      <c r="C223" s="259">
        <f t="shared" ref="C223:C226" si="417">CHOOSE(d.Region,S223,AI223,AY223)</f>
        <v>0</v>
      </c>
      <c r="D223" s="259">
        <f t="shared" ref="D223:D226" si="418">CHOOSE(d.Region,T223,AJ223,AZ223)</f>
        <v>0</v>
      </c>
      <c r="E223" s="259">
        <f t="shared" ref="E223:E226" si="419">CHOOSE(d.Region,U223,AK223,BA223)</f>
        <v>0</v>
      </c>
      <c r="F223" s="259">
        <f t="shared" ref="F223:F226" si="420">CHOOSE(d.Region,V223,AL223,BB223)</f>
        <v>0</v>
      </c>
      <c r="G223" s="259">
        <f t="shared" ref="G223:G226" si="421">CHOOSE(d.Region,W223,AM223,BC223)</f>
        <v>0</v>
      </c>
      <c r="H223" s="259">
        <f t="shared" ref="H223:H226" si="422">CHOOSE(d.Region,X223,AN223,BD223)</f>
        <v>0</v>
      </c>
      <c r="I223" s="259">
        <f t="shared" ref="I223:I226" si="423">CHOOSE(d.Region,Y223,AO223,BE223)</f>
        <v>0</v>
      </c>
      <c r="J223" s="259">
        <f t="shared" ref="J223:J226" si="424">CHOOSE(d.Region,Z223,AP223,BF223)</f>
        <v>0</v>
      </c>
      <c r="K223" s="259">
        <f t="shared" ref="K223:K226" si="425">CHOOSE(d.Region,AA223,AQ223,BG223)</f>
        <v>0</v>
      </c>
      <c r="L223" s="259">
        <f t="shared" ref="L223:L226" si="426">CHOOSE(d.Region,AB223,AR223,BH223)</f>
        <v>0</v>
      </c>
      <c r="M223" s="259">
        <f t="shared" ref="M223:M226" si="427">CHOOSE(d.Region,AC223,AS223,BI223)</f>
        <v>0</v>
      </c>
      <c r="N223" s="259">
        <f t="shared" ref="N223:N226" si="428">CHOOSE(d.Region,AD223,AT223,BJ223)</f>
        <v>0</v>
      </c>
      <c r="O223" s="259">
        <f t="shared" ref="O223:O226" si="429">CHOOSE(d.Region,AE223,AU223,BK223)</f>
        <v>0</v>
      </c>
      <c r="P223" s="259">
        <f t="shared" ref="P223:P226" si="430">CHOOSE(d.Region,AF223,AV223,BL223)</f>
        <v>0</v>
      </c>
      <c r="Q223" s="259">
        <f t="shared" ref="Q223:Q226" si="431">CHOOSE(d.Region,AG223,AW223,BM223)</f>
        <v>0</v>
      </c>
      <c r="R223" s="455">
        <f t="shared" ref="R223:R226" si="432">CHOOSE(d.Region,AH223,AX223,BN223)</f>
        <v>0</v>
      </c>
      <c r="S223" s="468"/>
      <c r="T223" s="260"/>
      <c r="U223" s="260"/>
      <c r="V223" s="260"/>
      <c r="W223" s="260"/>
      <c r="X223" s="260"/>
      <c r="Y223" s="260"/>
      <c r="Z223" s="260"/>
      <c r="AA223" s="260"/>
      <c r="AB223" s="260"/>
      <c r="AC223" s="260"/>
      <c r="AD223" s="260"/>
      <c r="AE223" s="260"/>
      <c r="AF223" s="260"/>
      <c r="AG223" s="260"/>
      <c r="AH223" s="479"/>
      <c r="AI223" s="468"/>
      <c r="AJ223" s="260"/>
      <c r="AK223" s="260"/>
      <c r="AL223" s="260"/>
      <c r="AM223" s="260"/>
      <c r="AN223" s="260"/>
      <c r="AO223" s="260"/>
      <c r="AP223" s="260"/>
      <c r="AQ223" s="260"/>
      <c r="AR223" s="260"/>
      <c r="AS223" s="260"/>
      <c r="AT223" s="260"/>
      <c r="AU223" s="260"/>
      <c r="AV223" s="260"/>
      <c r="AW223" s="260"/>
      <c r="AX223" s="479"/>
      <c r="AY223" s="468"/>
      <c r="AZ223" s="260"/>
      <c r="BA223" s="260"/>
      <c r="BB223" s="260"/>
      <c r="BC223" s="260"/>
      <c r="BD223" s="260"/>
      <c r="BE223" s="260"/>
      <c r="BF223" s="260"/>
      <c r="BG223" s="260"/>
      <c r="BH223" s="260"/>
      <c r="BI223" s="260"/>
      <c r="BJ223" s="260"/>
      <c r="BK223" s="260"/>
      <c r="BL223" s="260"/>
      <c r="BM223" s="260"/>
      <c r="BN223" s="479"/>
      <c r="BO223" s="261" t="s">
        <v>1447</v>
      </c>
    </row>
    <row r="224" spans="1:67" outlineLevel="2">
      <c r="B224" s="54" t="str">
        <f>$B$175&amp;""</f>
        <v>Early</v>
      </c>
      <c r="C224" s="262">
        <f t="shared" si="417"/>
        <v>0</v>
      </c>
      <c r="D224" s="262">
        <f t="shared" si="418"/>
        <v>0</v>
      </c>
      <c r="E224" s="262">
        <f t="shared" si="419"/>
        <v>0</v>
      </c>
      <c r="F224" s="262">
        <f t="shared" si="420"/>
        <v>0</v>
      </c>
      <c r="G224" s="262">
        <f t="shared" si="421"/>
        <v>0</v>
      </c>
      <c r="H224" s="262">
        <f t="shared" si="422"/>
        <v>0</v>
      </c>
      <c r="I224" s="262">
        <f t="shared" si="423"/>
        <v>0</v>
      </c>
      <c r="J224" s="262">
        <f t="shared" si="424"/>
        <v>0</v>
      </c>
      <c r="K224" s="262">
        <f t="shared" si="425"/>
        <v>0</v>
      </c>
      <c r="L224" s="262">
        <f t="shared" si="426"/>
        <v>0</v>
      </c>
      <c r="M224" s="262">
        <f t="shared" si="427"/>
        <v>0</v>
      </c>
      <c r="N224" s="262">
        <f t="shared" si="428"/>
        <v>0</v>
      </c>
      <c r="O224" s="262">
        <f t="shared" si="429"/>
        <v>0</v>
      </c>
      <c r="P224" s="262">
        <f t="shared" si="430"/>
        <v>0</v>
      </c>
      <c r="Q224" s="262">
        <f t="shared" si="431"/>
        <v>0</v>
      </c>
      <c r="R224" s="456">
        <f t="shared" si="432"/>
        <v>0</v>
      </c>
      <c r="S224" s="469"/>
      <c r="T224" s="470"/>
      <c r="U224" s="470"/>
      <c r="V224" s="470"/>
      <c r="W224" s="470"/>
      <c r="X224" s="470"/>
      <c r="Y224" s="470"/>
      <c r="Z224" s="470"/>
      <c r="AA224" s="470"/>
      <c r="AB224" s="470"/>
      <c r="AC224" s="470"/>
      <c r="AD224" s="470"/>
      <c r="AE224" s="470"/>
      <c r="AF224" s="470"/>
      <c r="AG224" s="470"/>
      <c r="AH224" s="480"/>
      <c r="AI224" s="469"/>
      <c r="AJ224" s="470"/>
      <c r="AK224" s="470"/>
      <c r="AL224" s="470"/>
      <c r="AM224" s="470"/>
      <c r="AN224" s="470"/>
      <c r="AO224" s="470"/>
      <c r="AP224" s="470"/>
      <c r="AQ224" s="470"/>
      <c r="AR224" s="470"/>
      <c r="AS224" s="470"/>
      <c r="AT224" s="470"/>
      <c r="AU224" s="470"/>
      <c r="AV224" s="470"/>
      <c r="AW224" s="470"/>
      <c r="AX224" s="480"/>
      <c r="AY224" s="469"/>
      <c r="AZ224" s="470"/>
      <c r="BA224" s="470"/>
      <c r="BB224" s="470"/>
      <c r="BC224" s="470"/>
      <c r="BD224" s="470"/>
      <c r="BE224" s="470"/>
      <c r="BF224" s="470"/>
      <c r="BG224" s="470"/>
      <c r="BH224" s="470"/>
      <c r="BI224" s="470"/>
      <c r="BJ224" s="470"/>
      <c r="BK224" s="470"/>
      <c r="BL224" s="470"/>
      <c r="BM224" s="470"/>
      <c r="BN224" s="480"/>
      <c r="BO224" s="263"/>
    </row>
    <row r="225" spans="2:67" outlineLevel="2">
      <c r="B225" s="54" t="str">
        <f>$B$176&amp;""</f>
        <v>Middle</v>
      </c>
      <c r="C225" s="262">
        <f t="shared" si="417"/>
        <v>0</v>
      </c>
      <c r="D225" s="262">
        <f t="shared" si="418"/>
        <v>0</v>
      </c>
      <c r="E225" s="262">
        <f t="shared" si="419"/>
        <v>0</v>
      </c>
      <c r="F225" s="262">
        <f t="shared" si="420"/>
        <v>0</v>
      </c>
      <c r="G225" s="262">
        <f t="shared" si="421"/>
        <v>0</v>
      </c>
      <c r="H225" s="262">
        <f t="shared" si="422"/>
        <v>0</v>
      </c>
      <c r="I225" s="262">
        <f t="shared" si="423"/>
        <v>0</v>
      </c>
      <c r="J225" s="262">
        <f t="shared" si="424"/>
        <v>0</v>
      </c>
      <c r="K225" s="262">
        <f t="shared" si="425"/>
        <v>0</v>
      </c>
      <c r="L225" s="262">
        <f t="shared" si="426"/>
        <v>0</v>
      </c>
      <c r="M225" s="262">
        <f t="shared" si="427"/>
        <v>0</v>
      </c>
      <c r="N225" s="262">
        <f t="shared" si="428"/>
        <v>0</v>
      </c>
      <c r="O225" s="262">
        <f t="shared" si="429"/>
        <v>0</v>
      </c>
      <c r="P225" s="262">
        <f t="shared" si="430"/>
        <v>0</v>
      </c>
      <c r="Q225" s="262">
        <f t="shared" si="431"/>
        <v>0</v>
      </c>
      <c r="R225" s="456">
        <f t="shared" si="432"/>
        <v>0</v>
      </c>
      <c r="S225" s="469"/>
      <c r="T225" s="470"/>
      <c r="U225" s="470"/>
      <c r="V225" s="470"/>
      <c r="W225" s="470"/>
      <c r="X225" s="470"/>
      <c r="Y225" s="470"/>
      <c r="Z225" s="470"/>
      <c r="AA225" s="470"/>
      <c r="AB225" s="470"/>
      <c r="AC225" s="470"/>
      <c r="AD225" s="470"/>
      <c r="AE225" s="470"/>
      <c r="AF225" s="470"/>
      <c r="AG225" s="470"/>
      <c r="AH225" s="480"/>
      <c r="AI225" s="469"/>
      <c r="AJ225" s="470"/>
      <c r="AK225" s="470"/>
      <c r="AL225" s="470"/>
      <c r="AM225" s="470"/>
      <c r="AN225" s="470"/>
      <c r="AO225" s="470"/>
      <c r="AP225" s="470"/>
      <c r="AQ225" s="470"/>
      <c r="AR225" s="470"/>
      <c r="AS225" s="470"/>
      <c r="AT225" s="470"/>
      <c r="AU225" s="470"/>
      <c r="AV225" s="470"/>
      <c r="AW225" s="470"/>
      <c r="AX225" s="480"/>
      <c r="AY225" s="469"/>
      <c r="AZ225" s="470"/>
      <c r="BA225" s="470"/>
      <c r="BB225" s="470"/>
      <c r="BC225" s="470"/>
      <c r="BD225" s="470"/>
      <c r="BE225" s="470"/>
      <c r="BF225" s="470"/>
      <c r="BG225" s="470"/>
      <c r="BH225" s="470"/>
      <c r="BI225" s="470"/>
      <c r="BJ225" s="470"/>
      <c r="BK225" s="470"/>
      <c r="BL225" s="470"/>
      <c r="BM225" s="470"/>
      <c r="BN225" s="480"/>
    </row>
    <row r="226" spans="2:67" outlineLevel="2">
      <c r="B226" s="54" t="str">
        <f>$B$177&amp;""</f>
        <v>Late</v>
      </c>
      <c r="C226" s="262">
        <f t="shared" si="417"/>
        <v>0</v>
      </c>
      <c r="D226" s="262">
        <f t="shared" si="418"/>
        <v>0</v>
      </c>
      <c r="E226" s="262">
        <f t="shared" si="419"/>
        <v>0</v>
      </c>
      <c r="F226" s="262">
        <f t="shared" si="420"/>
        <v>0</v>
      </c>
      <c r="G226" s="262">
        <f t="shared" si="421"/>
        <v>0</v>
      </c>
      <c r="H226" s="262">
        <f t="shared" si="422"/>
        <v>0</v>
      </c>
      <c r="I226" s="262">
        <f t="shared" si="423"/>
        <v>0</v>
      </c>
      <c r="J226" s="262">
        <f t="shared" si="424"/>
        <v>0</v>
      </c>
      <c r="K226" s="262">
        <f t="shared" si="425"/>
        <v>0</v>
      </c>
      <c r="L226" s="262">
        <f t="shared" si="426"/>
        <v>0</v>
      </c>
      <c r="M226" s="262">
        <f t="shared" si="427"/>
        <v>0</v>
      </c>
      <c r="N226" s="262">
        <f t="shared" si="428"/>
        <v>0</v>
      </c>
      <c r="O226" s="262">
        <f t="shared" si="429"/>
        <v>0</v>
      </c>
      <c r="P226" s="262">
        <f t="shared" si="430"/>
        <v>0</v>
      </c>
      <c r="Q226" s="262">
        <f t="shared" si="431"/>
        <v>0</v>
      </c>
      <c r="R226" s="456">
        <f t="shared" si="432"/>
        <v>0</v>
      </c>
      <c r="S226" s="469"/>
      <c r="T226" s="470"/>
      <c r="U226" s="470"/>
      <c r="V226" s="470"/>
      <c r="W226" s="470"/>
      <c r="X226" s="470"/>
      <c r="Y226" s="470"/>
      <c r="Z226" s="470"/>
      <c r="AA226" s="470"/>
      <c r="AB226" s="470"/>
      <c r="AC226" s="470"/>
      <c r="AD226" s="470"/>
      <c r="AE226" s="470"/>
      <c r="AF226" s="470"/>
      <c r="AG226" s="470"/>
      <c r="AH226" s="480"/>
      <c r="AI226" s="469"/>
      <c r="AJ226" s="470"/>
      <c r="AK226" s="470"/>
      <c r="AL226" s="470"/>
      <c r="AM226" s="470"/>
      <c r="AN226" s="470"/>
      <c r="AO226" s="470"/>
      <c r="AP226" s="470"/>
      <c r="AQ226" s="470"/>
      <c r="AR226" s="470"/>
      <c r="AS226" s="470"/>
      <c r="AT226" s="470"/>
      <c r="AU226" s="470"/>
      <c r="AV226" s="470"/>
      <c r="AW226" s="470"/>
      <c r="AX226" s="480"/>
      <c r="AY226" s="469"/>
      <c r="AZ226" s="470"/>
      <c r="BA226" s="470"/>
      <c r="BB226" s="470"/>
      <c r="BC226" s="470"/>
      <c r="BD226" s="470"/>
      <c r="BE226" s="470"/>
      <c r="BF226" s="470"/>
      <c r="BG226" s="470"/>
      <c r="BH226" s="470"/>
      <c r="BI226" s="470"/>
      <c r="BJ226" s="470"/>
      <c r="BK226" s="470"/>
      <c r="BL226" s="470"/>
      <c r="BM226" s="470"/>
      <c r="BN226" s="480"/>
    </row>
    <row r="227" spans="2:67" outlineLevel="2">
      <c r="B227" s="54" t="s">
        <v>1596</v>
      </c>
      <c r="C227" s="262">
        <f t="shared" ref="C227" si="433">CHOOSE(d.Region,S227,AI227,AY227)</f>
        <v>0</v>
      </c>
      <c r="D227" s="262">
        <f t="shared" ref="D227" si="434">CHOOSE(d.Region,T227,AJ227,AZ227)</f>
        <v>0</v>
      </c>
      <c r="E227" s="262">
        <f t="shared" ref="E227" si="435">CHOOSE(d.Region,U227,AK227,BA227)</f>
        <v>0</v>
      </c>
      <c r="F227" s="262">
        <f t="shared" ref="F227" si="436">CHOOSE(d.Region,V227,AL227,BB227)</f>
        <v>0</v>
      </c>
      <c r="G227" s="262">
        <f t="shared" ref="G227" si="437">CHOOSE(d.Region,W227,AM227,BC227)</f>
        <v>0</v>
      </c>
      <c r="H227" s="262">
        <f t="shared" ref="H227" si="438">CHOOSE(d.Region,X227,AN227,BD227)</f>
        <v>0</v>
      </c>
      <c r="I227" s="262">
        <f t="shared" ref="I227" si="439">CHOOSE(d.Region,Y227,AO227,BE227)</f>
        <v>0</v>
      </c>
      <c r="J227" s="262">
        <f t="shared" ref="J227" si="440">CHOOSE(d.Region,Z227,AP227,BF227)</f>
        <v>0</v>
      </c>
      <c r="K227" s="262">
        <f t="shared" ref="K227" si="441">CHOOSE(d.Region,AA227,AQ227,BG227)</f>
        <v>0</v>
      </c>
      <c r="L227" s="262">
        <f t="shared" ref="L227" si="442">CHOOSE(d.Region,AB227,AR227,BH227)</f>
        <v>0</v>
      </c>
      <c r="M227" s="262">
        <f t="shared" ref="M227" si="443">CHOOSE(d.Region,AC227,AS227,BI227)</f>
        <v>0</v>
      </c>
      <c r="N227" s="262">
        <f t="shared" ref="N227" si="444">CHOOSE(d.Region,AD227,AT227,BJ227)</f>
        <v>0</v>
      </c>
      <c r="O227" s="262">
        <f t="shared" ref="O227" si="445">CHOOSE(d.Region,AE227,AU227,BK227)</f>
        <v>0</v>
      </c>
      <c r="P227" s="262">
        <f t="shared" ref="P227" si="446">CHOOSE(d.Region,AF227,AV227,BL227)</f>
        <v>0</v>
      </c>
      <c r="Q227" s="262">
        <f t="shared" ref="Q227" si="447">CHOOSE(d.Region,AG227,AW227,BM227)</f>
        <v>0</v>
      </c>
      <c r="R227" s="456">
        <f t="shared" ref="R227" si="448">CHOOSE(d.Region,AH227,AX227,BN227)</f>
        <v>0</v>
      </c>
      <c r="S227" s="493"/>
      <c r="T227" s="494"/>
      <c r="U227" s="494"/>
      <c r="V227" s="494"/>
      <c r="W227" s="494"/>
      <c r="X227" s="494"/>
      <c r="Y227" s="494"/>
      <c r="Z227" s="494"/>
      <c r="AA227" s="494"/>
      <c r="AB227" s="494"/>
      <c r="AC227" s="494"/>
      <c r="AD227" s="494"/>
      <c r="AE227" s="494"/>
      <c r="AF227" s="494"/>
      <c r="AG227" s="494"/>
      <c r="AH227" s="495"/>
      <c r="AI227" s="493"/>
      <c r="AJ227" s="494"/>
      <c r="AK227" s="494"/>
      <c r="AL227" s="494"/>
      <c r="AM227" s="494"/>
      <c r="AN227" s="494"/>
      <c r="AO227" s="494"/>
      <c r="AP227" s="494"/>
      <c r="AQ227" s="494"/>
      <c r="AR227" s="494"/>
      <c r="AS227" s="494"/>
      <c r="AT227" s="494"/>
      <c r="AU227" s="494"/>
      <c r="AV227" s="494"/>
      <c r="AW227" s="494"/>
      <c r="AX227" s="495"/>
      <c r="AY227" s="493"/>
      <c r="AZ227" s="494"/>
      <c r="BA227" s="494"/>
      <c r="BB227" s="494"/>
      <c r="BC227" s="494"/>
      <c r="BD227" s="494"/>
      <c r="BE227" s="494"/>
      <c r="BF227" s="494"/>
      <c r="BG227" s="494"/>
      <c r="BH227" s="494"/>
      <c r="BI227" s="494"/>
      <c r="BJ227" s="494"/>
      <c r="BK227" s="494"/>
      <c r="BL227" s="494"/>
      <c r="BM227" s="494"/>
      <c r="BN227" s="495"/>
    </row>
    <row r="228" spans="2:67" outlineLevel="1">
      <c r="B228" s="54" t="str">
        <f>$B$179&amp;""</f>
        <v>7mo with 0% mated</v>
      </c>
      <c r="C228" s="264">
        <f t="shared" ref="C228:C232" si="449">CHOOSE(d.Region,S228,AI228,AY228)</f>
        <v>0</v>
      </c>
      <c r="D228" s="264">
        <f t="shared" ref="D228:D232" si="450">CHOOSE(d.Region,T228,AJ228,AZ228)</f>
        <v>0</v>
      </c>
      <c r="E228" s="264">
        <f t="shared" ref="E228:E232" si="451">CHOOSE(d.Region,U228,AK228,BA228)</f>
        <v>0</v>
      </c>
      <c r="F228" s="264">
        <f t="shared" ref="F228:F232" si="452">CHOOSE(d.Region,V228,AL228,BB228)</f>
        <v>0</v>
      </c>
      <c r="G228" s="264">
        <f t="shared" ref="G228:G232" si="453">CHOOSE(d.Region,W228,AM228,BC228)</f>
        <v>0</v>
      </c>
      <c r="H228" s="264">
        <f t="shared" ref="H228:H232" si="454">CHOOSE(d.Region,X228,AN228,BD228)</f>
        <v>0</v>
      </c>
      <c r="I228" s="264">
        <f t="shared" ref="I228:I232" si="455">CHOOSE(d.Region,Y228,AO228,BE228)</f>
        <v>0</v>
      </c>
      <c r="J228" s="264">
        <f t="shared" ref="J228:J232" si="456">CHOOSE(d.Region,Z228,AP228,BF228)</f>
        <v>0</v>
      </c>
      <c r="K228" s="264">
        <f t="shared" ref="K228:K232" si="457">CHOOSE(d.Region,AA228,AQ228,BG228)</f>
        <v>0</v>
      </c>
      <c r="L228" s="264">
        <f t="shared" ref="L228:L232" si="458">CHOOSE(d.Region,AB228,AR228,BH228)</f>
        <v>0</v>
      </c>
      <c r="M228" s="264">
        <f t="shared" ref="M228:M232" si="459">CHOOSE(d.Region,AC228,AS228,BI228)</f>
        <v>0</v>
      </c>
      <c r="N228" s="264">
        <f t="shared" ref="N228:N232" si="460">CHOOSE(d.Region,AD228,AT228,BJ228)</f>
        <v>0</v>
      </c>
      <c r="O228" s="264">
        <f t="shared" ref="O228:O232" si="461">CHOOSE(d.Region,AE228,AU228,BK228)</f>
        <v>0</v>
      </c>
      <c r="P228" s="264">
        <f t="shared" ref="P228:P232" si="462">CHOOSE(d.Region,AF228,AV228,BL228)</f>
        <v>0</v>
      </c>
      <c r="Q228" s="264">
        <f t="shared" ref="Q228:Q232" si="463">CHOOSE(d.Region,AG228,AW228,BM228)</f>
        <v>0</v>
      </c>
      <c r="R228" s="457">
        <f t="shared" ref="R228:R232" si="464">CHOOSE(d.Region,AH228,AX228,BN228)</f>
        <v>0</v>
      </c>
      <c r="S228" s="493"/>
      <c r="T228" s="494"/>
      <c r="U228" s="494"/>
      <c r="V228" s="494"/>
      <c r="W228" s="494"/>
      <c r="X228" s="494"/>
      <c r="Y228" s="494"/>
      <c r="Z228" s="494"/>
      <c r="AA228" s="494"/>
      <c r="AB228" s="494"/>
      <c r="AC228" s="494"/>
      <c r="AD228" s="494"/>
      <c r="AE228" s="494"/>
      <c r="AF228" s="494"/>
      <c r="AG228" s="494"/>
      <c r="AH228" s="495"/>
      <c r="AI228" s="493"/>
      <c r="AJ228" s="494"/>
      <c r="AK228" s="494"/>
      <c r="AL228" s="494"/>
      <c r="AM228" s="494"/>
      <c r="AN228" s="494"/>
      <c r="AO228" s="494"/>
      <c r="AP228" s="494"/>
      <c r="AQ228" s="494"/>
      <c r="AR228" s="494"/>
      <c r="AS228" s="494"/>
      <c r="AT228" s="494"/>
      <c r="AU228" s="494"/>
      <c r="AV228" s="494"/>
      <c r="AW228" s="494"/>
      <c r="AX228" s="495"/>
      <c r="AY228" s="493"/>
      <c r="AZ228" s="494"/>
      <c r="BA228" s="494"/>
      <c r="BB228" s="494"/>
      <c r="BC228" s="494"/>
      <c r="BD228" s="494"/>
      <c r="BE228" s="494"/>
      <c r="BF228" s="494"/>
      <c r="BG228" s="494"/>
      <c r="BH228" s="494"/>
      <c r="BI228" s="494"/>
      <c r="BJ228" s="494"/>
      <c r="BK228" s="494"/>
      <c r="BL228" s="494"/>
      <c r="BM228" s="494"/>
      <c r="BN228" s="495"/>
      <c r="BO228" s="263"/>
    </row>
    <row r="229" spans="2:67" ht="24.75" outlineLevel="1">
      <c r="B229" s="53" t="str">
        <f>"Grazing Intensity 2
"&amp;$B$174&amp;""</f>
        <v>Grazing Intensity 2
Standard (7mo)</v>
      </c>
      <c r="C229" s="259">
        <f t="shared" si="449"/>
        <v>0</v>
      </c>
      <c r="D229" s="259">
        <f t="shared" si="450"/>
        <v>0</v>
      </c>
      <c r="E229" s="259">
        <f t="shared" si="451"/>
        <v>0</v>
      </c>
      <c r="F229" s="259">
        <f t="shared" si="452"/>
        <v>0</v>
      </c>
      <c r="G229" s="259">
        <f t="shared" si="453"/>
        <v>0</v>
      </c>
      <c r="H229" s="259">
        <f t="shared" si="454"/>
        <v>0</v>
      </c>
      <c r="I229" s="259">
        <f t="shared" si="455"/>
        <v>0</v>
      </c>
      <c r="J229" s="259">
        <f t="shared" si="456"/>
        <v>0</v>
      </c>
      <c r="K229" s="259">
        <f t="shared" si="457"/>
        <v>0</v>
      </c>
      <c r="L229" s="259">
        <f t="shared" si="458"/>
        <v>0</v>
      </c>
      <c r="M229" s="259">
        <f t="shared" si="459"/>
        <v>0</v>
      </c>
      <c r="N229" s="259">
        <f t="shared" si="460"/>
        <v>0</v>
      </c>
      <c r="O229" s="259">
        <f t="shared" si="461"/>
        <v>0</v>
      </c>
      <c r="P229" s="259">
        <f t="shared" si="462"/>
        <v>0</v>
      </c>
      <c r="Q229" s="259">
        <f t="shared" si="463"/>
        <v>0</v>
      </c>
      <c r="R229" s="455">
        <f t="shared" si="464"/>
        <v>0</v>
      </c>
      <c r="S229" s="468"/>
      <c r="T229" s="260"/>
      <c r="U229" s="260"/>
      <c r="V229" s="260"/>
      <c r="W229" s="260"/>
      <c r="X229" s="260"/>
      <c r="Y229" s="260"/>
      <c r="Z229" s="260"/>
      <c r="AA229" s="260"/>
      <c r="AB229" s="260"/>
      <c r="AC229" s="260"/>
      <c r="AD229" s="260"/>
      <c r="AE229" s="260"/>
      <c r="AF229" s="260"/>
      <c r="AG229" s="260"/>
      <c r="AH229" s="479"/>
      <c r="AI229" s="468"/>
      <c r="AJ229" s="260"/>
      <c r="AK229" s="260"/>
      <c r="AL229" s="260"/>
      <c r="AM229" s="260"/>
      <c r="AN229" s="260"/>
      <c r="AO229" s="260"/>
      <c r="AP229" s="260"/>
      <c r="AQ229" s="260"/>
      <c r="AR229" s="260"/>
      <c r="AS229" s="260"/>
      <c r="AT229" s="260"/>
      <c r="AU229" s="260"/>
      <c r="AV229" s="260"/>
      <c r="AW229" s="260"/>
      <c r="AX229" s="479"/>
      <c r="AY229" s="468"/>
      <c r="AZ229" s="260"/>
      <c r="BA229" s="260"/>
      <c r="BB229" s="260"/>
      <c r="BC229" s="260"/>
      <c r="BD229" s="260"/>
      <c r="BE229" s="260"/>
      <c r="BF229" s="260"/>
      <c r="BG229" s="260"/>
      <c r="BH229" s="260"/>
      <c r="BI229" s="260"/>
      <c r="BJ229" s="260"/>
      <c r="BK229" s="260"/>
      <c r="BL229" s="260"/>
      <c r="BM229" s="260"/>
      <c r="BN229" s="479"/>
      <c r="BO229" s="261" t="s">
        <v>1447</v>
      </c>
    </row>
    <row r="230" spans="2:67" outlineLevel="1">
      <c r="B230" s="54" t="str">
        <f t="shared" ref="B230" si="465">$B$175&amp;""</f>
        <v>Early</v>
      </c>
      <c r="C230" s="262">
        <f t="shared" si="449"/>
        <v>0</v>
      </c>
      <c r="D230" s="262">
        <f t="shared" si="450"/>
        <v>0</v>
      </c>
      <c r="E230" s="262">
        <f t="shared" si="451"/>
        <v>0</v>
      </c>
      <c r="F230" s="262">
        <f t="shared" si="452"/>
        <v>0</v>
      </c>
      <c r="G230" s="262">
        <f t="shared" si="453"/>
        <v>0</v>
      </c>
      <c r="H230" s="262">
        <f t="shared" si="454"/>
        <v>0</v>
      </c>
      <c r="I230" s="262">
        <f t="shared" si="455"/>
        <v>0</v>
      </c>
      <c r="J230" s="262">
        <f t="shared" si="456"/>
        <v>0</v>
      </c>
      <c r="K230" s="262">
        <f t="shared" si="457"/>
        <v>0</v>
      </c>
      <c r="L230" s="262">
        <f t="shared" si="458"/>
        <v>0</v>
      </c>
      <c r="M230" s="262">
        <f t="shared" si="459"/>
        <v>0</v>
      </c>
      <c r="N230" s="262">
        <f t="shared" si="460"/>
        <v>0</v>
      </c>
      <c r="O230" s="262">
        <f t="shared" si="461"/>
        <v>0</v>
      </c>
      <c r="P230" s="262">
        <f t="shared" si="462"/>
        <v>0</v>
      </c>
      <c r="Q230" s="262">
        <f t="shared" si="463"/>
        <v>0</v>
      </c>
      <c r="R230" s="456">
        <f t="shared" si="464"/>
        <v>0</v>
      </c>
      <c r="S230" s="469"/>
      <c r="T230" s="470"/>
      <c r="U230" s="470"/>
      <c r="V230" s="470"/>
      <c r="W230" s="470"/>
      <c r="X230" s="470"/>
      <c r="Y230" s="470"/>
      <c r="Z230" s="470"/>
      <c r="AA230" s="470"/>
      <c r="AB230" s="470"/>
      <c r="AC230" s="470"/>
      <c r="AD230" s="470"/>
      <c r="AE230" s="470"/>
      <c r="AF230" s="470"/>
      <c r="AG230" s="470"/>
      <c r="AH230" s="480"/>
      <c r="AI230" s="469"/>
      <c r="AJ230" s="470"/>
      <c r="AK230" s="470"/>
      <c r="AL230" s="470"/>
      <c r="AM230" s="470"/>
      <c r="AN230" s="470"/>
      <c r="AO230" s="470"/>
      <c r="AP230" s="470"/>
      <c r="AQ230" s="470"/>
      <c r="AR230" s="470"/>
      <c r="AS230" s="470"/>
      <c r="AT230" s="470"/>
      <c r="AU230" s="470"/>
      <c r="AV230" s="470"/>
      <c r="AW230" s="470"/>
      <c r="AX230" s="480"/>
      <c r="AY230" s="469"/>
      <c r="AZ230" s="470"/>
      <c r="BA230" s="470"/>
      <c r="BB230" s="470"/>
      <c r="BC230" s="470"/>
      <c r="BD230" s="470"/>
      <c r="BE230" s="470"/>
      <c r="BF230" s="470"/>
      <c r="BG230" s="470"/>
      <c r="BH230" s="470"/>
      <c r="BI230" s="470"/>
      <c r="BJ230" s="470"/>
      <c r="BK230" s="470"/>
      <c r="BL230" s="470"/>
      <c r="BM230" s="470"/>
      <c r="BN230" s="480"/>
    </row>
    <row r="231" spans="2:67" outlineLevel="1">
      <c r="B231" s="54" t="str">
        <f t="shared" ref="B231" si="466">$B$176&amp;""</f>
        <v>Middle</v>
      </c>
      <c r="C231" s="262">
        <f t="shared" si="449"/>
        <v>0</v>
      </c>
      <c r="D231" s="262">
        <f t="shared" si="450"/>
        <v>0</v>
      </c>
      <c r="E231" s="262">
        <f t="shared" si="451"/>
        <v>0</v>
      </c>
      <c r="F231" s="262">
        <f t="shared" si="452"/>
        <v>0</v>
      </c>
      <c r="G231" s="262">
        <f t="shared" si="453"/>
        <v>0</v>
      </c>
      <c r="H231" s="262">
        <f t="shared" si="454"/>
        <v>0</v>
      </c>
      <c r="I231" s="262">
        <f t="shared" si="455"/>
        <v>0</v>
      </c>
      <c r="J231" s="262">
        <f t="shared" si="456"/>
        <v>0</v>
      </c>
      <c r="K231" s="262">
        <f t="shared" si="457"/>
        <v>0</v>
      </c>
      <c r="L231" s="262">
        <f t="shared" si="458"/>
        <v>0</v>
      </c>
      <c r="M231" s="262">
        <f t="shared" si="459"/>
        <v>0</v>
      </c>
      <c r="N231" s="262">
        <f t="shared" si="460"/>
        <v>0</v>
      </c>
      <c r="O231" s="262">
        <f t="shared" si="461"/>
        <v>0</v>
      </c>
      <c r="P231" s="262">
        <f t="shared" si="462"/>
        <v>0</v>
      </c>
      <c r="Q231" s="262">
        <f t="shared" si="463"/>
        <v>0</v>
      </c>
      <c r="R231" s="456">
        <f t="shared" si="464"/>
        <v>0</v>
      </c>
      <c r="S231" s="469"/>
      <c r="T231" s="470"/>
      <c r="U231" s="470"/>
      <c r="V231" s="470"/>
      <c r="W231" s="470"/>
      <c r="X231" s="470"/>
      <c r="Y231" s="470"/>
      <c r="Z231" s="470"/>
      <c r="AA231" s="470"/>
      <c r="AB231" s="470"/>
      <c r="AC231" s="470"/>
      <c r="AD231" s="470"/>
      <c r="AE231" s="470"/>
      <c r="AF231" s="470"/>
      <c r="AG231" s="470"/>
      <c r="AH231" s="480"/>
      <c r="AI231" s="469"/>
      <c r="AJ231" s="470"/>
      <c r="AK231" s="470"/>
      <c r="AL231" s="470"/>
      <c r="AM231" s="470"/>
      <c r="AN231" s="470"/>
      <c r="AO231" s="470"/>
      <c r="AP231" s="470"/>
      <c r="AQ231" s="470"/>
      <c r="AR231" s="470"/>
      <c r="AS231" s="470"/>
      <c r="AT231" s="470"/>
      <c r="AU231" s="470"/>
      <c r="AV231" s="470"/>
      <c r="AW231" s="470"/>
      <c r="AX231" s="480"/>
      <c r="AY231" s="469"/>
      <c r="AZ231" s="470"/>
      <c r="BA231" s="470"/>
      <c r="BB231" s="470"/>
      <c r="BC231" s="470"/>
      <c r="BD231" s="470"/>
      <c r="BE231" s="470"/>
      <c r="BF231" s="470"/>
      <c r="BG231" s="470"/>
      <c r="BH231" s="470"/>
      <c r="BI231" s="470"/>
      <c r="BJ231" s="470"/>
      <c r="BK231" s="470"/>
      <c r="BL231" s="470"/>
      <c r="BM231" s="470"/>
      <c r="BN231" s="480"/>
    </row>
    <row r="232" spans="2:67" outlineLevel="1">
      <c r="B232" s="54" t="str">
        <f t="shared" ref="B232" si="467">$B$177&amp;""</f>
        <v>Late</v>
      </c>
      <c r="C232" s="262">
        <f t="shared" si="449"/>
        <v>0</v>
      </c>
      <c r="D232" s="262">
        <f t="shared" si="450"/>
        <v>0</v>
      </c>
      <c r="E232" s="262">
        <f t="shared" si="451"/>
        <v>0</v>
      </c>
      <c r="F232" s="262">
        <f t="shared" si="452"/>
        <v>0</v>
      </c>
      <c r="G232" s="262">
        <f t="shared" si="453"/>
        <v>0</v>
      </c>
      <c r="H232" s="262">
        <f t="shared" si="454"/>
        <v>0</v>
      </c>
      <c r="I232" s="262">
        <f t="shared" si="455"/>
        <v>0</v>
      </c>
      <c r="J232" s="262">
        <f t="shared" si="456"/>
        <v>0</v>
      </c>
      <c r="K232" s="262">
        <f t="shared" si="457"/>
        <v>0</v>
      </c>
      <c r="L232" s="262">
        <f t="shared" si="458"/>
        <v>0</v>
      </c>
      <c r="M232" s="262">
        <f t="shared" si="459"/>
        <v>0</v>
      </c>
      <c r="N232" s="262">
        <f t="shared" si="460"/>
        <v>0</v>
      </c>
      <c r="O232" s="262">
        <f t="shared" si="461"/>
        <v>0</v>
      </c>
      <c r="P232" s="262">
        <f t="shared" si="462"/>
        <v>0</v>
      </c>
      <c r="Q232" s="262">
        <f t="shared" si="463"/>
        <v>0</v>
      </c>
      <c r="R232" s="456">
        <f t="shared" si="464"/>
        <v>0</v>
      </c>
      <c r="S232" s="469"/>
      <c r="T232" s="470"/>
      <c r="U232" s="470"/>
      <c r="V232" s="470"/>
      <c r="W232" s="470"/>
      <c r="X232" s="470"/>
      <c r="Y232" s="470"/>
      <c r="Z232" s="470"/>
      <c r="AA232" s="470"/>
      <c r="AB232" s="470"/>
      <c r="AC232" s="470"/>
      <c r="AD232" s="470"/>
      <c r="AE232" s="470"/>
      <c r="AF232" s="470"/>
      <c r="AG232" s="470"/>
      <c r="AH232" s="480"/>
      <c r="AI232" s="469"/>
      <c r="AJ232" s="470"/>
      <c r="AK232" s="470"/>
      <c r="AL232" s="470"/>
      <c r="AM232" s="470"/>
      <c r="AN232" s="470"/>
      <c r="AO232" s="470"/>
      <c r="AP232" s="470"/>
      <c r="AQ232" s="470"/>
      <c r="AR232" s="470"/>
      <c r="AS232" s="470"/>
      <c r="AT232" s="470"/>
      <c r="AU232" s="470"/>
      <c r="AV232" s="470"/>
      <c r="AW232" s="470"/>
      <c r="AX232" s="480"/>
      <c r="AY232" s="469"/>
      <c r="AZ232" s="470"/>
      <c r="BA232" s="470"/>
      <c r="BB232" s="470"/>
      <c r="BC232" s="470"/>
      <c r="BD232" s="470"/>
      <c r="BE232" s="470"/>
      <c r="BF232" s="470"/>
      <c r="BG232" s="470"/>
      <c r="BH232" s="470"/>
      <c r="BI232" s="470"/>
      <c r="BJ232" s="470"/>
      <c r="BK232" s="470"/>
      <c r="BL232" s="470"/>
      <c r="BM232" s="470"/>
      <c r="BN232" s="480"/>
    </row>
    <row r="233" spans="2:67" outlineLevel="1">
      <c r="B233" s="54" t="s">
        <v>981</v>
      </c>
      <c r="C233" s="262">
        <f t="shared" ref="C233" si="468">CHOOSE(d.Region,S233,AI233,AY233)</f>
        <v>0</v>
      </c>
      <c r="D233" s="262">
        <f t="shared" ref="D233" si="469">CHOOSE(d.Region,T233,AJ233,AZ233)</f>
        <v>0</v>
      </c>
      <c r="E233" s="262">
        <f t="shared" ref="E233" si="470">CHOOSE(d.Region,U233,AK233,BA233)</f>
        <v>0</v>
      </c>
      <c r="F233" s="262">
        <f t="shared" ref="F233" si="471">CHOOSE(d.Region,V233,AL233,BB233)</f>
        <v>0</v>
      </c>
      <c r="G233" s="262">
        <f t="shared" ref="G233" si="472">CHOOSE(d.Region,W233,AM233,BC233)</f>
        <v>0</v>
      </c>
      <c r="H233" s="262">
        <f t="shared" ref="H233" si="473">CHOOSE(d.Region,X233,AN233,BD233)</f>
        <v>0</v>
      </c>
      <c r="I233" s="262">
        <f t="shared" ref="I233" si="474">CHOOSE(d.Region,Y233,AO233,BE233)</f>
        <v>0</v>
      </c>
      <c r="J233" s="262">
        <f t="shared" ref="J233" si="475">CHOOSE(d.Region,Z233,AP233,BF233)</f>
        <v>0</v>
      </c>
      <c r="K233" s="262">
        <f t="shared" ref="K233" si="476">CHOOSE(d.Region,AA233,AQ233,BG233)</f>
        <v>0</v>
      </c>
      <c r="L233" s="262">
        <f t="shared" ref="L233" si="477">CHOOSE(d.Region,AB233,AR233,BH233)</f>
        <v>0</v>
      </c>
      <c r="M233" s="262">
        <f t="shared" ref="M233" si="478">CHOOSE(d.Region,AC233,AS233,BI233)</f>
        <v>0</v>
      </c>
      <c r="N233" s="262">
        <f t="shared" ref="N233" si="479">CHOOSE(d.Region,AD233,AT233,BJ233)</f>
        <v>0</v>
      </c>
      <c r="O233" s="262">
        <f t="shared" ref="O233" si="480">CHOOSE(d.Region,AE233,AU233,BK233)</f>
        <v>0</v>
      </c>
      <c r="P233" s="262">
        <f t="shared" ref="P233" si="481">CHOOSE(d.Region,AF233,AV233,BL233)</f>
        <v>0</v>
      </c>
      <c r="Q233" s="262">
        <f t="shared" ref="Q233" si="482">CHOOSE(d.Region,AG233,AW233,BM233)</f>
        <v>0</v>
      </c>
      <c r="R233" s="456">
        <f t="shared" ref="R233" si="483">CHOOSE(d.Region,AH233,AX233,BN233)</f>
        <v>0</v>
      </c>
      <c r="S233" s="493"/>
      <c r="T233" s="494"/>
      <c r="U233" s="494"/>
      <c r="V233" s="494"/>
      <c r="W233" s="494"/>
      <c r="X233" s="494"/>
      <c r="Y233" s="494"/>
      <c r="Z233" s="494"/>
      <c r="AA233" s="494"/>
      <c r="AB233" s="494"/>
      <c r="AC233" s="494"/>
      <c r="AD233" s="494"/>
      <c r="AE233" s="494"/>
      <c r="AF233" s="494"/>
      <c r="AG233" s="494"/>
      <c r="AH233" s="495"/>
      <c r="AI233" s="493"/>
      <c r="AJ233" s="494"/>
      <c r="AK233" s="494"/>
      <c r="AL233" s="494"/>
      <c r="AM233" s="494"/>
      <c r="AN233" s="494"/>
      <c r="AO233" s="494"/>
      <c r="AP233" s="494"/>
      <c r="AQ233" s="494"/>
      <c r="AR233" s="494"/>
      <c r="AS233" s="494"/>
      <c r="AT233" s="494"/>
      <c r="AU233" s="494"/>
      <c r="AV233" s="494"/>
      <c r="AW233" s="494"/>
      <c r="AX233" s="495"/>
      <c r="AY233" s="493"/>
      <c r="AZ233" s="494"/>
      <c r="BA233" s="494"/>
      <c r="BB233" s="494"/>
      <c r="BC233" s="494"/>
      <c r="BD233" s="494"/>
      <c r="BE233" s="494"/>
      <c r="BF233" s="494"/>
      <c r="BG233" s="494"/>
      <c r="BH233" s="494"/>
      <c r="BI233" s="494"/>
      <c r="BJ233" s="494"/>
      <c r="BK233" s="494"/>
      <c r="BL233" s="494"/>
      <c r="BM233" s="494"/>
      <c r="BN233" s="495"/>
    </row>
    <row r="234" spans="2:67" outlineLevel="1">
      <c r="B234" s="54" t="str">
        <f t="shared" ref="B234" si="484">$B$179&amp;""</f>
        <v>7mo with 0% mated</v>
      </c>
      <c r="C234" s="264">
        <f t="shared" ref="C234:C238" si="485">CHOOSE(d.Region,S234,AI234,AY234)</f>
        <v>0</v>
      </c>
      <c r="D234" s="264">
        <f t="shared" ref="D234:D238" si="486">CHOOSE(d.Region,T234,AJ234,AZ234)</f>
        <v>0</v>
      </c>
      <c r="E234" s="264">
        <f t="shared" ref="E234:E238" si="487">CHOOSE(d.Region,U234,AK234,BA234)</f>
        <v>0</v>
      </c>
      <c r="F234" s="264">
        <f t="shared" ref="F234:F238" si="488">CHOOSE(d.Region,V234,AL234,BB234)</f>
        <v>0</v>
      </c>
      <c r="G234" s="264">
        <f t="shared" ref="G234:G238" si="489">CHOOSE(d.Region,W234,AM234,BC234)</f>
        <v>0</v>
      </c>
      <c r="H234" s="264">
        <f t="shared" ref="H234:H238" si="490">CHOOSE(d.Region,X234,AN234,BD234)</f>
        <v>0</v>
      </c>
      <c r="I234" s="264">
        <f t="shared" ref="I234:I238" si="491">CHOOSE(d.Region,Y234,AO234,BE234)</f>
        <v>0</v>
      </c>
      <c r="J234" s="264">
        <f t="shared" ref="J234:J238" si="492">CHOOSE(d.Region,Z234,AP234,BF234)</f>
        <v>0</v>
      </c>
      <c r="K234" s="264">
        <f t="shared" ref="K234:K238" si="493">CHOOSE(d.Region,AA234,AQ234,BG234)</f>
        <v>0</v>
      </c>
      <c r="L234" s="264">
        <f t="shared" ref="L234:L238" si="494">CHOOSE(d.Region,AB234,AR234,BH234)</f>
        <v>0</v>
      </c>
      <c r="M234" s="264">
        <f t="shared" ref="M234:M238" si="495">CHOOSE(d.Region,AC234,AS234,BI234)</f>
        <v>0</v>
      </c>
      <c r="N234" s="264">
        <f t="shared" ref="N234:N238" si="496">CHOOSE(d.Region,AD234,AT234,BJ234)</f>
        <v>0</v>
      </c>
      <c r="O234" s="264">
        <f t="shared" ref="O234:O238" si="497">CHOOSE(d.Region,AE234,AU234,BK234)</f>
        <v>0</v>
      </c>
      <c r="P234" s="264">
        <f t="shared" ref="P234:P238" si="498">CHOOSE(d.Region,AF234,AV234,BL234)</f>
        <v>0</v>
      </c>
      <c r="Q234" s="264">
        <f t="shared" ref="Q234:Q238" si="499">CHOOSE(d.Region,AG234,AW234,BM234)</f>
        <v>0</v>
      </c>
      <c r="R234" s="457">
        <f t="shared" ref="R234:R238" si="500">CHOOSE(d.Region,AH234,AX234,BN234)</f>
        <v>0</v>
      </c>
      <c r="S234" s="496"/>
      <c r="T234" s="497"/>
      <c r="U234" s="497"/>
      <c r="V234" s="497"/>
      <c r="W234" s="497"/>
      <c r="X234" s="497"/>
      <c r="Y234" s="497"/>
      <c r="Z234" s="497"/>
      <c r="AA234" s="497"/>
      <c r="AB234" s="497"/>
      <c r="AC234" s="497"/>
      <c r="AD234" s="497"/>
      <c r="AE234" s="497"/>
      <c r="AF234" s="497"/>
      <c r="AG234" s="497"/>
      <c r="AH234" s="498"/>
      <c r="AI234" s="496"/>
      <c r="AJ234" s="497"/>
      <c r="AK234" s="497"/>
      <c r="AL234" s="497"/>
      <c r="AM234" s="497"/>
      <c r="AN234" s="497"/>
      <c r="AO234" s="497"/>
      <c r="AP234" s="497"/>
      <c r="AQ234" s="497"/>
      <c r="AR234" s="497"/>
      <c r="AS234" s="497"/>
      <c r="AT234" s="497"/>
      <c r="AU234" s="497"/>
      <c r="AV234" s="497"/>
      <c r="AW234" s="497"/>
      <c r="AX234" s="498"/>
      <c r="AY234" s="496"/>
      <c r="AZ234" s="497"/>
      <c r="BA234" s="497"/>
      <c r="BB234" s="497"/>
      <c r="BC234" s="497"/>
      <c r="BD234" s="497"/>
      <c r="BE234" s="497"/>
      <c r="BF234" s="497"/>
      <c r="BG234" s="497"/>
      <c r="BH234" s="497"/>
      <c r="BI234" s="497"/>
      <c r="BJ234" s="497"/>
      <c r="BK234" s="497"/>
      <c r="BL234" s="497"/>
      <c r="BM234" s="497"/>
      <c r="BN234" s="498"/>
      <c r="BO234" s="263"/>
    </row>
    <row r="235" spans="2:67" ht="24.75" outlineLevel="1">
      <c r="B235" s="53" t="str">
        <f>"Grazing Intensity 3
"&amp;$B$174&amp;""</f>
        <v>Grazing Intensity 3
Standard (7mo)</v>
      </c>
      <c r="C235" s="259">
        <f t="shared" si="485"/>
        <v>0</v>
      </c>
      <c r="D235" s="259">
        <f t="shared" si="486"/>
        <v>0</v>
      </c>
      <c r="E235" s="259">
        <f t="shared" si="487"/>
        <v>0</v>
      </c>
      <c r="F235" s="259">
        <f t="shared" si="488"/>
        <v>0</v>
      </c>
      <c r="G235" s="259">
        <f t="shared" si="489"/>
        <v>0</v>
      </c>
      <c r="H235" s="259">
        <f t="shared" si="490"/>
        <v>0</v>
      </c>
      <c r="I235" s="259">
        <f t="shared" si="491"/>
        <v>0</v>
      </c>
      <c r="J235" s="259">
        <f t="shared" si="492"/>
        <v>0</v>
      </c>
      <c r="K235" s="259">
        <f t="shared" si="493"/>
        <v>0</v>
      </c>
      <c r="L235" s="259">
        <f t="shared" si="494"/>
        <v>0</v>
      </c>
      <c r="M235" s="259">
        <f t="shared" si="495"/>
        <v>0</v>
      </c>
      <c r="N235" s="259">
        <f t="shared" si="496"/>
        <v>0</v>
      </c>
      <c r="O235" s="259">
        <f t="shared" si="497"/>
        <v>0</v>
      </c>
      <c r="P235" s="259">
        <f t="shared" si="498"/>
        <v>0</v>
      </c>
      <c r="Q235" s="259">
        <f t="shared" si="499"/>
        <v>0</v>
      </c>
      <c r="R235" s="455">
        <f t="shared" si="500"/>
        <v>0</v>
      </c>
      <c r="S235" s="468"/>
      <c r="T235" s="260"/>
      <c r="U235" s="260"/>
      <c r="V235" s="260"/>
      <c r="W235" s="260"/>
      <c r="X235" s="260"/>
      <c r="Y235" s="260"/>
      <c r="Z235" s="260"/>
      <c r="AA235" s="260"/>
      <c r="AB235" s="260"/>
      <c r="AC235" s="260"/>
      <c r="AD235" s="260"/>
      <c r="AE235" s="260"/>
      <c r="AF235" s="260"/>
      <c r="AG235" s="260"/>
      <c r="AH235" s="479"/>
      <c r="AI235" s="468"/>
      <c r="AJ235" s="260"/>
      <c r="AK235" s="260"/>
      <c r="AL235" s="260"/>
      <c r="AM235" s="260"/>
      <c r="AN235" s="260"/>
      <c r="AO235" s="260"/>
      <c r="AP235" s="260"/>
      <c r="AQ235" s="260"/>
      <c r="AR235" s="260"/>
      <c r="AS235" s="260"/>
      <c r="AT235" s="260"/>
      <c r="AU235" s="260"/>
      <c r="AV235" s="260"/>
      <c r="AW235" s="260"/>
      <c r="AX235" s="479"/>
      <c r="AY235" s="468"/>
      <c r="AZ235" s="260"/>
      <c r="BA235" s="260"/>
      <c r="BB235" s="260"/>
      <c r="BC235" s="260"/>
      <c r="BD235" s="260"/>
      <c r="BE235" s="260"/>
      <c r="BF235" s="260"/>
      <c r="BG235" s="260"/>
      <c r="BH235" s="260"/>
      <c r="BI235" s="260"/>
      <c r="BJ235" s="260"/>
      <c r="BK235" s="260"/>
      <c r="BL235" s="260"/>
      <c r="BM235" s="260"/>
      <c r="BN235" s="479"/>
      <c r="BO235" s="261" t="s">
        <v>1447</v>
      </c>
    </row>
    <row r="236" spans="2:67" outlineLevel="2">
      <c r="B236" s="54" t="str">
        <f t="shared" ref="B236" si="501">$B$175&amp;""</f>
        <v>Early</v>
      </c>
      <c r="C236" s="262">
        <f t="shared" si="485"/>
        <v>0</v>
      </c>
      <c r="D236" s="262">
        <f t="shared" si="486"/>
        <v>0</v>
      </c>
      <c r="E236" s="262">
        <f t="shared" si="487"/>
        <v>0</v>
      </c>
      <c r="F236" s="262">
        <f t="shared" si="488"/>
        <v>0</v>
      </c>
      <c r="G236" s="262">
        <f t="shared" si="489"/>
        <v>0</v>
      </c>
      <c r="H236" s="262">
        <f t="shared" si="490"/>
        <v>0</v>
      </c>
      <c r="I236" s="262">
        <f t="shared" si="491"/>
        <v>0</v>
      </c>
      <c r="J236" s="262">
        <f t="shared" si="492"/>
        <v>0</v>
      </c>
      <c r="K236" s="262">
        <f t="shared" si="493"/>
        <v>0</v>
      </c>
      <c r="L236" s="262">
        <f t="shared" si="494"/>
        <v>0</v>
      </c>
      <c r="M236" s="262">
        <f t="shared" si="495"/>
        <v>0</v>
      </c>
      <c r="N236" s="262">
        <f t="shared" si="496"/>
        <v>0</v>
      </c>
      <c r="O236" s="262">
        <f t="shared" si="497"/>
        <v>0</v>
      </c>
      <c r="P236" s="262">
        <f t="shared" si="498"/>
        <v>0</v>
      </c>
      <c r="Q236" s="262">
        <f t="shared" si="499"/>
        <v>0</v>
      </c>
      <c r="R236" s="456">
        <f t="shared" si="500"/>
        <v>0</v>
      </c>
      <c r="S236" s="469"/>
      <c r="T236" s="470"/>
      <c r="U236" s="470"/>
      <c r="V236" s="470"/>
      <c r="W236" s="470"/>
      <c r="X236" s="470"/>
      <c r="Y236" s="470"/>
      <c r="Z236" s="470"/>
      <c r="AA236" s="470"/>
      <c r="AB236" s="470"/>
      <c r="AC236" s="470"/>
      <c r="AD236" s="470"/>
      <c r="AE236" s="470"/>
      <c r="AF236" s="470"/>
      <c r="AG236" s="470"/>
      <c r="AH236" s="480"/>
      <c r="AI236" s="469"/>
      <c r="AJ236" s="470"/>
      <c r="AK236" s="470"/>
      <c r="AL236" s="470"/>
      <c r="AM236" s="470"/>
      <c r="AN236" s="470"/>
      <c r="AO236" s="470"/>
      <c r="AP236" s="470"/>
      <c r="AQ236" s="470"/>
      <c r="AR236" s="470"/>
      <c r="AS236" s="470"/>
      <c r="AT236" s="470"/>
      <c r="AU236" s="470"/>
      <c r="AV236" s="470"/>
      <c r="AW236" s="470"/>
      <c r="AX236" s="480"/>
      <c r="AY236" s="469"/>
      <c r="AZ236" s="470"/>
      <c r="BA236" s="470"/>
      <c r="BB236" s="470"/>
      <c r="BC236" s="470"/>
      <c r="BD236" s="470"/>
      <c r="BE236" s="470"/>
      <c r="BF236" s="470"/>
      <c r="BG236" s="470"/>
      <c r="BH236" s="470"/>
      <c r="BI236" s="470"/>
      <c r="BJ236" s="470"/>
      <c r="BK236" s="470"/>
      <c r="BL236" s="470"/>
      <c r="BM236" s="470"/>
      <c r="BN236" s="480"/>
    </row>
    <row r="237" spans="2:67" outlineLevel="2">
      <c r="B237" s="54" t="str">
        <f t="shared" ref="B237" si="502">$B$176&amp;""</f>
        <v>Middle</v>
      </c>
      <c r="C237" s="262">
        <f t="shared" si="485"/>
        <v>0</v>
      </c>
      <c r="D237" s="262">
        <f t="shared" si="486"/>
        <v>0</v>
      </c>
      <c r="E237" s="262">
        <f t="shared" si="487"/>
        <v>0</v>
      </c>
      <c r="F237" s="262">
        <f t="shared" si="488"/>
        <v>0</v>
      </c>
      <c r="G237" s="262">
        <f t="shared" si="489"/>
        <v>0</v>
      </c>
      <c r="H237" s="262">
        <f t="shared" si="490"/>
        <v>0</v>
      </c>
      <c r="I237" s="262">
        <f t="shared" si="491"/>
        <v>0</v>
      </c>
      <c r="J237" s="262">
        <f t="shared" si="492"/>
        <v>0</v>
      </c>
      <c r="K237" s="262">
        <f t="shared" si="493"/>
        <v>0</v>
      </c>
      <c r="L237" s="262">
        <f t="shared" si="494"/>
        <v>0</v>
      </c>
      <c r="M237" s="262">
        <f t="shared" si="495"/>
        <v>0</v>
      </c>
      <c r="N237" s="262">
        <f t="shared" si="496"/>
        <v>0</v>
      </c>
      <c r="O237" s="262">
        <f t="shared" si="497"/>
        <v>0</v>
      </c>
      <c r="P237" s="262">
        <f t="shared" si="498"/>
        <v>0</v>
      </c>
      <c r="Q237" s="262">
        <f t="shared" si="499"/>
        <v>0</v>
      </c>
      <c r="R237" s="456">
        <f t="shared" si="500"/>
        <v>0</v>
      </c>
      <c r="S237" s="469"/>
      <c r="T237" s="470"/>
      <c r="U237" s="470"/>
      <c r="V237" s="470"/>
      <c r="W237" s="470"/>
      <c r="X237" s="470"/>
      <c r="Y237" s="470"/>
      <c r="Z237" s="470"/>
      <c r="AA237" s="470"/>
      <c r="AB237" s="470"/>
      <c r="AC237" s="470"/>
      <c r="AD237" s="470"/>
      <c r="AE237" s="470"/>
      <c r="AF237" s="470"/>
      <c r="AG237" s="470"/>
      <c r="AH237" s="480"/>
      <c r="AI237" s="469"/>
      <c r="AJ237" s="470"/>
      <c r="AK237" s="470"/>
      <c r="AL237" s="470"/>
      <c r="AM237" s="470"/>
      <c r="AN237" s="470"/>
      <c r="AO237" s="470"/>
      <c r="AP237" s="470"/>
      <c r="AQ237" s="470"/>
      <c r="AR237" s="470"/>
      <c r="AS237" s="470"/>
      <c r="AT237" s="470"/>
      <c r="AU237" s="470"/>
      <c r="AV237" s="470"/>
      <c r="AW237" s="470"/>
      <c r="AX237" s="480"/>
      <c r="AY237" s="469"/>
      <c r="AZ237" s="470"/>
      <c r="BA237" s="470"/>
      <c r="BB237" s="470"/>
      <c r="BC237" s="470"/>
      <c r="BD237" s="470"/>
      <c r="BE237" s="470"/>
      <c r="BF237" s="470"/>
      <c r="BG237" s="470"/>
      <c r="BH237" s="470"/>
      <c r="BI237" s="470"/>
      <c r="BJ237" s="470"/>
      <c r="BK237" s="470"/>
      <c r="BL237" s="470"/>
      <c r="BM237" s="470"/>
      <c r="BN237" s="480"/>
    </row>
    <row r="238" spans="2:67" outlineLevel="2">
      <c r="B238" s="54" t="str">
        <f t="shared" ref="B238" si="503">$B$177&amp;""</f>
        <v>Late</v>
      </c>
      <c r="C238" s="262">
        <f t="shared" si="485"/>
        <v>0</v>
      </c>
      <c r="D238" s="262">
        <f t="shared" si="486"/>
        <v>0</v>
      </c>
      <c r="E238" s="262">
        <f t="shared" si="487"/>
        <v>0</v>
      </c>
      <c r="F238" s="262">
        <f t="shared" si="488"/>
        <v>0</v>
      </c>
      <c r="G238" s="262">
        <f t="shared" si="489"/>
        <v>0</v>
      </c>
      <c r="H238" s="262">
        <f t="shared" si="490"/>
        <v>0</v>
      </c>
      <c r="I238" s="262">
        <f t="shared" si="491"/>
        <v>0</v>
      </c>
      <c r="J238" s="262">
        <f t="shared" si="492"/>
        <v>0</v>
      </c>
      <c r="K238" s="262">
        <f t="shared" si="493"/>
        <v>0</v>
      </c>
      <c r="L238" s="262">
        <f t="shared" si="494"/>
        <v>0</v>
      </c>
      <c r="M238" s="262">
        <f t="shared" si="495"/>
        <v>0</v>
      </c>
      <c r="N238" s="262">
        <f t="shared" si="496"/>
        <v>0</v>
      </c>
      <c r="O238" s="262">
        <f t="shared" si="497"/>
        <v>0</v>
      </c>
      <c r="P238" s="262">
        <f t="shared" si="498"/>
        <v>0</v>
      </c>
      <c r="Q238" s="262">
        <f t="shared" si="499"/>
        <v>0</v>
      </c>
      <c r="R238" s="456">
        <f t="shared" si="500"/>
        <v>0</v>
      </c>
      <c r="S238" s="469"/>
      <c r="T238" s="470"/>
      <c r="U238" s="470"/>
      <c r="V238" s="470"/>
      <c r="W238" s="470"/>
      <c r="X238" s="470"/>
      <c r="Y238" s="470"/>
      <c r="Z238" s="470"/>
      <c r="AA238" s="470"/>
      <c r="AB238" s="470"/>
      <c r="AC238" s="470"/>
      <c r="AD238" s="470"/>
      <c r="AE238" s="470"/>
      <c r="AF238" s="470"/>
      <c r="AG238" s="470"/>
      <c r="AH238" s="480"/>
      <c r="AI238" s="469"/>
      <c r="AJ238" s="470"/>
      <c r="AK238" s="470"/>
      <c r="AL238" s="470"/>
      <c r="AM238" s="470"/>
      <c r="AN238" s="470"/>
      <c r="AO238" s="470"/>
      <c r="AP238" s="470"/>
      <c r="AQ238" s="470"/>
      <c r="AR238" s="470"/>
      <c r="AS238" s="470"/>
      <c r="AT238" s="470"/>
      <c r="AU238" s="470"/>
      <c r="AV238" s="470"/>
      <c r="AW238" s="470"/>
      <c r="AX238" s="480"/>
      <c r="AY238" s="469"/>
      <c r="AZ238" s="470"/>
      <c r="BA238" s="470"/>
      <c r="BB238" s="470"/>
      <c r="BC238" s="470"/>
      <c r="BD238" s="470"/>
      <c r="BE238" s="470"/>
      <c r="BF238" s="470"/>
      <c r="BG238" s="470"/>
      <c r="BH238" s="470"/>
      <c r="BI238" s="470"/>
      <c r="BJ238" s="470"/>
      <c r="BK238" s="470"/>
      <c r="BL238" s="470"/>
      <c r="BM238" s="470"/>
      <c r="BN238" s="480"/>
    </row>
    <row r="239" spans="2:67" outlineLevel="2">
      <c r="B239" s="54" t="s">
        <v>981</v>
      </c>
      <c r="C239" s="262">
        <f t="shared" ref="C239" si="504">CHOOSE(d.Region,S239,AI239,AY239)</f>
        <v>0</v>
      </c>
      <c r="D239" s="262">
        <f t="shared" ref="D239" si="505">CHOOSE(d.Region,T239,AJ239,AZ239)</f>
        <v>0</v>
      </c>
      <c r="E239" s="262">
        <f t="shared" ref="E239" si="506">CHOOSE(d.Region,U239,AK239,BA239)</f>
        <v>0</v>
      </c>
      <c r="F239" s="262">
        <f t="shared" ref="F239" si="507">CHOOSE(d.Region,V239,AL239,BB239)</f>
        <v>0</v>
      </c>
      <c r="G239" s="262">
        <f t="shared" ref="G239" si="508">CHOOSE(d.Region,W239,AM239,BC239)</f>
        <v>0</v>
      </c>
      <c r="H239" s="262">
        <f t="shared" ref="H239" si="509">CHOOSE(d.Region,X239,AN239,BD239)</f>
        <v>0</v>
      </c>
      <c r="I239" s="262">
        <f t="shared" ref="I239" si="510">CHOOSE(d.Region,Y239,AO239,BE239)</f>
        <v>0</v>
      </c>
      <c r="J239" s="262">
        <f t="shared" ref="J239" si="511">CHOOSE(d.Region,Z239,AP239,BF239)</f>
        <v>0</v>
      </c>
      <c r="K239" s="262">
        <f t="shared" ref="K239" si="512">CHOOSE(d.Region,AA239,AQ239,BG239)</f>
        <v>0</v>
      </c>
      <c r="L239" s="262">
        <f t="shared" ref="L239" si="513">CHOOSE(d.Region,AB239,AR239,BH239)</f>
        <v>0</v>
      </c>
      <c r="M239" s="262">
        <f t="shared" ref="M239" si="514">CHOOSE(d.Region,AC239,AS239,BI239)</f>
        <v>0</v>
      </c>
      <c r="N239" s="262">
        <f t="shared" ref="N239" si="515">CHOOSE(d.Region,AD239,AT239,BJ239)</f>
        <v>0</v>
      </c>
      <c r="O239" s="262">
        <f t="shared" ref="O239" si="516">CHOOSE(d.Region,AE239,AU239,BK239)</f>
        <v>0</v>
      </c>
      <c r="P239" s="262">
        <f t="shared" ref="P239" si="517">CHOOSE(d.Region,AF239,AV239,BL239)</f>
        <v>0</v>
      </c>
      <c r="Q239" s="262">
        <f t="shared" ref="Q239" si="518">CHOOSE(d.Region,AG239,AW239,BM239)</f>
        <v>0</v>
      </c>
      <c r="R239" s="456">
        <f t="shared" ref="R239" si="519">CHOOSE(d.Region,AH239,AX239,BN239)</f>
        <v>0</v>
      </c>
      <c r="S239" s="493"/>
      <c r="T239" s="494"/>
      <c r="U239" s="494"/>
      <c r="V239" s="494"/>
      <c r="W239" s="494"/>
      <c r="X239" s="494"/>
      <c r="Y239" s="494"/>
      <c r="Z239" s="494"/>
      <c r="AA239" s="494"/>
      <c r="AB239" s="494"/>
      <c r="AC239" s="494"/>
      <c r="AD239" s="494"/>
      <c r="AE239" s="494"/>
      <c r="AF239" s="494"/>
      <c r="AG239" s="494"/>
      <c r="AH239" s="495"/>
      <c r="AI239" s="493"/>
      <c r="AJ239" s="494"/>
      <c r="AK239" s="494"/>
      <c r="AL239" s="494"/>
      <c r="AM239" s="494"/>
      <c r="AN239" s="494"/>
      <c r="AO239" s="494"/>
      <c r="AP239" s="494"/>
      <c r="AQ239" s="494"/>
      <c r="AR239" s="494"/>
      <c r="AS239" s="494"/>
      <c r="AT239" s="494"/>
      <c r="AU239" s="494"/>
      <c r="AV239" s="494"/>
      <c r="AW239" s="494"/>
      <c r="AX239" s="495"/>
      <c r="AY239" s="493"/>
      <c r="AZ239" s="494"/>
      <c r="BA239" s="494"/>
      <c r="BB239" s="494"/>
      <c r="BC239" s="494"/>
      <c r="BD239" s="494"/>
      <c r="BE239" s="494"/>
      <c r="BF239" s="494"/>
      <c r="BG239" s="494"/>
      <c r="BH239" s="494"/>
      <c r="BI239" s="494"/>
      <c r="BJ239" s="494"/>
      <c r="BK239" s="494"/>
      <c r="BL239" s="494"/>
      <c r="BM239" s="494"/>
      <c r="BN239" s="495"/>
    </row>
    <row r="240" spans="2:67" outlineLevel="2">
      <c r="B240" s="54" t="str">
        <f t="shared" ref="B240" si="520">$B$179&amp;""</f>
        <v>7mo with 0% mated</v>
      </c>
      <c r="C240" s="264">
        <f t="shared" ref="C240" si="521">CHOOSE(d.Region,S240,AI240,AY240)</f>
        <v>0</v>
      </c>
      <c r="D240" s="264">
        <f t="shared" ref="D240" si="522">CHOOSE(d.Region,T240,AJ240,AZ240)</f>
        <v>0</v>
      </c>
      <c r="E240" s="264">
        <f t="shared" ref="E240" si="523">CHOOSE(d.Region,U240,AK240,BA240)</f>
        <v>0</v>
      </c>
      <c r="F240" s="264">
        <f t="shared" ref="F240" si="524">CHOOSE(d.Region,V240,AL240,BB240)</f>
        <v>0</v>
      </c>
      <c r="G240" s="264">
        <f t="shared" ref="G240" si="525">CHOOSE(d.Region,W240,AM240,BC240)</f>
        <v>0</v>
      </c>
      <c r="H240" s="264">
        <f t="shared" ref="H240" si="526">CHOOSE(d.Region,X240,AN240,BD240)</f>
        <v>0</v>
      </c>
      <c r="I240" s="264">
        <f t="shared" ref="I240" si="527">CHOOSE(d.Region,Y240,AO240,BE240)</f>
        <v>0</v>
      </c>
      <c r="J240" s="264">
        <f t="shared" ref="J240" si="528">CHOOSE(d.Region,Z240,AP240,BF240)</f>
        <v>0</v>
      </c>
      <c r="K240" s="264">
        <f t="shared" ref="K240" si="529">CHOOSE(d.Region,AA240,AQ240,BG240)</f>
        <v>0</v>
      </c>
      <c r="L240" s="264">
        <f t="shared" ref="L240" si="530">CHOOSE(d.Region,AB240,AR240,BH240)</f>
        <v>0</v>
      </c>
      <c r="M240" s="264">
        <f t="shared" ref="M240" si="531">CHOOSE(d.Region,AC240,AS240,BI240)</f>
        <v>0</v>
      </c>
      <c r="N240" s="264">
        <f t="shared" ref="N240" si="532">CHOOSE(d.Region,AD240,AT240,BJ240)</f>
        <v>0</v>
      </c>
      <c r="O240" s="264">
        <f t="shared" ref="O240" si="533">CHOOSE(d.Region,AE240,AU240,BK240)</f>
        <v>0</v>
      </c>
      <c r="P240" s="264">
        <f t="shared" ref="P240" si="534">CHOOSE(d.Region,AF240,AV240,BL240)</f>
        <v>0</v>
      </c>
      <c r="Q240" s="264">
        <f t="shared" ref="Q240" si="535">CHOOSE(d.Region,AG240,AW240,BM240)</f>
        <v>0</v>
      </c>
      <c r="R240" s="457">
        <f t="shared" ref="R240" si="536">CHOOSE(d.Region,AH240,AX240,BN240)</f>
        <v>0</v>
      </c>
      <c r="S240" s="471"/>
      <c r="T240" s="265"/>
      <c r="U240" s="265"/>
      <c r="V240" s="265"/>
      <c r="W240" s="265"/>
      <c r="X240" s="265"/>
      <c r="Y240" s="265"/>
      <c r="Z240" s="265"/>
      <c r="AA240" s="265"/>
      <c r="AB240" s="265"/>
      <c r="AC240" s="265"/>
      <c r="AD240" s="265"/>
      <c r="AE240" s="265"/>
      <c r="AF240" s="265"/>
      <c r="AG240" s="265"/>
      <c r="AH240" s="481"/>
      <c r="AI240" s="471"/>
      <c r="AJ240" s="265"/>
      <c r="AK240" s="265"/>
      <c r="AL240" s="265"/>
      <c r="AM240" s="265"/>
      <c r="AN240" s="265"/>
      <c r="AO240" s="265"/>
      <c r="AP240" s="265"/>
      <c r="AQ240" s="265"/>
      <c r="AR240" s="265"/>
      <c r="AS240" s="265"/>
      <c r="AT240" s="265"/>
      <c r="AU240" s="265"/>
      <c r="AV240" s="265"/>
      <c r="AW240" s="265"/>
      <c r="AX240" s="481"/>
      <c r="AY240" s="471"/>
      <c r="AZ240" s="265"/>
      <c r="BA240" s="265"/>
      <c r="BB240" s="265"/>
      <c r="BC240" s="265"/>
      <c r="BD240" s="265"/>
      <c r="BE240" s="265"/>
      <c r="BF240" s="265"/>
      <c r="BG240" s="265"/>
      <c r="BH240" s="265"/>
      <c r="BI240" s="265"/>
      <c r="BJ240" s="265"/>
      <c r="BK240" s="265"/>
      <c r="BL240" s="265"/>
      <c r="BM240" s="265"/>
      <c r="BN240" s="481"/>
    </row>
    <row r="241" spans="1:67" outlineLevel="1">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58"/>
      <c r="T246" s="127"/>
      <c r="U246" s="127"/>
      <c r="V246" s="127"/>
      <c r="W246" s="127"/>
      <c r="X246" s="127"/>
      <c r="Y246" s="127"/>
      <c r="Z246" s="127"/>
      <c r="AA246" s="127"/>
      <c r="AB246" s="127"/>
      <c r="AC246" s="127"/>
      <c r="AD246" s="127"/>
      <c r="AE246" s="127"/>
      <c r="AF246" s="127"/>
      <c r="AG246" s="127"/>
      <c r="AH246" s="472"/>
      <c r="AI246" s="458"/>
      <c r="AJ246" s="127"/>
      <c r="AK246" s="127"/>
      <c r="AL246" s="127"/>
      <c r="AM246" s="127"/>
      <c r="AN246" s="127"/>
      <c r="AO246" s="127"/>
      <c r="AP246" s="127"/>
      <c r="AQ246" s="127"/>
      <c r="AR246" s="127"/>
      <c r="AS246" s="127"/>
      <c r="AT246" s="127"/>
      <c r="AU246" s="127"/>
      <c r="AV246" s="127"/>
      <c r="AW246" s="127"/>
      <c r="AX246" s="472"/>
      <c r="AY246" s="458"/>
      <c r="AZ246" s="127"/>
      <c r="BA246" s="127"/>
      <c r="BB246" s="127"/>
      <c r="BC246" s="127"/>
      <c r="BD246" s="127"/>
      <c r="BE246" s="127"/>
      <c r="BF246" s="127"/>
      <c r="BG246" s="127"/>
      <c r="BH246" s="127"/>
      <c r="BI246" s="127"/>
      <c r="BJ246" s="127"/>
      <c r="BK246" s="127"/>
      <c r="BL246" s="127"/>
      <c r="BM246" s="127"/>
      <c r="BN246" s="472"/>
    </row>
    <row r="247" spans="1:67" ht="24.75" outlineLevel="2">
      <c r="B247" s="53" t="str">
        <f>"Grazing Intensity 1
"&amp;$B$174&amp;": Ewe Lambs"</f>
        <v>Grazing Intensity 1
Standard (7mo): Ewe Lambs</v>
      </c>
      <c r="C247" s="259">
        <f t="shared" ref="C247:C300" si="537">CHOOSE(d.Region,S247,AI247,AY247)</f>
        <v>12</v>
      </c>
      <c r="D247" s="259">
        <f t="shared" ref="D247:D300" si="538">CHOOSE(d.Region,T247,AJ247,AZ247)</f>
        <v>93</v>
      </c>
      <c r="E247" s="259">
        <f t="shared" ref="E247:E300" si="539">CHOOSE(d.Region,U247,AK247,BA247)</f>
        <v>483</v>
      </c>
      <c r="F247" s="259">
        <f t="shared" ref="F247:F300" si="540">CHOOSE(d.Region,V247,AL247,BB247)</f>
        <v>483</v>
      </c>
      <c r="G247" s="259">
        <f t="shared" ref="G247:G300" si="541">CHOOSE(d.Region,W247,AM247,BC247)</f>
        <v>0</v>
      </c>
      <c r="H247" s="259">
        <f t="shared" ref="H247:H300" si="542">CHOOSE(d.Region,X247,AN247,BD247)</f>
        <v>0</v>
      </c>
      <c r="I247" s="259">
        <f t="shared" ref="I247:I300" si="543">CHOOSE(d.Region,Y247,AO247,BE247)</f>
        <v>0</v>
      </c>
      <c r="J247" s="259">
        <f t="shared" ref="J247:J300" si="544">CHOOSE(d.Region,Z247,AP247,BF247)</f>
        <v>0</v>
      </c>
      <c r="K247" s="259">
        <f t="shared" ref="K247:K300" si="545">CHOOSE(d.Region,AA247,AQ247,BG247)</f>
        <v>0</v>
      </c>
      <c r="L247" s="259">
        <f t="shared" ref="L247:L300" si="546">CHOOSE(d.Region,AB247,AR247,BH247)</f>
        <v>0</v>
      </c>
      <c r="M247" s="259">
        <f t="shared" ref="M247:M300" si="547">CHOOSE(d.Region,AC247,AS247,BI247)</f>
        <v>0</v>
      </c>
      <c r="N247" s="259">
        <f t="shared" ref="N247:N300" si="548">CHOOSE(d.Region,AD247,AT247,BJ247)</f>
        <v>0</v>
      </c>
      <c r="O247" s="259">
        <f t="shared" ref="O247:O300" si="549">CHOOSE(d.Region,AE247,AU247,BK247)</f>
        <v>13</v>
      </c>
      <c r="P247" s="259">
        <f t="shared" ref="P247:P300" si="550">CHOOSE(d.Region,AF247,AV247,BL247)</f>
        <v>79</v>
      </c>
      <c r="Q247" s="259">
        <f t="shared" ref="Q247:Q300" si="551">CHOOSE(d.Region,AG247,AW247,BM247)</f>
        <v>414</v>
      </c>
      <c r="R247" s="455">
        <f t="shared" ref="R247:R300" si="552">CHOOSE(d.Region,AH247,AX247,BN247)</f>
        <v>414</v>
      </c>
      <c r="S247" s="468">
        <v>10</v>
      </c>
      <c r="T247" s="260">
        <v>54</v>
      </c>
      <c r="U247" s="260">
        <v>230</v>
      </c>
      <c r="V247" s="260">
        <f t="shared" ref="V247:V258" si="553">U247</f>
        <v>230</v>
      </c>
      <c r="W247" s="260"/>
      <c r="X247" s="260"/>
      <c r="Y247" s="260"/>
      <c r="Z247" s="260"/>
      <c r="AA247" s="260"/>
      <c r="AB247" s="260"/>
      <c r="AC247" s="260"/>
      <c r="AD247" s="260"/>
      <c r="AE247" s="260">
        <v>5</v>
      </c>
      <c r="AF247" s="260">
        <v>29</v>
      </c>
      <c r="AG247" s="260">
        <v>129</v>
      </c>
      <c r="AH247" s="479">
        <f t="shared" ref="AH247:AH258" si="554">AG247</f>
        <v>129</v>
      </c>
      <c r="AI247" s="468">
        <v>12</v>
      </c>
      <c r="AJ247" s="260">
        <v>93</v>
      </c>
      <c r="AK247" s="260">
        <v>483</v>
      </c>
      <c r="AL247" s="260">
        <f t="shared" ref="AL247:AL258" si="555">AK247</f>
        <v>483</v>
      </c>
      <c r="AM247" s="260"/>
      <c r="AN247" s="260"/>
      <c r="AO247" s="260"/>
      <c r="AP247" s="260"/>
      <c r="AQ247" s="260"/>
      <c r="AR247" s="260"/>
      <c r="AS247" s="260"/>
      <c r="AT247" s="260"/>
      <c r="AU247" s="260">
        <v>13</v>
      </c>
      <c r="AV247" s="260">
        <v>79</v>
      </c>
      <c r="AW247" s="260">
        <v>414</v>
      </c>
      <c r="AX247" s="479">
        <f t="shared" ref="AX247:AX258" si="556">AW247</f>
        <v>414</v>
      </c>
      <c r="AY247" s="468">
        <v>12</v>
      </c>
      <c r="AZ247" s="260">
        <v>93</v>
      </c>
      <c r="BA247" s="260">
        <v>483</v>
      </c>
      <c r="BB247" s="260">
        <f t="shared" ref="BB247:BB258" si="557">BA247</f>
        <v>483</v>
      </c>
      <c r="BC247" s="260"/>
      <c r="BD247" s="260"/>
      <c r="BE247" s="260"/>
      <c r="BF247" s="260"/>
      <c r="BG247" s="260"/>
      <c r="BH247" s="260"/>
      <c r="BI247" s="260"/>
      <c r="BJ247" s="260"/>
      <c r="BK247" s="260">
        <v>13</v>
      </c>
      <c r="BL247" s="260">
        <v>79</v>
      </c>
      <c r="BM247" s="260">
        <v>414</v>
      </c>
      <c r="BN247" s="479">
        <f t="shared" ref="BN247:BN258" si="558">BM247</f>
        <v>414</v>
      </c>
      <c r="BO247" s="261" t="s">
        <v>1101</v>
      </c>
    </row>
    <row r="248" spans="1:67" outlineLevel="2">
      <c r="B248" s="54" t="s">
        <v>1139</v>
      </c>
      <c r="C248" s="262">
        <f t="shared" si="537"/>
        <v>13</v>
      </c>
      <c r="D248" s="262">
        <f t="shared" si="538"/>
        <v>117</v>
      </c>
      <c r="E248" s="262">
        <f t="shared" si="539"/>
        <v>608</v>
      </c>
      <c r="F248" s="262">
        <f t="shared" si="540"/>
        <v>608</v>
      </c>
      <c r="G248" s="262">
        <f t="shared" si="541"/>
        <v>0</v>
      </c>
      <c r="H248" s="262">
        <f t="shared" si="542"/>
        <v>0</v>
      </c>
      <c r="I248" s="262">
        <f t="shared" si="543"/>
        <v>0</v>
      </c>
      <c r="J248" s="262">
        <f t="shared" si="544"/>
        <v>0</v>
      </c>
      <c r="K248" s="262">
        <f t="shared" si="545"/>
        <v>0</v>
      </c>
      <c r="L248" s="262">
        <f t="shared" si="546"/>
        <v>0</v>
      </c>
      <c r="M248" s="262">
        <f t="shared" si="547"/>
        <v>0</v>
      </c>
      <c r="N248" s="262">
        <f t="shared" si="548"/>
        <v>0</v>
      </c>
      <c r="O248" s="262">
        <f t="shared" si="549"/>
        <v>18</v>
      </c>
      <c r="P248" s="262">
        <f t="shared" si="550"/>
        <v>108</v>
      </c>
      <c r="Q248" s="262">
        <f t="shared" si="551"/>
        <v>539</v>
      </c>
      <c r="R248" s="456">
        <f t="shared" si="552"/>
        <v>539</v>
      </c>
      <c r="S248" s="469">
        <v>7</v>
      </c>
      <c r="T248" s="470">
        <v>59</v>
      </c>
      <c r="U248" s="470">
        <v>246</v>
      </c>
      <c r="V248" s="470">
        <f t="shared" si="553"/>
        <v>246</v>
      </c>
      <c r="W248" s="470"/>
      <c r="X248" s="470"/>
      <c r="Y248" s="470"/>
      <c r="Z248" s="470"/>
      <c r="AA248" s="470"/>
      <c r="AB248" s="470"/>
      <c r="AC248" s="470"/>
      <c r="AD248" s="470"/>
      <c r="AE248" s="470">
        <v>6</v>
      </c>
      <c r="AF248" s="470">
        <v>46</v>
      </c>
      <c r="AG248" s="470">
        <v>201</v>
      </c>
      <c r="AH248" s="480">
        <f t="shared" si="554"/>
        <v>201</v>
      </c>
      <c r="AI248" s="469">
        <v>13</v>
      </c>
      <c r="AJ248" s="470">
        <v>117</v>
      </c>
      <c r="AK248" s="470">
        <v>608</v>
      </c>
      <c r="AL248" s="470">
        <f t="shared" si="555"/>
        <v>608</v>
      </c>
      <c r="AM248" s="470"/>
      <c r="AN248" s="470"/>
      <c r="AO248" s="470"/>
      <c r="AP248" s="470"/>
      <c r="AQ248" s="470"/>
      <c r="AR248" s="470"/>
      <c r="AS248" s="470"/>
      <c r="AT248" s="470"/>
      <c r="AU248" s="470">
        <v>18</v>
      </c>
      <c r="AV248" s="470">
        <v>108</v>
      </c>
      <c r="AW248" s="470">
        <v>539</v>
      </c>
      <c r="AX248" s="480">
        <f t="shared" si="556"/>
        <v>539</v>
      </c>
      <c r="AY248" s="469">
        <v>13</v>
      </c>
      <c r="AZ248" s="470">
        <v>117</v>
      </c>
      <c r="BA248" s="470">
        <v>608</v>
      </c>
      <c r="BB248" s="470">
        <f t="shared" si="557"/>
        <v>608</v>
      </c>
      <c r="BC248" s="470"/>
      <c r="BD248" s="470"/>
      <c r="BE248" s="470"/>
      <c r="BF248" s="470"/>
      <c r="BG248" s="470"/>
      <c r="BH248" s="470"/>
      <c r="BI248" s="470"/>
      <c r="BJ248" s="470"/>
      <c r="BK248" s="470">
        <v>18</v>
      </c>
      <c r="BL248" s="470">
        <v>108</v>
      </c>
      <c r="BM248" s="470">
        <v>539</v>
      </c>
      <c r="BN248" s="480">
        <f t="shared" si="558"/>
        <v>539</v>
      </c>
      <c r="BO248" s="263"/>
    </row>
    <row r="249" spans="1:67" outlineLevel="2">
      <c r="B249" s="55" t="s">
        <v>1140</v>
      </c>
      <c r="C249" s="264">
        <f t="shared" si="537"/>
        <v>13</v>
      </c>
      <c r="D249" s="264">
        <f t="shared" si="538"/>
        <v>89</v>
      </c>
      <c r="E249" s="264">
        <f t="shared" si="539"/>
        <v>408</v>
      </c>
      <c r="F249" s="264">
        <f t="shared" si="540"/>
        <v>408</v>
      </c>
      <c r="G249" s="264">
        <f t="shared" si="541"/>
        <v>0</v>
      </c>
      <c r="H249" s="264">
        <f t="shared" si="542"/>
        <v>0</v>
      </c>
      <c r="I249" s="264">
        <f t="shared" si="543"/>
        <v>0</v>
      </c>
      <c r="J249" s="264">
        <f t="shared" si="544"/>
        <v>0</v>
      </c>
      <c r="K249" s="264">
        <f t="shared" si="545"/>
        <v>0</v>
      </c>
      <c r="L249" s="264">
        <f t="shared" si="546"/>
        <v>0</v>
      </c>
      <c r="M249" s="264">
        <f t="shared" si="547"/>
        <v>0</v>
      </c>
      <c r="N249" s="264">
        <f t="shared" si="548"/>
        <v>0</v>
      </c>
      <c r="O249" s="264">
        <f t="shared" si="549"/>
        <v>14</v>
      </c>
      <c r="P249" s="264">
        <f t="shared" si="550"/>
        <v>94</v>
      </c>
      <c r="Q249" s="264">
        <f t="shared" si="551"/>
        <v>425</v>
      </c>
      <c r="R249" s="457">
        <f t="shared" si="552"/>
        <v>425</v>
      </c>
      <c r="S249" s="471">
        <v>10</v>
      </c>
      <c r="T249" s="265">
        <v>59</v>
      </c>
      <c r="U249" s="265">
        <v>224</v>
      </c>
      <c r="V249" s="265">
        <f t="shared" si="553"/>
        <v>224</v>
      </c>
      <c r="W249" s="265"/>
      <c r="X249" s="265"/>
      <c r="Y249" s="265"/>
      <c r="Z249" s="265"/>
      <c r="AA249" s="265"/>
      <c r="AB249" s="265"/>
      <c r="AC249" s="265"/>
      <c r="AD249" s="265"/>
      <c r="AE249" s="265">
        <v>6</v>
      </c>
      <c r="AF249" s="265">
        <v>46</v>
      </c>
      <c r="AG249" s="265">
        <v>207</v>
      </c>
      <c r="AH249" s="481">
        <f t="shared" si="554"/>
        <v>207</v>
      </c>
      <c r="AI249" s="471">
        <v>13</v>
      </c>
      <c r="AJ249" s="265">
        <v>89</v>
      </c>
      <c r="AK249" s="265">
        <v>408</v>
      </c>
      <c r="AL249" s="265">
        <f t="shared" si="555"/>
        <v>408</v>
      </c>
      <c r="AM249" s="265"/>
      <c r="AN249" s="265"/>
      <c r="AO249" s="265"/>
      <c r="AP249" s="265"/>
      <c r="AQ249" s="265"/>
      <c r="AR249" s="265"/>
      <c r="AS249" s="265"/>
      <c r="AT249" s="265"/>
      <c r="AU249" s="265">
        <v>14</v>
      </c>
      <c r="AV249" s="265">
        <v>94</v>
      </c>
      <c r="AW249" s="265">
        <v>425</v>
      </c>
      <c r="AX249" s="481">
        <f t="shared" si="556"/>
        <v>425</v>
      </c>
      <c r="AY249" s="471">
        <v>13</v>
      </c>
      <c r="AZ249" s="265">
        <v>89</v>
      </c>
      <c r="BA249" s="265">
        <v>408</v>
      </c>
      <c r="BB249" s="265">
        <f t="shared" si="557"/>
        <v>408</v>
      </c>
      <c r="BC249" s="265"/>
      <c r="BD249" s="265"/>
      <c r="BE249" s="265"/>
      <c r="BF249" s="265"/>
      <c r="BG249" s="265"/>
      <c r="BH249" s="265"/>
      <c r="BI249" s="265"/>
      <c r="BJ249" s="265"/>
      <c r="BK249" s="265">
        <v>14</v>
      </c>
      <c r="BL249" s="265">
        <v>94</v>
      </c>
      <c r="BM249" s="265">
        <v>425</v>
      </c>
      <c r="BN249" s="481">
        <f t="shared" si="558"/>
        <v>425</v>
      </c>
      <c r="BO249" s="263"/>
    </row>
    <row r="250" spans="1:67" outlineLevel="2">
      <c r="B250" s="53" t="str">
        <f>$B$175&amp;": Ewe Lambs"</f>
        <v>Early: Ewe Lambs</v>
      </c>
      <c r="C250" s="259">
        <f t="shared" si="537"/>
        <v>12</v>
      </c>
      <c r="D250" s="259">
        <f t="shared" si="538"/>
        <v>93</v>
      </c>
      <c r="E250" s="259">
        <f t="shared" si="539"/>
        <v>483</v>
      </c>
      <c r="F250" s="259">
        <f t="shared" si="540"/>
        <v>483</v>
      </c>
      <c r="G250" s="259">
        <f t="shared" si="541"/>
        <v>0</v>
      </c>
      <c r="H250" s="259">
        <f t="shared" si="542"/>
        <v>0</v>
      </c>
      <c r="I250" s="259">
        <f t="shared" si="543"/>
        <v>0</v>
      </c>
      <c r="J250" s="259">
        <f t="shared" si="544"/>
        <v>0</v>
      </c>
      <c r="K250" s="259">
        <f t="shared" si="545"/>
        <v>0</v>
      </c>
      <c r="L250" s="259">
        <f t="shared" si="546"/>
        <v>0</v>
      </c>
      <c r="M250" s="259">
        <f t="shared" si="547"/>
        <v>0</v>
      </c>
      <c r="N250" s="259">
        <f t="shared" si="548"/>
        <v>0</v>
      </c>
      <c r="O250" s="259">
        <f t="shared" si="549"/>
        <v>13</v>
      </c>
      <c r="P250" s="259">
        <f t="shared" si="550"/>
        <v>79</v>
      </c>
      <c r="Q250" s="259">
        <f t="shared" si="551"/>
        <v>414</v>
      </c>
      <c r="R250" s="455">
        <f t="shared" si="552"/>
        <v>414</v>
      </c>
      <c r="S250" s="468">
        <v>10</v>
      </c>
      <c r="T250" s="260">
        <v>54</v>
      </c>
      <c r="U250" s="260">
        <v>230</v>
      </c>
      <c r="V250" s="260">
        <f t="shared" si="553"/>
        <v>230</v>
      </c>
      <c r="W250" s="260"/>
      <c r="X250" s="260"/>
      <c r="Y250" s="260"/>
      <c r="Z250" s="260"/>
      <c r="AA250" s="260"/>
      <c r="AB250" s="260"/>
      <c r="AC250" s="260"/>
      <c r="AD250" s="260"/>
      <c r="AE250" s="260">
        <v>5</v>
      </c>
      <c r="AF250" s="260">
        <v>29</v>
      </c>
      <c r="AG250" s="260">
        <v>129</v>
      </c>
      <c r="AH250" s="479">
        <f t="shared" si="554"/>
        <v>129</v>
      </c>
      <c r="AI250" s="468">
        <v>12</v>
      </c>
      <c r="AJ250" s="260">
        <v>93</v>
      </c>
      <c r="AK250" s="260">
        <v>483</v>
      </c>
      <c r="AL250" s="260">
        <f t="shared" si="555"/>
        <v>483</v>
      </c>
      <c r="AM250" s="260"/>
      <c r="AN250" s="260"/>
      <c r="AO250" s="260"/>
      <c r="AP250" s="260"/>
      <c r="AQ250" s="260"/>
      <c r="AR250" s="260"/>
      <c r="AS250" s="260"/>
      <c r="AT250" s="260"/>
      <c r="AU250" s="260">
        <v>13</v>
      </c>
      <c r="AV250" s="260">
        <v>79</v>
      </c>
      <c r="AW250" s="260">
        <v>414</v>
      </c>
      <c r="AX250" s="479">
        <f t="shared" si="556"/>
        <v>414</v>
      </c>
      <c r="AY250" s="468">
        <v>12</v>
      </c>
      <c r="AZ250" s="260">
        <v>93</v>
      </c>
      <c r="BA250" s="260">
        <v>483</v>
      </c>
      <c r="BB250" s="260">
        <f t="shared" si="557"/>
        <v>483</v>
      </c>
      <c r="BC250" s="260"/>
      <c r="BD250" s="260"/>
      <c r="BE250" s="260"/>
      <c r="BF250" s="260"/>
      <c r="BG250" s="260"/>
      <c r="BH250" s="260"/>
      <c r="BI250" s="260"/>
      <c r="BJ250" s="260"/>
      <c r="BK250" s="260">
        <v>13</v>
      </c>
      <c r="BL250" s="260">
        <v>79</v>
      </c>
      <c r="BM250" s="260">
        <v>414</v>
      </c>
      <c r="BN250" s="479">
        <f t="shared" si="558"/>
        <v>414</v>
      </c>
      <c r="BO250" s="261" t="s">
        <v>1101</v>
      </c>
    </row>
    <row r="251" spans="1:67" outlineLevel="2">
      <c r="B251" s="54" t="s">
        <v>1139</v>
      </c>
      <c r="C251" s="262">
        <f t="shared" si="537"/>
        <v>13</v>
      </c>
      <c r="D251" s="262">
        <f t="shared" si="538"/>
        <v>117</v>
      </c>
      <c r="E251" s="262">
        <f t="shared" si="539"/>
        <v>608</v>
      </c>
      <c r="F251" s="262">
        <f t="shared" si="540"/>
        <v>608</v>
      </c>
      <c r="G251" s="262">
        <f t="shared" si="541"/>
        <v>0</v>
      </c>
      <c r="H251" s="262">
        <f t="shared" si="542"/>
        <v>0</v>
      </c>
      <c r="I251" s="262">
        <f t="shared" si="543"/>
        <v>0</v>
      </c>
      <c r="J251" s="262">
        <f t="shared" si="544"/>
        <v>0</v>
      </c>
      <c r="K251" s="262">
        <f t="shared" si="545"/>
        <v>0</v>
      </c>
      <c r="L251" s="262">
        <f t="shared" si="546"/>
        <v>0</v>
      </c>
      <c r="M251" s="262">
        <f t="shared" si="547"/>
        <v>0</v>
      </c>
      <c r="N251" s="262">
        <f t="shared" si="548"/>
        <v>0</v>
      </c>
      <c r="O251" s="262">
        <f t="shared" si="549"/>
        <v>18</v>
      </c>
      <c r="P251" s="262">
        <f t="shared" si="550"/>
        <v>108</v>
      </c>
      <c r="Q251" s="262">
        <f t="shared" si="551"/>
        <v>539</v>
      </c>
      <c r="R251" s="456">
        <f t="shared" si="552"/>
        <v>539</v>
      </c>
      <c r="S251" s="469">
        <v>7</v>
      </c>
      <c r="T251" s="470">
        <v>59</v>
      </c>
      <c r="U251" s="470">
        <v>246</v>
      </c>
      <c r="V251" s="470">
        <f t="shared" si="553"/>
        <v>246</v>
      </c>
      <c r="W251" s="470"/>
      <c r="X251" s="470"/>
      <c r="Y251" s="470"/>
      <c r="Z251" s="470"/>
      <c r="AA251" s="470"/>
      <c r="AB251" s="470"/>
      <c r="AC251" s="470"/>
      <c r="AD251" s="470"/>
      <c r="AE251" s="470">
        <v>6</v>
      </c>
      <c r="AF251" s="470">
        <v>46</v>
      </c>
      <c r="AG251" s="470">
        <v>201</v>
      </c>
      <c r="AH251" s="480">
        <f t="shared" si="554"/>
        <v>201</v>
      </c>
      <c r="AI251" s="469">
        <v>13</v>
      </c>
      <c r="AJ251" s="470">
        <v>117</v>
      </c>
      <c r="AK251" s="470">
        <v>608</v>
      </c>
      <c r="AL251" s="470">
        <f t="shared" si="555"/>
        <v>608</v>
      </c>
      <c r="AM251" s="470"/>
      <c r="AN251" s="470"/>
      <c r="AO251" s="470"/>
      <c r="AP251" s="470"/>
      <c r="AQ251" s="470"/>
      <c r="AR251" s="470"/>
      <c r="AS251" s="470"/>
      <c r="AT251" s="470"/>
      <c r="AU251" s="470">
        <v>18</v>
      </c>
      <c r="AV251" s="470">
        <v>108</v>
      </c>
      <c r="AW251" s="470">
        <v>539</v>
      </c>
      <c r="AX251" s="480">
        <f t="shared" si="556"/>
        <v>539</v>
      </c>
      <c r="AY251" s="469">
        <v>13</v>
      </c>
      <c r="AZ251" s="470">
        <v>117</v>
      </c>
      <c r="BA251" s="470">
        <v>608</v>
      </c>
      <c r="BB251" s="470">
        <f t="shared" si="557"/>
        <v>608</v>
      </c>
      <c r="BC251" s="470"/>
      <c r="BD251" s="470"/>
      <c r="BE251" s="470"/>
      <c r="BF251" s="470"/>
      <c r="BG251" s="470"/>
      <c r="BH251" s="470"/>
      <c r="BI251" s="470"/>
      <c r="BJ251" s="470"/>
      <c r="BK251" s="470">
        <v>18</v>
      </c>
      <c r="BL251" s="470">
        <v>108</v>
      </c>
      <c r="BM251" s="470">
        <v>539</v>
      </c>
      <c r="BN251" s="480">
        <f t="shared" si="558"/>
        <v>539</v>
      </c>
      <c r="BO251" s="263"/>
    </row>
    <row r="252" spans="1:67" outlineLevel="2">
      <c r="B252" s="55" t="s">
        <v>1140</v>
      </c>
      <c r="C252" s="264">
        <f t="shared" si="537"/>
        <v>13</v>
      </c>
      <c r="D252" s="264">
        <f t="shared" si="538"/>
        <v>89</v>
      </c>
      <c r="E252" s="264">
        <f t="shared" si="539"/>
        <v>408</v>
      </c>
      <c r="F252" s="264">
        <f t="shared" si="540"/>
        <v>408</v>
      </c>
      <c r="G252" s="264">
        <f t="shared" si="541"/>
        <v>0</v>
      </c>
      <c r="H252" s="264">
        <f t="shared" si="542"/>
        <v>0</v>
      </c>
      <c r="I252" s="264">
        <f t="shared" si="543"/>
        <v>0</v>
      </c>
      <c r="J252" s="264">
        <f t="shared" si="544"/>
        <v>0</v>
      </c>
      <c r="K252" s="264">
        <f t="shared" si="545"/>
        <v>0</v>
      </c>
      <c r="L252" s="264">
        <f t="shared" si="546"/>
        <v>0</v>
      </c>
      <c r="M252" s="264">
        <f t="shared" si="547"/>
        <v>0</v>
      </c>
      <c r="N252" s="264">
        <f t="shared" si="548"/>
        <v>0</v>
      </c>
      <c r="O252" s="264">
        <f t="shared" si="549"/>
        <v>14</v>
      </c>
      <c r="P252" s="264">
        <f t="shared" si="550"/>
        <v>94</v>
      </c>
      <c r="Q252" s="264">
        <f t="shared" si="551"/>
        <v>425</v>
      </c>
      <c r="R252" s="457">
        <f t="shared" si="552"/>
        <v>425</v>
      </c>
      <c r="S252" s="471">
        <v>10</v>
      </c>
      <c r="T252" s="265">
        <v>59</v>
      </c>
      <c r="U252" s="265">
        <v>224</v>
      </c>
      <c r="V252" s="265">
        <f t="shared" si="553"/>
        <v>224</v>
      </c>
      <c r="W252" s="265"/>
      <c r="X252" s="265"/>
      <c r="Y252" s="265"/>
      <c r="Z252" s="265"/>
      <c r="AA252" s="265"/>
      <c r="AB252" s="265"/>
      <c r="AC252" s="265"/>
      <c r="AD252" s="265"/>
      <c r="AE252" s="265">
        <v>6</v>
      </c>
      <c r="AF252" s="265">
        <v>46</v>
      </c>
      <c r="AG252" s="265">
        <v>207</v>
      </c>
      <c r="AH252" s="481">
        <f t="shared" si="554"/>
        <v>207</v>
      </c>
      <c r="AI252" s="471">
        <v>13</v>
      </c>
      <c r="AJ252" s="265">
        <v>89</v>
      </c>
      <c r="AK252" s="265">
        <v>408</v>
      </c>
      <c r="AL252" s="265">
        <f t="shared" si="555"/>
        <v>408</v>
      </c>
      <c r="AM252" s="265"/>
      <c r="AN252" s="265"/>
      <c r="AO252" s="265"/>
      <c r="AP252" s="265"/>
      <c r="AQ252" s="265"/>
      <c r="AR252" s="265"/>
      <c r="AS252" s="265"/>
      <c r="AT252" s="265"/>
      <c r="AU252" s="265">
        <v>14</v>
      </c>
      <c r="AV252" s="265">
        <v>94</v>
      </c>
      <c r="AW252" s="265">
        <v>425</v>
      </c>
      <c r="AX252" s="481">
        <f t="shared" si="556"/>
        <v>425</v>
      </c>
      <c r="AY252" s="471">
        <v>13</v>
      </c>
      <c r="AZ252" s="265">
        <v>89</v>
      </c>
      <c r="BA252" s="265">
        <v>408</v>
      </c>
      <c r="BB252" s="265">
        <f t="shared" si="557"/>
        <v>408</v>
      </c>
      <c r="BC252" s="265"/>
      <c r="BD252" s="265"/>
      <c r="BE252" s="265"/>
      <c r="BF252" s="265"/>
      <c r="BG252" s="265"/>
      <c r="BH252" s="265"/>
      <c r="BI252" s="265"/>
      <c r="BJ252" s="265"/>
      <c r="BK252" s="265">
        <v>14</v>
      </c>
      <c r="BL252" s="265">
        <v>94</v>
      </c>
      <c r="BM252" s="265">
        <v>425</v>
      </c>
      <c r="BN252" s="481">
        <f t="shared" si="558"/>
        <v>425</v>
      </c>
      <c r="BO252" s="263"/>
    </row>
    <row r="253" spans="1:67" outlineLevel="2">
      <c r="B253" s="53" t="str">
        <f>$B$176&amp;": Ewe Lambs"</f>
        <v>Middle: Ewe Lambs</v>
      </c>
      <c r="C253" s="259">
        <f t="shared" si="537"/>
        <v>12</v>
      </c>
      <c r="D253" s="259">
        <f t="shared" si="538"/>
        <v>93</v>
      </c>
      <c r="E253" s="259">
        <f t="shared" si="539"/>
        <v>483</v>
      </c>
      <c r="F253" s="259">
        <f t="shared" si="540"/>
        <v>483</v>
      </c>
      <c r="G253" s="259">
        <f t="shared" si="541"/>
        <v>0</v>
      </c>
      <c r="H253" s="259">
        <f t="shared" si="542"/>
        <v>0</v>
      </c>
      <c r="I253" s="259">
        <f t="shared" si="543"/>
        <v>0</v>
      </c>
      <c r="J253" s="259">
        <f t="shared" si="544"/>
        <v>0</v>
      </c>
      <c r="K253" s="259">
        <f t="shared" si="545"/>
        <v>0</v>
      </c>
      <c r="L253" s="259">
        <f t="shared" si="546"/>
        <v>0</v>
      </c>
      <c r="M253" s="259">
        <f t="shared" si="547"/>
        <v>0</v>
      </c>
      <c r="N253" s="259">
        <f t="shared" si="548"/>
        <v>0</v>
      </c>
      <c r="O253" s="259">
        <f t="shared" si="549"/>
        <v>13</v>
      </c>
      <c r="P253" s="259">
        <f t="shared" si="550"/>
        <v>79</v>
      </c>
      <c r="Q253" s="259">
        <f t="shared" si="551"/>
        <v>414</v>
      </c>
      <c r="R253" s="455">
        <f t="shared" si="552"/>
        <v>414</v>
      </c>
      <c r="S253" s="468">
        <v>10</v>
      </c>
      <c r="T253" s="260">
        <v>54</v>
      </c>
      <c r="U253" s="260">
        <v>230</v>
      </c>
      <c r="V253" s="260">
        <f t="shared" si="553"/>
        <v>230</v>
      </c>
      <c r="W253" s="260"/>
      <c r="X253" s="260"/>
      <c r="Y253" s="260"/>
      <c r="Z253" s="260"/>
      <c r="AA253" s="260"/>
      <c r="AB253" s="260"/>
      <c r="AC253" s="260"/>
      <c r="AD253" s="260"/>
      <c r="AE253" s="260">
        <v>5</v>
      </c>
      <c r="AF253" s="260">
        <v>29</v>
      </c>
      <c r="AG253" s="260">
        <v>129</v>
      </c>
      <c r="AH253" s="479">
        <f t="shared" si="554"/>
        <v>129</v>
      </c>
      <c r="AI253" s="468">
        <v>12</v>
      </c>
      <c r="AJ253" s="260">
        <v>93</v>
      </c>
      <c r="AK253" s="260">
        <v>483</v>
      </c>
      <c r="AL253" s="260">
        <f t="shared" si="555"/>
        <v>483</v>
      </c>
      <c r="AM253" s="260"/>
      <c r="AN253" s="260"/>
      <c r="AO253" s="260"/>
      <c r="AP253" s="260"/>
      <c r="AQ253" s="260"/>
      <c r="AR253" s="260"/>
      <c r="AS253" s="260"/>
      <c r="AT253" s="260"/>
      <c r="AU253" s="260">
        <v>13</v>
      </c>
      <c r="AV253" s="260">
        <v>79</v>
      </c>
      <c r="AW253" s="260">
        <v>414</v>
      </c>
      <c r="AX253" s="479">
        <f t="shared" si="556"/>
        <v>414</v>
      </c>
      <c r="AY253" s="468">
        <v>12</v>
      </c>
      <c r="AZ253" s="260">
        <v>93</v>
      </c>
      <c r="BA253" s="260">
        <v>483</v>
      </c>
      <c r="BB253" s="260">
        <f t="shared" si="557"/>
        <v>483</v>
      </c>
      <c r="BC253" s="260"/>
      <c r="BD253" s="260"/>
      <c r="BE253" s="260"/>
      <c r="BF253" s="260"/>
      <c r="BG253" s="260"/>
      <c r="BH253" s="260"/>
      <c r="BI253" s="260"/>
      <c r="BJ253" s="260"/>
      <c r="BK253" s="260">
        <v>13</v>
      </c>
      <c r="BL253" s="260">
        <v>79</v>
      </c>
      <c r="BM253" s="260">
        <v>414</v>
      </c>
      <c r="BN253" s="479">
        <f t="shared" si="558"/>
        <v>414</v>
      </c>
      <c r="BO253" s="261" t="s">
        <v>1101</v>
      </c>
    </row>
    <row r="254" spans="1:67" outlineLevel="2">
      <c r="B254" s="54" t="s">
        <v>1139</v>
      </c>
      <c r="C254" s="262">
        <f t="shared" si="537"/>
        <v>13</v>
      </c>
      <c r="D254" s="262">
        <f t="shared" si="538"/>
        <v>117</v>
      </c>
      <c r="E254" s="262">
        <f t="shared" si="539"/>
        <v>608</v>
      </c>
      <c r="F254" s="262">
        <f t="shared" si="540"/>
        <v>608</v>
      </c>
      <c r="G254" s="262">
        <f t="shared" si="541"/>
        <v>0</v>
      </c>
      <c r="H254" s="262">
        <f t="shared" si="542"/>
        <v>0</v>
      </c>
      <c r="I254" s="262">
        <f t="shared" si="543"/>
        <v>0</v>
      </c>
      <c r="J254" s="262">
        <f t="shared" si="544"/>
        <v>0</v>
      </c>
      <c r="K254" s="262">
        <f t="shared" si="545"/>
        <v>0</v>
      </c>
      <c r="L254" s="262">
        <f t="shared" si="546"/>
        <v>0</v>
      </c>
      <c r="M254" s="262">
        <f t="shared" si="547"/>
        <v>0</v>
      </c>
      <c r="N254" s="262">
        <f t="shared" si="548"/>
        <v>0</v>
      </c>
      <c r="O254" s="262">
        <f t="shared" si="549"/>
        <v>18</v>
      </c>
      <c r="P254" s="262">
        <f t="shared" si="550"/>
        <v>108</v>
      </c>
      <c r="Q254" s="262">
        <f t="shared" si="551"/>
        <v>539</v>
      </c>
      <c r="R254" s="456">
        <f t="shared" si="552"/>
        <v>539</v>
      </c>
      <c r="S254" s="469">
        <v>7</v>
      </c>
      <c r="T254" s="470">
        <v>59</v>
      </c>
      <c r="U254" s="470">
        <v>246</v>
      </c>
      <c r="V254" s="470">
        <f t="shared" si="553"/>
        <v>246</v>
      </c>
      <c r="W254" s="470"/>
      <c r="X254" s="470"/>
      <c r="Y254" s="470"/>
      <c r="Z254" s="470"/>
      <c r="AA254" s="470"/>
      <c r="AB254" s="470"/>
      <c r="AC254" s="470"/>
      <c r="AD254" s="470"/>
      <c r="AE254" s="470">
        <v>6</v>
      </c>
      <c r="AF254" s="470">
        <v>46</v>
      </c>
      <c r="AG254" s="470">
        <v>201</v>
      </c>
      <c r="AH254" s="480">
        <f t="shared" si="554"/>
        <v>201</v>
      </c>
      <c r="AI254" s="469">
        <v>13</v>
      </c>
      <c r="AJ254" s="470">
        <v>117</v>
      </c>
      <c r="AK254" s="470">
        <v>608</v>
      </c>
      <c r="AL254" s="470">
        <f t="shared" si="555"/>
        <v>608</v>
      </c>
      <c r="AM254" s="470"/>
      <c r="AN254" s="470"/>
      <c r="AO254" s="470"/>
      <c r="AP254" s="470"/>
      <c r="AQ254" s="470"/>
      <c r="AR254" s="470"/>
      <c r="AS254" s="470"/>
      <c r="AT254" s="470"/>
      <c r="AU254" s="470">
        <v>18</v>
      </c>
      <c r="AV254" s="470">
        <v>108</v>
      </c>
      <c r="AW254" s="470">
        <v>539</v>
      </c>
      <c r="AX254" s="480">
        <f t="shared" si="556"/>
        <v>539</v>
      </c>
      <c r="AY254" s="469">
        <v>13</v>
      </c>
      <c r="AZ254" s="470">
        <v>117</v>
      </c>
      <c r="BA254" s="470">
        <v>608</v>
      </c>
      <c r="BB254" s="470">
        <f t="shared" si="557"/>
        <v>608</v>
      </c>
      <c r="BC254" s="470"/>
      <c r="BD254" s="470"/>
      <c r="BE254" s="470"/>
      <c r="BF254" s="470"/>
      <c r="BG254" s="470"/>
      <c r="BH254" s="470"/>
      <c r="BI254" s="470"/>
      <c r="BJ254" s="470"/>
      <c r="BK254" s="470">
        <v>18</v>
      </c>
      <c r="BL254" s="470">
        <v>108</v>
      </c>
      <c r="BM254" s="470">
        <v>539</v>
      </c>
      <c r="BN254" s="480">
        <f t="shared" si="558"/>
        <v>539</v>
      </c>
      <c r="BO254" s="263"/>
    </row>
    <row r="255" spans="1:67" outlineLevel="2">
      <c r="B255" s="55" t="s">
        <v>1140</v>
      </c>
      <c r="C255" s="264">
        <f t="shared" si="537"/>
        <v>13</v>
      </c>
      <c r="D255" s="264">
        <f t="shared" si="538"/>
        <v>89</v>
      </c>
      <c r="E255" s="264">
        <f t="shared" si="539"/>
        <v>408</v>
      </c>
      <c r="F255" s="264">
        <f t="shared" si="540"/>
        <v>408</v>
      </c>
      <c r="G255" s="264">
        <f t="shared" si="541"/>
        <v>0</v>
      </c>
      <c r="H255" s="264">
        <f t="shared" si="542"/>
        <v>0</v>
      </c>
      <c r="I255" s="264">
        <f t="shared" si="543"/>
        <v>0</v>
      </c>
      <c r="J255" s="264">
        <f t="shared" si="544"/>
        <v>0</v>
      </c>
      <c r="K255" s="264">
        <f t="shared" si="545"/>
        <v>0</v>
      </c>
      <c r="L255" s="264">
        <f t="shared" si="546"/>
        <v>0</v>
      </c>
      <c r="M255" s="264">
        <f t="shared" si="547"/>
        <v>0</v>
      </c>
      <c r="N255" s="264">
        <f t="shared" si="548"/>
        <v>0</v>
      </c>
      <c r="O255" s="264">
        <f t="shared" si="549"/>
        <v>14</v>
      </c>
      <c r="P255" s="264">
        <f t="shared" si="550"/>
        <v>94</v>
      </c>
      <c r="Q255" s="264">
        <f t="shared" si="551"/>
        <v>425</v>
      </c>
      <c r="R255" s="457">
        <f t="shared" si="552"/>
        <v>425</v>
      </c>
      <c r="S255" s="471">
        <v>10</v>
      </c>
      <c r="T255" s="265">
        <v>59</v>
      </c>
      <c r="U255" s="265">
        <v>224</v>
      </c>
      <c r="V255" s="265">
        <f t="shared" si="553"/>
        <v>224</v>
      </c>
      <c r="W255" s="265"/>
      <c r="X255" s="265"/>
      <c r="Y255" s="265"/>
      <c r="Z255" s="265"/>
      <c r="AA255" s="265"/>
      <c r="AB255" s="265"/>
      <c r="AC255" s="265"/>
      <c r="AD255" s="265"/>
      <c r="AE255" s="265">
        <v>6</v>
      </c>
      <c r="AF255" s="265">
        <v>46</v>
      </c>
      <c r="AG255" s="265">
        <v>207</v>
      </c>
      <c r="AH255" s="481">
        <f t="shared" si="554"/>
        <v>207</v>
      </c>
      <c r="AI255" s="471">
        <v>13</v>
      </c>
      <c r="AJ255" s="265">
        <v>89</v>
      </c>
      <c r="AK255" s="265">
        <v>408</v>
      </c>
      <c r="AL255" s="265">
        <f t="shared" si="555"/>
        <v>408</v>
      </c>
      <c r="AM255" s="265"/>
      <c r="AN255" s="265"/>
      <c r="AO255" s="265"/>
      <c r="AP255" s="265"/>
      <c r="AQ255" s="265"/>
      <c r="AR255" s="265"/>
      <c r="AS255" s="265"/>
      <c r="AT255" s="265"/>
      <c r="AU255" s="265">
        <v>14</v>
      </c>
      <c r="AV255" s="265">
        <v>94</v>
      </c>
      <c r="AW255" s="265">
        <v>425</v>
      </c>
      <c r="AX255" s="481">
        <f t="shared" si="556"/>
        <v>425</v>
      </c>
      <c r="AY255" s="471">
        <v>13</v>
      </c>
      <c r="AZ255" s="265">
        <v>89</v>
      </c>
      <c r="BA255" s="265">
        <v>408</v>
      </c>
      <c r="BB255" s="265">
        <f t="shared" si="557"/>
        <v>408</v>
      </c>
      <c r="BC255" s="265"/>
      <c r="BD255" s="265"/>
      <c r="BE255" s="265"/>
      <c r="BF255" s="265"/>
      <c r="BG255" s="265"/>
      <c r="BH255" s="265"/>
      <c r="BI255" s="265"/>
      <c r="BJ255" s="265"/>
      <c r="BK255" s="265">
        <v>14</v>
      </c>
      <c r="BL255" s="265">
        <v>94</v>
      </c>
      <c r="BM255" s="265">
        <v>425</v>
      </c>
      <c r="BN255" s="481">
        <f t="shared" si="558"/>
        <v>425</v>
      </c>
      <c r="BO255" s="263"/>
    </row>
    <row r="256" spans="1:67" outlineLevel="2">
      <c r="B256" s="53" t="str">
        <f>$B$177&amp;": Ewe Lambs"</f>
        <v>Late: Ewe Lambs</v>
      </c>
      <c r="C256" s="259">
        <f t="shared" si="537"/>
        <v>12</v>
      </c>
      <c r="D256" s="259">
        <f t="shared" si="538"/>
        <v>93</v>
      </c>
      <c r="E256" s="259">
        <f t="shared" si="539"/>
        <v>483</v>
      </c>
      <c r="F256" s="259">
        <f t="shared" si="540"/>
        <v>483</v>
      </c>
      <c r="G256" s="259">
        <f t="shared" si="541"/>
        <v>0</v>
      </c>
      <c r="H256" s="259">
        <f t="shared" si="542"/>
        <v>0</v>
      </c>
      <c r="I256" s="259">
        <f t="shared" si="543"/>
        <v>0</v>
      </c>
      <c r="J256" s="259">
        <f t="shared" si="544"/>
        <v>0</v>
      </c>
      <c r="K256" s="259">
        <f t="shared" si="545"/>
        <v>0</v>
      </c>
      <c r="L256" s="259">
        <f t="shared" si="546"/>
        <v>0</v>
      </c>
      <c r="M256" s="259">
        <f t="shared" si="547"/>
        <v>0</v>
      </c>
      <c r="N256" s="259">
        <f t="shared" si="548"/>
        <v>0</v>
      </c>
      <c r="O256" s="259">
        <f t="shared" si="549"/>
        <v>13</v>
      </c>
      <c r="P256" s="259">
        <f t="shared" si="550"/>
        <v>79</v>
      </c>
      <c r="Q256" s="259">
        <f t="shared" si="551"/>
        <v>414</v>
      </c>
      <c r="R256" s="455">
        <f t="shared" si="552"/>
        <v>414</v>
      </c>
      <c r="S256" s="468">
        <v>10</v>
      </c>
      <c r="T256" s="260">
        <v>54</v>
      </c>
      <c r="U256" s="260">
        <v>230</v>
      </c>
      <c r="V256" s="260">
        <f t="shared" si="553"/>
        <v>230</v>
      </c>
      <c r="W256" s="260"/>
      <c r="X256" s="260"/>
      <c r="Y256" s="260"/>
      <c r="Z256" s="260"/>
      <c r="AA256" s="260"/>
      <c r="AB256" s="260"/>
      <c r="AC256" s="260"/>
      <c r="AD256" s="260"/>
      <c r="AE256" s="260">
        <v>5</v>
      </c>
      <c r="AF256" s="260">
        <v>29</v>
      </c>
      <c r="AG256" s="260">
        <v>129</v>
      </c>
      <c r="AH256" s="479">
        <f t="shared" si="554"/>
        <v>129</v>
      </c>
      <c r="AI256" s="468">
        <v>12</v>
      </c>
      <c r="AJ256" s="260">
        <v>93</v>
      </c>
      <c r="AK256" s="260">
        <v>483</v>
      </c>
      <c r="AL256" s="260">
        <f t="shared" si="555"/>
        <v>483</v>
      </c>
      <c r="AM256" s="260"/>
      <c r="AN256" s="260"/>
      <c r="AO256" s="260"/>
      <c r="AP256" s="260"/>
      <c r="AQ256" s="260"/>
      <c r="AR256" s="260"/>
      <c r="AS256" s="260"/>
      <c r="AT256" s="260"/>
      <c r="AU256" s="260">
        <v>13</v>
      </c>
      <c r="AV256" s="260">
        <v>79</v>
      </c>
      <c r="AW256" s="260">
        <v>414</v>
      </c>
      <c r="AX256" s="479">
        <f t="shared" si="556"/>
        <v>414</v>
      </c>
      <c r="AY256" s="468">
        <v>12</v>
      </c>
      <c r="AZ256" s="260">
        <v>93</v>
      </c>
      <c r="BA256" s="260">
        <v>483</v>
      </c>
      <c r="BB256" s="260">
        <f t="shared" si="557"/>
        <v>483</v>
      </c>
      <c r="BC256" s="260"/>
      <c r="BD256" s="260"/>
      <c r="BE256" s="260"/>
      <c r="BF256" s="260"/>
      <c r="BG256" s="260"/>
      <c r="BH256" s="260"/>
      <c r="BI256" s="260"/>
      <c r="BJ256" s="260"/>
      <c r="BK256" s="260">
        <v>13</v>
      </c>
      <c r="BL256" s="260">
        <v>79</v>
      </c>
      <c r="BM256" s="260">
        <v>414</v>
      </c>
      <c r="BN256" s="479">
        <f t="shared" si="558"/>
        <v>414</v>
      </c>
      <c r="BO256" s="261" t="s">
        <v>1101</v>
      </c>
    </row>
    <row r="257" spans="2:67" outlineLevel="2">
      <c r="B257" s="54" t="s">
        <v>1139</v>
      </c>
      <c r="C257" s="262">
        <f t="shared" si="537"/>
        <v>13</v>
      </c>
      <c r="D257" s="262">
        <f t="shared" si="538"/>
        <v>117</v>
      </c>
      <c r="E257" s="262">
        <f t="shared" si="539"/>
        <v>608</v>
      </c>
      <c r="F257" s="262">
        <f t="shared" si="540"/>
        <v>608</v>
      </c>
      <c r="G257" s="262">
        <f t="shared" si="541"/>
        <v>0</v>
      </c>
      <c r="H257" s="262">
        <f t="shared" si="542"/>
        <v>0</v>
      </c>
      <c r="I257" s="262">
        <f t="shared" si="543"/>
        <v>0</v>
      </c>
      <c r="J257" s="262">
        <f t="shared" si="544"/>
        <v>0</v>
      </c>
      <c r="K257" s="262">
        <f t="shared" si="545"/>
        <v>0</v>
      </c>
      <c r="L257" s="262">
        <f t="shared" si="546"/>
        <v>0</v>
      </c>
      <c r="M257" s="262">
        <f t="shared" si="547"/>
        <v>0</v>
      </c>
      <c r="N257" s="262">
        <f t="shared" si="548"/>
        <v>0</v>
      </c>
      <c r="O257" s="262">
        <f t="shared" si="549"/>
        <v>18</v>
      </c>
      <c r="P257" s="262">
        <f t="shared" si="550"/>
        <v>108</v>
      </c>
      <c r="Q257" s="262">
        <f t="shared" si="551"/>
        <v>539</v>
      </c>
      <c r="R257" s="456">
        <f t="shared" si="552"/>
        <v>539</v>
      </c>
      <c r="S257" s="469">
        <v>7</v>
      </c>
      <c r="T257" s="470">
        <v>59</v>
      </c>
      <c r="U257" s="470">
        <v>246</v>
      </c>
      <c r="V257" s="470">
        <f t="shared" si="553"/>
        <v>246</v>
      </c>
      <c r="W257" s="470"/>
      <c r="X257" s="470"/>
      <c r="Y257" s="470"/>
      <c r="Z257" s="470"/>
      <c r="AA257" s="470"/>
      <c r="AB257" s="470"/>
      <c r="AC257" s="470"/>
      <c r="AD257" s="470"/>
      <c r="AE257" s="470">
        <v>6</v>
      </c>
      <c r="AF257" s="470">
        <v>46</v>
      </c>
      <c r="AG257" s="470">
        <v>201</v>
      </c>
      <c r="AH257" s="480">
        <f t="shared" si="554"/>
        <v>201</v>
      </c>
      <c r="AI257" s="469">
        <v>13</v>
      </c>
      <c r="AJ257" s="470">
        <v>117</v>
      </c>
      <c r="AK257" s="470">
        <v>608</v>
      </c>
      <c r="AL257" s="470">
        <f t="shared" si="555"/>
        <v>608</v>
      </c>
      <c r="AM257" s="470"/>
      <c r="AN257" s="470"/>
      <c r="AO257" s="470"/>
      <c r="AP257" s="470"/>
      <c r="AQ257" s="470"/>
      <c r="AR257" s="470"/>
      <c r="AS257" s="470"/>
      <c r="AT257" s="470"/>
      <c r="AU257" s="470">
        <v>18</v>
      </c>
      <c r="AV257" s="470">
        <v>108</v>
      </c>
      <c r="AW257" s="470">
        <v>539</v>
      </c>
      <c r="AX257" s="480">
        <f t="shared" si="556"/>
        <v>539</v>
      </c>
      <c r="AY257" s="469">
        <v>13</v>
      </c>
      <c r="AZ257" s="470">
        <v>117</v>
      </c>
      <c r="BA257" s="470">
        <v>608</v>
      </c>
      <c r="BB257" s="470">
        <f t="shared" si="557"/>
        <v>608</v>
      </c>
      <c r="BC257" s="470"/>
      <c r="BD257" s="470"/>
      <c r="BE257" s="470"/>
      <c r="BF257" s="470"/>
      <c r="BG257" s="470"/>
      <c r="BH257" s="470"/>
      <c r="BI257" s="470"/>
      <c r="BJ257" s="470"/>
      <c r="BK257" s="470">
        <v>18</v>
      </c>
      <c r="BL257" s="470">
        <v>108</v>
      </c>
      <c r="BM257" s="470">
        <v>539</v>
      </c>
      <c r="BN257" s="480">
        <f t="shared" si="558"/>
        <v>539</v>
      </c>
      <c r="BO257" s="263"/>
    </row>
    <row r="258" spans="2:67" outlineLevel="2">
      <c r="B258" s="55" t="s">
        <v>1140</v>
      </c>
      <c r="C258" s="264">
        <f t="shared" si="537"/>
        <v>13</v>
      </c>
      <c r="D258" s="264">
        <f t="shared" si="538"/>
        <v>89</v>
      </c>
      <c r="E258" s="264">
        <f t="shared" si="539"/>
        <v>408</v>
      </c>
      <c r="F258" s="264">
        <f t="shared" si="540"/>
        <v>408</v>
      </c>
      <c r="G258" s="264">
        <f t="shared" si="541"/>
        <v>0</v>
      </c>
      <c r="H258" s="264">
        <f t="shared" si="542"/>
        <v>0</v>
      </c>
      <c r="I258" s="264">
        <f t="shared" si="543"/>
        <v>0</v>
      </c>
      <c r="J258" s="264">
        <f t="shared" si="544"/>
        <v>0</v>
      </c>
      <c r="K258" s="264">
        <f t="shared" si="545"/>
        <v>0</v>
      </c>
      <c r="L258" s="264">
        <f t="shared" si="546"/>
        <v>0</v>
      </c>
      <c r="M258" s="264">
        <f t="shared" si="547"/>
        <v>0</v>
      </c>
      <c r="N258" s="264">
        <f t="shared" si="548"/>
        <v>0</v>
      </c>
      <c r="O258" s="264">
        <f t="shared" si="549"/>
        <v>14</v>
      </c>
      <c r="P258" s="264">
        <f t="shared" si="550"/>
        <v>94</v>
      </c>
      <c r="Q258" s="264">
        <f t="shared" si="551"/>
        <v>425</v>
      </c>
      <c r="R258" s="457">
        <f t="shared" si="552"/>
        <v>425</v>
      </c>
      <c r="S258" s="471">
        <v>10</v>
      </c>
      <c r="T258" s="265">
        <v>59</v>
      </c>
      <c r="U258" s="265">
        <v>224</v>
      </c>
      <c r="V258" s="265">
        <f t="shared" si="553"/>
        <v>224</v>
      </c>
      <c r="W258" s="265"/>
      <c r="X258" s="265"/>
      <c r="Y258" s="265"/>
      <c r="Z258" s="265"/>
      <c r="AA258" s="265"/>
      <c r="AB258" s="265"/>
      <c r="AC258" s="265"/>
      <c r="AD258" s="265"/>
      <c r="AE258" s="265">
        <v>6</v>
      </c>
      <c r="AF258" s="265">
        <v>46</v>
      </c>
      <c r="AG258" s="265">
        <v>207</v>
      </c>
      <c r="AH258" s="481">
        <f t="shared" si="554"/>
        <v>207</v>
      </c>
      <c r="AI258" s="471">
        <v>13</v>
      </c>
      <c r="AJ258" s="265">
        <v>89</v>
      </c>
      <c r="AK258" s="265">
        <v>408</v>
      </c>
      <c r="AL258" s="265">
        <f t="shared" si="555"/>
        <v>408</v>
      </c>
      <c r="AM258" s="265"/>
      <c r="AN258" s="265"/>
      <c r="AO258" s="265"/>
      <c r="AP258" s="265"/>
      <c r="AQ258" s="265"/>
      <c r="AR258" s="265"/>
      <c r="AS258" s="265"/>
      <c r="AT258" s="265"/>
      <c r="AU258" s="265">
        <v>14</v>
      </c>
      <c r="AV258" s="265">
        <v>94</v>
      </c>
      <c r="AW258" s="265">
        <v>425</v>
      </c>
      <c r="AX258" s="481">
        <f t="shared" si="556"/>
        <v>425</v>
      </c>
      <c r="AY258" s="471">
        <v>13</v>
      </c>
      <c r="AZ258" s="265">
        <v>89</v>
      </c>
      <c r="BA258" s="265">
        <v>408</v>
      </c>
      <c r="BB258" s="265">
        <f t="shared" si="557"/>
        <v>408</v>
      </c>
      <c r="BC258" s="265"/>
      <c r="BD258" s="265"/>
      <c r="BE258" s="265"/>
      <c r="BF258" s="265"/>
      <c r="BG258" s="265"/>
      <c r="BH258" s="265"/>
      <c r="BI258" s="265"/>
      <c r="BJ258" s="265"/>
      <c r="BK258" s="265">
        <v>14</v>
      </c>
      <c r="BL258" s="265">
        <v>94</v>
      </c>
      <c r="BM258" s="265">
        <v>425</v>
      </c>
      <c r="BN258" s="481">
        <f t="shared" si="558"/>
        <v>425</v>
      </c>
      <c r="BO258" s="263"/>
    </row>
    <row r="259" spans="2:67" outlineLevel="2">
      <c r="B259" s="53" t="str">
        <f>$B$178&amp;": Ewe Lambs"</f>
        <v>V. Late: Ewe Lambs</v>
      </c>
      <c r="C259" s="259">
        <f t="shared" ref="C259:C261" si="559">CHOOSE(d.Region,S259,AI259,AY259)</f>
        <v>12</v>
      </c>
      <c r="D259" s="259">
        <f t="shared" ref="D259:D261" si="560">CHOOSE(d.Region,T259,AJ259,AZ259)</f>
        <v>93</v>
      </c>
      <c r="E259" s="259">
        <f t="shared" ref="E259:E261" si="561">CHOOSE(d.Region,U259,AK259,BA259)</f>
        <v>483</v>
      </c>
      <c r="F259" s="259">
        <f t="shared" ref="F259:F261" si="562">CHOOSE(d.Region,V259,AL259,BB259)</f>
        <v>483</v>
      </c>
      <c r="G259" s="259">
        <f t="shared" ref="G259:G261" si="563">CHOOSE(d.Region,W259,AM259,BC259)</f>
        <v>0</v>
      </c>
      <c r="H259" s="259">
        <f t="shared" ref="H259:H261" si="564">CHOOSE(d.Region,X259,AN259,BD259)</f>
        <v>0</v>
      </c>
      <c r="I259" s="259">
        <f t="shared" ref="I259:I261" si="565">CHOOSE(d.Region,Y259,AO259,BE259)</f>
        <v>0</v>
      </c>
      <c r="J259" s="259">
        <f t="shared" ref="J259:J261" si="566">CHOOSE(d.Region,Z259,AP259,BF259)</f>
        <v>0</v>
      </c>
      <c r="K259" s="259">
        <f t="shared" ref="K259:K261" si="567">CHOOSE(d.Region,AA259,AQ259,BG259)</f>
        <v>0</v>
      </c>
      <c r="L259" s="259">
        <f t="shared" ref="L259:L261" si="568">CHOOSE(d.Region,AB259,AR259,BH259)</f>
        <v>0</v>
      </c>
      <c r="M259" s="259">
        <f t="shared" ref="M259:M261" si="569">CHOOSE(d.Region,AC259,AS259,BI259)</f>
        <v>0</v>
      </c>
      <c r="N259" s="259">
        <f t="shared" ref="N259:N261" si="570">CHOOSE(d.Region,AD259,AT259,BJ259)</f>
        <v>0</v>
      </c>
      <c r="O259" s="259">
        <f t="shared" ref="O259:O261" si="571">CHOOSE(d.Region,AE259,AU259,BK259)</f>
        <v>13</v>
      </c>
      <c r="P259" s="259">
        <f t="shared" ref="P259:P261" si="572">CHOOSE(d.Region,AF259,AV259,BL259)</f>
        <v>79</v>
      </c>
      <c r="Q259" s="259">
        <f t="shared" ref="Q259:Q261" si="573">CHOOSE(d.Region,AG259,AW259,BM259)</f>
        <v>414</v>
      </c>
      <c r="R259" s="455">
        <f t="shared" ref="R259:R261" si="574">CHOOSE(d.Region,AH259,AX259,BN259)</f>
        <v>414</v>
      </c>
      <c r="S259" s="468">
        <v>10</v>
      </c>
      <c r="T259" s="260">
        <v>54</v>
      </c>
      <c r="U259" s="260">
        <v>230</v>
      </c>
      <c r="V259" s="260">
        <f>U259</f>
        <v>230</v>
      </c>
      <c r="W259" s="260"/>
      <c r="X259" s="260"/>
      <c r="Y259" s="260"/>
      <c r="Z259" s="260"/>
      <c r="AA259" s="260"/>
      <c r="AB259" s="260"/>
      <c r="AC259" s="260"/>
      <c r="AD259" s="260"/>
      <c r="AE259" s="260">
        <v>5</v>
      </c>
      <c r="AF259" s="260">
        <v>29</v>
      </c>
      <c r="AG259" s="260">
        <v>129</v>
      </c>
      <c r="AH259" s="479">
        <f>AG259</f>
        <v>129</v>
      </c>
      <c r="AI259" s="468">
        <v>12</v>
      </c>
      <c r="AJ259" s="260">
        <v>93</v>
      </c>
      <c r="AK259" s="260">
        <v>483</v>
      </c>
      <c r="AL259" s="260">
        <f>AK259</f>
        <v>483</v>
      </c>
      <c r="AM259" s="260"/>
      <c r="AN259" s="260"/>
      <c r="AO259" s="260"/>
      <c r="AP259" s="260"/>
      <c r="AQ259" s="260"/>
      <c r="AR259" s="260"/>
      <c r="AS259" s="260"/>
      <c r="AT259" s="260"/>
      <c r="AU259" s="260">
        <v>13</v>
      </c>
      <c r="AV259" s="260">
        <v>79</v>
      </c>
      <c r="AW259" s="260">
        <v>414</v>
      </c>
      <c r="AX259" s="479">
        <f>AW259</f>
        <v>414</v>
      </c>
      <c r="AY259" s="468">
        <v>12</v>
      </c>
      <c r="AZ259" s="260">
        <v>93</v>
      </c>
      <c r="BA259" s="260">
        <v>483</v>
      </c>
      <c r="BB259" s="260">
        <f>BA259</f>
        <v>483</v>
      </c>
      <c r="BC259" s="260"/>
      <c r="BD259" s="260"/>
      <c r="BE259" s="260"/>
      <c r="BF259" s="260"/>
      <c r="BG259" s="260"/>
      <c r="BH259" s="260"/>
      <c r="BI259" s="260"/>
      <c r="BJ259" s="260"/>
      <c r="BK259" s="260">
        <v>13</v>
      </c>
      <c r="BL259" s="260">
        <v>79</v>
      </c>
      <c r="BM259" s="260">
        <v>414</v>
      </c>
      <c r="BN259" s="479">
        <f>BM259</f>
        <v>414</v>
      </c>
      <c r="BO259" s="261" t="s">
        <v>1101</v>
      </c>
    </row>
    <row r="260" spans="2:67" outlineLevel="2">
      <c r="B260" s="54" t="s">
        <v>1139</v>
      </c>
      <c r="C260" s="262">
        <f t="shared" si="559"/>
        <v>13</v>
      </c>
      <c r="D260" s="262">
        <f t="shared" si="560"/>
        <v>117</v>
      </c>
      <c r="E260" s="262">
        <f t="shared" si="561"/>
        <v>608</v>
      </c>
      <c r="F260" s="262">
        <f t="shared" si="562"/>
        <v>608</v>
      </c>
      <c r="G260" s="262">
        <f t="shared" si="563"/>
        <v>0</v>
      </c>
      <c r="H260" s="262">
        <f t="shared" si="564"/>
        <v>0</v>
      </c>
      <c r="I260" s="262">
        <f t="shared" si="565"/>
        <v>0</v>
      </c>
      <c r="J260" s="262">
        <f t="shared" si="566"/>
        <v>0</v>
      </c>
      <c r="K260" s="262">
        <f t="shared" si="567"/>
        <v>0</v>
      </c>
      <c r="L260" s="262">
        <f t="shared" si="568"/>
        <v>0</v>
      </c>
      <c r="M260" s="262">
        <f t="shared" si="569"/>
        <v>0</v>
      </c>
      <c r="N260" s="262">
        <f t="shared" si="570"/>
        <v>0</v>
      </c>
      <c r="O260" s="262">
        <f t="shared" si="571"/>
        <v>18</v>
      </c>
      <c r="P260" s="262">
        <f t="shared" si="572"/>
        <v>108</v>
      </c>
      <c r="Q260" s="262">
        <f t="shared" si="573"/>
        <v>539</v>
      </c>
      <c r="R260" s="456">
        <f t="shared" si="574"/>
        <v>539</v>
      </c>
      <c r="S260" s="469">
        <v>7</v>
      </c>
      <c r="T260" s="470">
        <v>59</v>
      </c>
      <c r="U260" s="470">
        <v>246</v>
      </c>
      <c r="V260" s="470">
        <f>U260</f>
        <v>246</v>
      </c>
      <c r="W260" s="470"/>
      <c r="X260" s="470"/>
      <c r="Y260" s="470"/>
      <c r="Z260" s="470"/>
      <c r="AA260" s="470"/>
      <c r="AB260" s="470"/>
      <c r="AC260" s="470"/>
      <c r="AD260" s="470"/>
      <c r="AE260" s="470">
        <v>6</v>
      </c>
      <c r="AF260" s="470">
        <v>46</v>
      </c>
      <c r="AG260" s="470">
        <v>201</v>
      </c>
      <c r="AH260" s="480">
        <f>AG260</f>
        <v>201</v>
      </c>
      <c r="AI260" s="469">
        <v>13</v>
      </c>
      <c r="AJ260" s="470">
        <v>117</v>
      </c>
      <c r="AK260" s="470">
        <v>608</v>
      </c>
      <c r="AL260" s="470">
        <f>AK260</f>
        <v>608</v>
      </c>
      <c r="AM260" s="470"/>
      <c r="AN260" s="470"/>
      <c r="AO260" s="470"/>
      <c r="AP260" s="470"/>
      <c r="AQ260" s="470"/>
      <c r="AR260" s="470"/>
      <c r="AS260" s="470"/>
      <c r="AT260" s="470"/>
      <c r="AU260" s="470">
        <v>18</v>
      </c>
      <c r="AV260" s="470">
        <v>108</v>
      </c>
      <c r="AW260" s="470">
        <v>539</v>
      </c>
      <c r="AX260" s="480">
        <f>AW260</f>
        <v>539</v>
      </c>
      <c r="AY260" s="469">
        <v>13</v>
      </c>
      <c r="AZ260" s="470">
        <v>117</v>
      </c>
      <c r="BA260" s="470">
        <v>608</v>
      </c>
      <c r="BB260" s="470">
        <f>BA260</f>
        <v>608</v>
      </c>
      <c r="BC260" s="470"/>
      <c r="BD260" s="470"/>
      <c r="BE260" s="470"/>
      <c r="BF260" s="470"/>
      <c r="BG260" s="470"/>
      <c r="BH260" s="470"/>
      <c r="BI260" s="470"/>
      <c r="BJ260" s="470"/>
      <c r="BK260" s="470">
        <v>18</v>
      </c>
      <c r="BL260" s="470">
        <v>108</v>
      </c>
      <c r="BM260" s="470">
        <v>539</v>
      </c>
      <c r="BN260" s="480">
        <f>BM260</f>
        <v>539</v>
      </c>
      <c r="BO260" s="263"/>
    </row>
    <row r="261" spans="2:67" outlineLevel="2">
      <c r="B261" s="55" t="s">
        <v>1140</v>
      </c>
      <c r="C261" s="264">
        <f t="shared" si="559"/>
        <v>13</v>
      </c>
      <c r="D261" s="264">
        <f t="shared" si="560"/>
        <v>89</v>
      </c>
      <c r="E261" s="264">
        <f t="shared" si="561"/>
        <v>408</v>
      </c>
      <c r="F261" s="264">
        <f t="shared" si="562"/>
        <v>408</v>
      </c>
      <c r="G261" s="264">
        <f t="shared" si="563"/>
        <v>0</v>
      </c>
      <c r="H261" s="264">
        <f t="shared" si="564"/>
        <v>0</v>
      </c>
      <c r="I261" s="264">
        <f t="shared" si="565"/>
        <v>0</v>
      </c>
      <c r="J261" s="264">
        <f t="shared" si="566"/>
        <v>0</v>
      </c>
      <c r="K261" s="264">
        <f t="shared" si="567"/>
        <v>0</v>
      </c>
      <c r="L261" s="264">
        <f t="shared" si="568"/>
        <v>0</v>
      </c>
      <c r="M261" s="264">
        <f t="shared" si="569"/>
        <v>0</v>
      </c>
      <c r="N261" s="264">
        <f t="shared" si="570"/>
        <v>0</v>
      </c>
      <c r="O261" s="264">
        <f t="shared" si="571"/>
        <v>14</v>
      </c>
      <c r="P261" s="264">
        <f t="shared" si="572"/>
        <v>94</v>
      </c>
      <c r="Q261" s="264">
        <f t="shared" si="573"/>
        <v>425</v>
      </c>
      <c r="R261" s="457">
        <f t="shared" si="574"/>
        <v>425</v>
      </c>
      <c r="S261" s="471">
        <v>10</v>
      </c>
      <c r="T261" s="265">
        <v>59</v>
      </c>
      <c r="U261" s="265">
        <v>224</v>
      </c>
      <c r="V261" s="265">
        <f>U261</f>
        <v>224</v>
      </c>
      <c r="W261" s="265"/>
      <c r="X261" s="265"/>
      <c r="Y261" s="265"/>
      <c r="Z261" s="265"/>
      <c r="AA261" s="265"/>
      <c r="AB261" s="265"/>
      <c r="AC261" s="265"/>
      <c r="AD261" s="265"/>
      <c r="AE261" s="265">
        <v>6</v>
      </c>
      <c r="AF261" s="265">
        <v>46</v>
      </c>
      <c r="AG261" s="265">
        <v>207</v>
      </c>
      <c r="AH261" s="481">
        <f>AG261</f>
        <v>207</v>
      </c>
      <c r="AI261" s="471">
        <v>13</v>
      </c>
      <c r="AJ261" s="265">
        <v>89</v>
      </c>
      <c r="AK261" s="265">
        <v>408</v>
      </c>
      <c r="AL261" s="265">
        <f>AK261</f>
        <v>408</v>
      </c>
      <c r="AM261" s="265"/>
      <c r="AN261" s="265"/>
      <c r="AO261" s="265"/>
      <c r="AP261" s="265"/>
      <c r="AQ261" s="265"/>
      <c r="AR261" s="265"/>
      <c r="AS261" s="265"/>
      <c r="AT261" s="265"/>
      <c r="AU261" s="265">
        <v>14</v>
      </c>
      <c r="AV261" s="265">
        <v>94</v>
      </c>
      <c r="AW261" s="265">
        <v>425</v>
      </c>
      <c r="AX261" s="481">
        <f>AW261</f>
        <v>425</v>
      </c>
      <c r="AY261" s="471">
        <v>13</v>
      </c>
      <c r="AZ261" s="265">
        <v>89</v>
      </c>
      <c r="BA261" s="265">
        <v>408</v>
      </c>
      <c r="BB261" s="265">
        <f>BA261</f>
        <v>408</v>
      </c>
      <c r="BC261" s="265"/>
      <c r="BD261" s="265"/>
      <c r="BE261" s="265"/>
      <c r="BF261" s="265"/>
      <c r="BG261" s="265"/>
      <c r="BH261" s="265"/>
      <c r="BI261" s="265"/>
      <c r="BJ261" s="265"/>
      <c r="BK261" s="265">
        <v>14</v>
      </c>
      <c r="BL261" s="265">
        <v>94</v>
      </c>
      <c r="BM261" s="265">
        <v>425</v>
      </c>
      <c r="BN261" s="481">
        <f>BM261</f>
        <v>425</v>
      </c>
      <c r="BO261" s="263"/>
    </row>
    <row r="262" spans="2:67" outlineLevel="2">
      <c r="B262" s="53" t="str">
        <f>$B$179&amp;": Ewe Lambs"</f>
        <v>7mo with 0% mated: Ewe Lambs</v>
      </c>
      <c r="C262" s="259">
        <f t="shared" si="537"/>
        <v>12</v>
      </c>
      <c r="D262" s="259">
        <f t="shared" si="538"/>
        <v>93</v>
      </c>
      <c r="E262" s="259">
        <f t="shared" si="539"/>
        <v>483</v>
      </c>
      <c r="F262" s="259">
        <f t="shared" si="540"/>
        <v>483</v>
      </c>
      <c r="G262" s="259">
        <f t="shared" si="541"/>
        <v>0</v>
      </c>
      <c r="H262" s="259">
        <f t="shared" si="542"/>
        <v>0</v>
      </c>
      <c r="I262" s="259">
        <f t="shared" si="543"/>
        <v>0</v>
      </c>
      <c r="J262" s="259">
        <f t="shared" si="544"/>
        <v>0</v>
      </c>
      <c r="K262" s="259">
        <f t="shared" si="545"/>
        <v>0</v>
      </c>
      <c r="L262" s="259">
        <f t="shared" si="546"/>
        <v>0</v>
      </c>
      <c r="M262" s="259">
        <f t="shared" si="547"/>
        <v>0</v>
      </c>
      <c r="N262" s="259">
        <f t="shared" si="548"/>
        <v>0</v>
      </c>
      <c r="O262" s="259">
        <f t="shared" si="549"/>
        <v>13</v>
      </c>
      <c r="P262" s="259">
        <f t="shared" si="550"/>
        <v>79</v>
      </c>
      <c r="Q262" s="259">
        <f t="shared" si="551"/>
        <v>414</v>
      </c>
      <c r="R262" s="455">
        <f t="shared" si="552"/>
        <v>414</v>
      </c>
      <c r="S262" s="366">
        <f>S247</f>
        <v>10</v>
      </c>
      <c r="T262" s="366">
        <f t="shared" ref="T262:BN262" si="575">T247</f>
        <v>54</v>
      </c>
      <c r="U262" s="366">
        <f t="shared" si="575"/>
        <v>230</v>
      </c>
      <c r="V262" s="366">
        <f t="shared" si="575"/>
        <v>230</v>
      </c>
      <c r="W262" s="366">
        <f t="shared" si="575"/>
        <v>0</v>
      </c>
      <c r="X262" s="366">
        <f t="shared" si="575"/>
        <v>0</v>
      </c>
      <c r="Y262" s="366">
        <f t="shared" si="575"/>
        <v>0</v>
      </c>
      <c r="Z262" s="366">
        <f t="shared" si="575"/>
        <v>0</v>
      </c>
      <c r="AA262" s="366">
        <f t="shared" si="575"/>
        <v>0</v>
      </c>
      <c r="AB262" s="366">
        <f t="shared" si="575"/>
        <v>0</v>
      </c>
      <c r="AC262" s="366">
        <f t="shared" si="575"/>
        <v>0</v>
      </c>
      <c r="AD262" s="366">
        <f t="shared" si="575"/>
        <v>0</v>
      </c>
      <c r="AE262" s="366">
        <f t="shared" si="575"/>
        <v>5</v>
      </c>
      <c r="AF262" s="366">
        <f t="shared" si="575"/>
        <v>29</v>
      </c>
      <c r="AG262" s="366">
        <f t="shared" si="575"/>
        <v>129</v>
      </c>
      <c r="AH262" s="366">
        <f t="shared" si="575"/>
        <v>129</v>
      </c>
      <c r="AI262" s="366">
        <f t="shared" si="575"/>
        <v>12</v>
      </c>
      <c r="AJ262" s="366">
        <f t="shared" si="575"/>
        <v>93</v>
      </c>
      <c r="AK262" s="366">
        <f t="shared" si="575"/>
        <v>483</v>
      </c>
      <c r="AL262" s="366">
        <f t="shared" si="575"/>
        <v>483</v>
      </c>
      <c r="AM262" s="366">
        <f t="shared" si="575"/>
        <v>0</v>
      </c>
      <c r="AN262" s="366">
        <f t="shared" si="575"/>
        <v>0</v>
      </c>
      <c r="AO262" s="366">
        <f t="shared" si="575"/>
        <v>0</v>
      </c>
      <c r="AP262" s="366">
        <f t="shared" si="575"/>
        <v>0</v>
      </c>
      <c r="AQ262" s="366">
        <f t="shared" si="575"/>
        <v>0</v>
      </c>
      <c r="AR262" s="366">
        <f t="shared" si="575"/>
        <v>0</v>
      </c>
      <c r="AS262" s="366">
        <f t="shared" si="575"/>
        <v>0</v>
      </c>
      <c r="AT262" s="366">
        <f t="shared" si="575"/>
        <v>0</v>
      </c>
      <c r="AU262" s="366">
        <f t="shared" si="575"/>
        <v>13</v>
      </c>
      <c r="AV262" s="366">
        <f t="shared" si="575"/>
        <v>79</v>
      </c>
      <c r="AW262" s="366">
        <f t="shared" si="575"/>
        <v>414</v>
      </c>
      <c r="AX262" s="366">
        <f t="shared" si="575"/>
        <v>414</v>
      </c>
      <c r="AY262" s="366">
        <f t="shared" si="575"/>
        <v>12</v>
      </c>
      <c r="AZ262" s="366">
        <f t="shared" si="575"/>
        <v>93</v>
      </c>
      <c r="BA262" s="366">
        <f t="shared" si="575"/>
        <v>483</v>
      </c>
      <c r="BB262" s="366">
        <f t="shared" si="575"/>
        <v>483</v>
      </c>
      <c r="BC262" s="366">
        <f t="shared" si="575"/>
        <v>0</v>
      </c>
      <c r="BD262" s="366">
        <f t="shared" si="575"/>
        <v>0</v>
      </c>
      <c r="BE262" s="366">
        <f t="shared" si="575"/>
        <v>0</v>
      </c>
      <c r="BF262" s="366">
        <f t="shared" si="575"/>
        <v>0</v>
      </c>
      <c r="BG262" s="366">
        <f t="shared" si="575"/>
        <v>0</v>
      </c>
      <c r="BH262" s="366">
        <f t="shared" si="575"/>
        <v>0</v>
      </c>
      <c r="BI262" s="366">
        <f t="shared" si="575"/>
        <v>0</v>
      </c>
      <c r="BJ262" s="366">
        <f t="shared" si="575"/>
        <v>0</v>
      </c>
      <c r="BK262" s="366">
        <f t="shared" si="575"/>
        <v>13</v>
      </c>
      <c r="BL262" s="366">
        <f t="shared" si="575"/>
        <v>79</v>
      </c>
      <c r="BM262" s="366">
        <f t="shared" si="575"/>
        <v>414</v>
      </c>
      <c r="BN262" s="366">
        <f t="shared" si="575"/>
        <v>414</v>
      </c>
      <c r="BO262" s="261" t="s">
        <v>1101</v>
      </c>
    </row>
    <row r="263" spans="2:67" outlineLevel="2">
      <c r="B263" s="54" t="s">
        <v>1139</v>
      </c>
      <c r="C263" s="262">
        <f t="shared" si="537"/>
        <v>13</v>
      </c>
      <c r="D263" s="262">
        <f t="shared" si="538"/>
        <v>117</v>
      </c>
      <c r="E263" s="262">
        <f t="shared" si="539"/>
        <v>608</v>
      </c>
      <c r="F263" s="262">
        <f t="shared" si="540"/>
        <v>608</v>
      </c>
      <c r="G263" s="262">
        <f t="shared" si="541"/>
        <v>0</v>
      </c>
      <c r="H263" s="262">
        <f t="shared" si="542"/>
        <v>0</v>
      </c>
      <c r="I263" s="262">
        <f t="shared" si="543"/>
        <v>0</v>
      </c>
      <c r="J263" s="262">
        <f t="shared" si="544"/>
        <v>0</v>
      </c>
      <c r="K263" s="262">
        <f t="shared" si="545"/>
        <v>0</v>
      </c>
      <c r="L263" s="262">
        <f t="shared" si="546"/>
        <v>0</v>
      </c>
      <c r="M263" s="262">
        <f t="shared" si="547"/>
        <v>0</v>
      </c>
      <c r="N263" s="262">
        <f t="shared" si="548"/>
        <v>0</v>
      </c>
      <c r="O263" s="262">
        <f t="shared" si="549"/>
        <v>18</v>
      </c>
      <c r="P263" s="262">
        <f t="shared" si="550"/>
        <v>108</v>
      </c>
      <c r="Q263" s="262">
        <f t="shared" si="551"/>
        <v>539</v>
      </c>
      <c r="R263" s="456">
        <f t="shared" si="552"/>
        <v>539</v>
      </c>
      <c r="S263" s="366">
        <f t="shared" ref="S263:BN263" si="576">S248</f>
        <v>7</v>
      </c>
      <c r="T263" s="366">
        <f t="shared" si="576"/>
        <v>59</v>
      </c>
      <c r="U263" s="366">
        <f t="shared" si="576"/>
        <v>246</v>
      </c>
      <c r="V263" s="366">
        <f t="shared" si="576"/>
        <v>246</v>
      </c>
      <c r="W263" s="366">
        <f t="shared" si="576"/>
        <v>0</v>
      </c>
      <c r="X263" s="366">
        <f t="shared" si="576"/>
        <v>0</v>
      </c>
      <c r="Y263" s="366">
        <f t="shared" si="576"/>
        <v>0</v>
      </c>
      <c r="Z263" s="366">
        <f t="shared" si="576"/>
        <v>0</v>
      </c>
      <c r="AA263" s="366">
        <f t="shared" si="576"/>
        <v>0</v>
      </c>
      <c r="AB263" s="366">
        <f t="shared" si="576"/>
        <v>0</v>
      </c>
      <c r="AC263" s="366">
        <f t="shared" si="576"/>
        <v>0</v>
      </c>
      <c r="AD263" s="366">
        <f t="shared" si="576"/>
        <v>0</v>
      </c>
      <c r="AE263" s="366">
        <f t="shared" si="576"/>
        <v>6</v>
      </c>
      <c r="AF263" s="366">
        <f t="shared" si="576"/>
        <v>46</v>
      </c>
      <c r="AG263" s="366">
        <f t="shared" si="576"/>
        <v>201</v>
      </c>
      <c r="AH263" s="366">
        <f t="shared" si="576"/>
        <v>201</v>
      </c>
      <c r="AI263" s="366">
        <f t="shared" si="576"/>
        <v>13</v>
      </c>
      <c r="AJ263" s="366">
        <f t="shared" si="576"/>
        <v>117</v>
      </c>
      <c r="AK263" s="366">
        <f t="shared" si="576"/>
        <v>608</v>
      </c>
      <c r="AL263" s="366">
        <f t="shared" si="576"/>
        <v>608</v>
      </c>
      <c r="AM263" s="366">
        <f t="shared" si="576"/>
        <v>0</v>
      </c>
      <c r="AN263" s="366">
        <f t="shared" si="576"/>
        <v>0</v>
      </c>
      <c r="AO263" s="366">
        <f t="shared" si="576"/>
        <v>0</v>
      </c>
      <c r="AP263" s="366">
        <f t="shared" si="576"/>
        <v>0</v>
      </c>
      <c r="AQ263" s="366">
        <f t="shared" si="576"/>
        <v>0</v>
      </c>
      <c r="AR263" s="366">
        <f t="shared" si="576"/>
        <v>0</v>
      </c>
      <c r="AS263" s="366">
        <f t="shared" si="576"/>
        <v>0</v>
      </c>
      <c r="AT263" s="366">
        <f t="shared" si="576"/>
        <v>0</v>
      </c>
      <c r="AU263" s="366">
        <f t="shared" si="576"/>
        <v>18</v>
      </c>
      <c r="AV263" s="366">
        <f t="shared" si="576"/>
        <v>108</v>
      </c>
      <c r="AW263" s="366">
        <f t="shared" si="576"/>
        <v>539</v>
      </c>
      <c r="AX263" s="366">
        <f t="shared" si="576"/>
        <v>539</v>
      </c>
      <c r="AY263" s="366">
        <f t="shared" si="576"/>
        <v>13</v>
      </c>
      <c r="AZ263" s="366">
        <f t="shared" si="576"/>
        <v>117</v>
      </c>
      <c r="BA263" s="366">
        <f t="shared" si="576"/>
        <v>608</v>
      </c>
      <c r="BB263" s="366">
        <f t="shared" si="576"/>
        <v>608</v>
      </c>
      <c r="BC263" s="366">
        <f t="shared" si="576"/>
        <v>0</v>
      </c>
      <c r="BD263" s="366">
        <f t="shared" si="576"/>
        <v>0</v>
      </c>
      <c r="BE263" s="366">
        <f t="shared" si="576"/>
        <v>0</v>
      </c>
      <c r="BF263" s="366">
        <f t="shared" si="576"/>
        <v>0</v>
      </c>
      <c r="BG263" s="366">
        <f t="shared" si="576"/>
        <v>0</v>
      </c>
      <c r="BH263" s="366">
        <f t="shared" si="576"/>
        <v>0</v>
      </c>
      <c r="BI263" s="366">
        <f t="shared" si="576"/>
        <v>0</v>
      </c>
      <c r="BJ263" s="366">
        <f t="shared" si="576"/>
        <v>0</v>
      </c>
      <c r="BK263" s="366">
        <f t="shared" si="576"/>
        <v>18</v>
      </c>
      <c r="BL263" s="366">
        <f t="shared" si="576"/>
        <v>108</v>
      </c>
      <c r="BM263" s="366">
        <f t="shared" si="576"/>
        <v>539</v>
      </c>
      <c r="BN263" s="366">
        <f t="shared" si="576"/>
        <v>539</v>
      </c>
      <c r="BO263" s="263"/>
    </row>
    <row r="264" spans="2:67" outlineLevel="2">
      <c r="B264" s="55" t="s">
        <v>1140</v>
      </c>
      <c r="C264" s="264">
        <f t="shared" si="537"/>
        <v>13</v>
      </c>
      <c r="D264" s="264">
        <f t="shared" si="538"/>
        <v>89</v>
      </c>
      <c r="E264" s="264">
        <f t="shared" si="539"/>
        <v>408</v>
      </c>
      <c r="F264" s="264">
        <f t="shared" si="540"/>
        <v>408</v>
      </c>
      <c r="G264" s="264">
        <f t="shared" si="541"/>
        <v>0</v>
      </c>
      <c r="H264" s="264">
        <f t="shared" si="542"/>
        <v>0</v>
      </c>
      <c r="I264" s="264">
        <f t="shared" si="543"/>
        <v>0</v>
      </c>
      <c r="J264" s="264">
        <f t="shared" si="544"/>
        <v>0</v>
      </c>
      <c r="K264" s="264">
        <f t="shared" si="545"/>
        <v>0</v>
      </c>
      <c r="L264" s="264">
        <f t="shared" si="546"/>
        <v>0</v>
      </c>
      <c r="M264" s="264">
        <f t="shared" si="547"/>
        <v>0</v>
      </c>
      <c r="N264" s="264">
        <f t="shared" si="548"/>
        <v>0</v>
      </c>
      <c r="O264" s="264">
        <f t="shared" si="549"/>
        <v>14</v>
      </c>
      <c r="P264" s="264">
        <f t="shared" si="550"/>
        <v>94</v>
      </c>
      <c r="Q264" s="264">
        <f t="shared" si="551"/>
        <v>425</v>
      </c>
      <c r="R264" s="457">
        <f t="shared" si="552"/>
        <v>425</v>
      </c>
      <c r="S264" s="366">
        <f t="shared" ref="S264:BN264" si="577">S249</f>
        <v>10</v>
      </c>
      <c r="T264" s="366">
        <f t="shared" si="577"/>
        <v>59</v>
      </c>
      <c r="U264" s="366">
        <f t="shared" si="577"/>
        <v>224</v>
      </c>
      <c r="V264" s="366">
        <f t="shared" si="577"/>
        <v>224</v>
      </c>
      <c r="W264" s="366">
        <f t="shared" si="577"/>
        <v>0</v>
      </c>
      <c r="X264" s="366">
        <f t="shared" si="577"/>
        <v>0</v>
      </c>
      <c r="Y264" s="366">
        <f t="shared" si="577"/>
        <v>0</v>
      </c>
      <c r="Z264" s="366">
        <f t="shared" si="577"/>
        <v>0</v>
      </c>
      <c r="AA264" s="366">
        <f t="shared" si="577"/>
        <v>0</v>
      </c>
      <c r="AB264" s="366">
        <f t="shared" si="577"/>
        <v>0</v>
      </c>
      <c r="AC264" s="366">
        <f t="shared" si="577"/>
        <v>0</v>
      </c>
      <c r="AD264" s="366">
        <f t="shared" si="577"/>
        <v>0</v>
      </c>
      <c r="AE264" s="366">
        <f t="shared" si="577"/>
        <v>6</v>
      </c>
      <c r="AF264" s="366">
        <f t="shared" si="577"/>
        <v>46</v>
      </c>
      <c r="AG264" s="366">
        <f t="shared" si="577"/>
        <v>207</v>
      </c>
      <c r="AH264" s="366">
        <f t="shared" si="577"/>
        <v>207</v>
      </c>
      <c r="AI264" s="366">
        <f t="shared" si="577"/>
        <v>13</v>
      </c>
      <c r="AJ264" s="366">
        <f t="shared" si="577"/>
        <v>89</v>
      </c>
      <c r="AK264" s="366">
        <f t="shared" si="577"/>
        <v>408</v>
      </c>
      <c r="AL264" s="366">
        <f t="shared" si="577"/>
        <v>408</v>
      </c>
      <c r="AM264" s="366">
        <f t="shared" si="577"/>
        <v>0</v>
      </c>
      <c r="AN264" s="366">
        <f t="shared" si="577"/>
        <v>0</v>
      </c>
      <c r="AO264" s="366">
        <f t="shared" si="577"/>
        <v>0</v>
      </c>
      <c r="AP264" s="366">
        <f t="shared" si="577"/>
        <v>0</v>
      </c>
      <c r="AQ264" s="366">
        <f t="shared" si="577"/>
        <v>0</v>
      </c>
      <c r="AR264" s="366">
        <f t="shared" si="577"/>
        <v>0</v>
      </c>
      <c r="AS264" s="366">
        <f t="shared" si="577"/>
        <v>0</v>
      </c>
      <c r="AT264" s="366">
        <f t="shared" si="577"/>
        <v>0</v>
      </c>
      <c r="AU264" s="366">
        <f t="shared" si="577"/>
        <v>14</v>
      </c>
      <c r="AV264" s="366">
        <f t="shared" si="577"/>
        <v>94</v>
      </c>
      <c r="AW264" s="366">
        <f t="shared" si="577"/>
        <v>425</v>
      </c>
      <c r="AX264" s="366">
        <f t="shared" si="577"/>
        <v>425</v>
      </c>
      <c r="AY264" s="366">
        <f t="shared" si="577"/>
        <v>13</v>
      </c>
      <c r="AZ264" s="366">
        <f t="shared" si="577"/>
        <v>89</v>
      </c>
      <c r="BA264" s="366">
        <f t="shared" si="577"/>
        <v>408</v>
      </c>
      <c r="BB264" s="366">
        <f t="shared" si="577"/>
        <v>408</v>
      </c>
      <c r="BC264" s="366">
        <f t="shared" si="577"/>
        <v>0</v>
      </c>
      <c r="BD264" s="366">
        <f t="shared" si="577"/>
        <v>0</v>
      </c>
      <c r="BE264" s="366">
        <f t="shared" si="577"/>
        <v>0</v>
      </c>
      <c r="BF264" s="366">
        <f t="shared" si="577"/>
        <v>0</v>
      </c>
      <c r="BG264" s="366">
        <f t="shared" si="577"/>
        <v>0</v>
      </c>
      <c r="BH264" s="366">
        <f t="shared" si="577"/>
        <v>0</v>
      </c>
      <c r="BI264" s="366">
        <f t="shared" si="577"/>
        <v>0</v>
      </c>
      <c r="BJ264" s="366">
        <f t="shared" si="577"/>
        <v>0</v>
      </c>
      <c r="BK264" s="366">
        <f t="shared" si="577"/>
        <v>14</v>
      </c>
      <c r="BL264" s="366">
        <f t="shared" si="577"/>
        <v>94</v>
      </c>
      <c r="BM264" s="366">
        <f t="shared" si="577"/>
        <v>425</v>
      </c>
      <c r="BN264" s="366">
        <f t="shared" si="577"/>
        <v>425</v>
      </c>
      <c r="BO264" s="263"/>
    </row>
    <row r="265" spans="2:67" ht="24.75" outlineLevel="1">
      <c r="B265" s="53" t="str">
        <f>"Grazing Intensity 2
"&amp;$B$174&amp;": Ewe Lambs"</f>
        <v>Grazing Intensity 2
Standard (7mo): Ewe Lambs</v>
      </c>
      <c r="C265" s="259">
        <f t="shared" si="537"/>
        <v>12</v>
      </c>
      <c r="D265" s="259">
        <f t="shared" si="538"/>
        <v>93</v>
      </c>
      <c r="E265" s="259">
        <f t="shared" si="539"/>
        <v>483</v>
      </c>
      <c r="F265" s="259">
        <f t="shared" si="540"/>
        <v>483</v>
      </c>
      <c r="G265" s="259">
        <f t="shared" si="541"/>
        <v>0</v>
      </c>
      <c r="H265" s="259">
        <f t="shared" si="542"/>
        <v>0</v>
      </c>
      <c r="I265" s="259">
        <f t="shared" si="543"/>
        <v>0</v>
      </c>
      <c r="J265" s="259">
        <f t="shared" si="544"/>
        <v>0</v>
      </c>
      <c r="K265" s="259">
        <f t="shared" si="545"/>
        <v>0</v>
      </c>
      <c r="L265" s="259">
        <f t="shared" si="546"/>
        <v>0</v>
      </c>
      <c r="M265" s="259">
        <f t="shared" si="547"/>
        <v>0</v>
      </c>
      <c r="N265" s="259">
        <f t="shared" si="548"/>
        <v>0</v>
      </c>
      <c r="O265" s="259">
        <f t="shared" si="549"/>
        <v>13</v>
      </c>
      <c r="P265" s="259">
        <f t="shared" si="550"/>
        <v>79</v>
      </c>
      <c r="Q265" s="259">
        <f t="shared" si="551"/>
        <v>414</v>
      </c>
      <c r="R265" s="455">
        <f t="shared" si="552"/>
        <v>414</v>
      </c>
      <c r="S265" s="468">
        <v>10</v>
      </c>
      <c r="T265" s="260">
        <v>54</v>
      </c>
      <c r="U265" s="260">
        <v>230</v>
      </c>
      <c r="V265" s="260">
        <f t="shared" ref="V265:V294" si="578">U265</f>
        <v>230</v>
      </c>
      <c r="W265" s="260"/>
      <c r="X265" s="260"/>
      <c r="Y265" s="260"/>
      <c r="Z265" s="260"/>
      <c r="AA265" s="260"/>
      <c r="AB265" s="260"/>
      <c r="AC265" s="260"/>
      <c r="AD265" s="260"/>
      <c r="AE265" s="260">
        <v>5</v>
      </c>
      <c r="AF265" s="260">
        <v>29</v>
      </c>
      <c r="AG265" s="260">
        <v>129</v>
      </c>
      <c r="AH265" s="479">
        <f t="shared" ref="AH265:AH294" si="579">AG265</f>
        <v>129</v>
      </c>
      <c r="AI265" s="468">
        <v>12</v>
      </c>
      <c r="AJ265" s="260">
        <v>93</v>
      </c>
      <c r="AK265" s="260">
        <v>483</v>
      </c>
      <c r="AL265" s="260">
        <f t="shared" ref="AL265:AL294" si="580">AK265</f>
        <v>483</v>
      </c>
      <c r="AM265" s="260"/>
      <c r="AN265" s="260"/>
      <c r="AO265" s="260"/>
      <c r="AP265" s="260"/>
      <c r="AQ265" s="260"/>
      <c r="AR265" s="260"/>
      <c r="AS265" s="260"/>
      <c r="AT265" s="260"/>
      <c r="AU265" s="260">
        <v>13</v>
      </c>
      <c r="AV265" s="260">
        <v>79</v>
      </c>
      <c r="AW265" s="260">
        <v>414</v>
      </c>
      <c r="AX265" s="479">
        <f t="shared" ref="AX265:AX294" si="581">AW265</f>
        <v>414</v>
      </c>
      <c r="AY265" s="468">
        <v>12</v>
      </c>
      <c r="AZ265" s="260">
        <v>93</v>
      </c>
      <c r="BA265" s="260">
        <v>483</v>
      </c>
      <c r="BB265" s="260">
        <f t="shared" ref="BB265:BB294" si="582">BA265</f>
        <v>483</v>
      </c>
      <c r="BC265" s="260"/>
      <c r="BD265" s="260"/>
      <c r="BE265" s="260"/>
      <c r="BF265" s="260"/>
      <c r="BG265" s="260"/>
      <c r="BH265" s="260"/>
      <c r="BI265" s="260"/>
      <c r="BJ265" s="260"/>
      <c r="BK265" s="260">
        <v>13</v>
      </c>
      <c r="BL265" s="260">
        <v>79</v>
      </c>
      <c r="BM265" s="260">
        <v>414</v>
      </c>
      <c r="BN265" s="479">
        <f t="shared" ref="BN265:BN294" si="583">BM265</f>
        <v>414</v>
      </c>
      <c r="BO265" s="261" t="s">
        <v>1101</v>
      </c>
    </row>
    <row r="266" spans="2:67" outlineLevel="1">
      <c r="B266" s="54" t="s">
        <v>1139</v>
      </c>
      <c r="C266" s="262">
        <f t="shared" si="537"/>
        <v>13</v>
      </c>
      <c r="D266" s="262">
        <f t="shared" si="538"/>
        <v>117</v>
      </c>
      <c r="E266" s="262">
        <f t="shared" si="539"/>
        <v>608</v>
      </c>
      <c r="F266" s="262">
        <f t="shared" si="540"/>
        <v>608</v>
      </c>
      <c r="G266" s="262">
        <f t="shared" si="541"/>
        <v>0</v>
      </c>
      <c r="H266" s="262">
        <f t="shared" si="542"/>
        <v>0</v>
      </c>
      <c r="I266" s="262">
        <f t="shared" si="543"/>
        <v>0</v>
      </c>
      <c r="J266" s="262">
        <f t="shared" si="544"/>
        <v>0</v>
      </c>
      <c r="K266" s="262">
        <f t="shared" si="545"/>
        <v>0</v>
      </c>
      <c r="L266" s="262">
        <f t="shared" si="546"/>
        <v>0</v>
      </c>
      <c r="M266" s="262">
        <f t="shared" si="547"/>
        <v>0</v>
      </c>
      <c r="N266" s="262">
        <f t="shared" si="548"/>
        <v>0</v>
      </c>
      <c r="O266" s="262">
        <f t="shared" si="549"/>
        <v>18</v>
      </c>
      <c r="P266" s="262">
        <f t="shared" si="550"/>
        <v>108</v>
      </c>
      <c r="Q266" s="262">
        <f t="shared" si="551"/>
        <v>539</v>
      </c>
      <c r="R266" s="456">
        <f t="shared" si="552"/>
        <v>539</v>
      </c>
      <c r="S266" s="469">
        <v>7</v>
      </c>
      <c r="T266" s="470">
        <v>59</v>
      </c>
      <c r="U266" s="470">
        <v>246</v>
      </c>
      <c r="V266" s="470">
        <f t="shared" si="578"/>
        <v>246</v>
      </c>
      <c r="W266" s="470"/>
      <c r="X266" s="470"/>
      <c r="Y266" s="470"/>
      <c r="Z266" s="470"/>
      <c r="AA266" s="470"/>
      <c r="AB266" s="470"/>
      <c r="AC266" s="470"/>
      <c r="AD266" s="470"/>
      <c r="AE266" s="470">
        <v>6</v>
      </c>
      <c r="AF266" s="470">
        <v>46</v>
      </c>
      <c r="AG266" s="470">
        <v>201</v>
      </c>
      <c r="AH266" s="480">
        <f t="shared" si="579"/>
        <v>201</v>
      </c>
      <c r="AI266" s="469">
        <v>13</v>
      </c>
      <c r="AJ266" s="470">
        <v>117</v>
      </c>
      <c r="AK266" s="470">
        <v>608</v>
      </c>
      <c r="AL266" s="470">
        <f t="shared" si="580"/>
        <v>608</v>
      </c>
      <c r="AM266" s="470"/>
      <c r="AN266" s="470"/>
      <c r="AO266" s="470"/>
      <c r="AP266" s="470"/>
      <c r="AQ266" s="470"/>
      <c r="AR266" s="470"/>
      <c r="AS266" s="470"/>
      <c r="AT266" s="470"/>
      <c r="AU266" s="470">
        <v>18</v>
      </c>
      <c r="AV266" s="470">
        <v>108</v>
      </c>
      <c r="AW266" s="470">
        <v>539</v>
      </c>
      <c r="AX266" s="480">
        <f t="shared" si="581"/>
        <v>539</v>
      </c>
      <c r="AY266" s="469">
        <v>13</v>
      </c>
      <c r="AZ266" s="470">
        <v>117</v>
      </c>
      <c r="BA266" s="470">
        <v>608</v>
      </c>
      <c r="BB266" s="470">
        <f t="shared" si="582"/>
        <v>608</v>
      </c>
      <c r="BC266" s="470"/>
      <c r="BD266" s="470"/>
      <c r="BE266" s="470"/>
      <c r="BF266" s="470"/>
      <c r="BG266" s="470"/>
      <c r="BH266" s="470"/>
      <c r="BI266" s="470"/>
      <c r="BJ266" s="470"/>
      <c r="BK266" s="470">
        <v>18</v>
      </c>
      <c r="BL266" s="470">
        <v>108</v>
      </c>
      <c r="BM266" s="470">
        <v>539</v>
      </c>
      <c r="BN266" s="480">
        <f t="shared" si="583"/>
        <v>539</v>
      </c>
      <c r="BO266" s="263"/>
    </row>
    <row r="267" spans="2:67" outlineLevel="1">
      <c r="B267" s="55" t="s">
        <v>1140</v>
      </c>
      <c r="C267" s="264">
        <f t="shared" si="537"/>
        <v>13</v>
      </c>
      <c r="D267" s="264">
        <f t="shared" si="538"/>
        <v>89</v>
      </c>
      <c r="E267" s="264">
        <f t="shared" si="539"/>
        <v>408</v>
      </c>
      <c r="F267" s="264">
        <f t="shared" si="540"/>
        <v>408</v>
      </c>
      <c r="G267" s="264">
        <f t="shared" si="541"/>
        <v>0</v>
      </c>
      <c r="H267" s="264">
        <f t="shared" si="542"/>
        <v>0</v>
      </c>
      <c r="I267" s="264">
        <f t="shared" si="543"/>
        <v>0</v>
      </c>
      <c r="J267" s="264">
        <f t="shared" si="544"/>
        <v>0</v>
      </c>
      <c r="K267" s="264">
        <f t="shared" si="545"/>
        <v>0</v>
      </c>
      <c r="L267" s="264">
        <f t="shared" si="546"/>
        <v>0</v>
      </c>
      <c r="M267" s="264">
        <f t="shared" si="547"/>
        <v>0</v>
      </c>
      <c r="N267" s="264">
        <f t="shared" si="548"/>
        <v>0</v>
      </c>
      <c r="O267" s="264">
        <f t="shared" si="549"/>
        <v>14</v>
      </c>
      <c r="P267" s="264">
        <f t="shared" si="550"/>
        <v>94</v>
      </c>
      <c r="Q267" s="264">
        <f t="shared" si="551"/>
        <v>425</v>
      </c>
      <c r="R267" s="457">
        <f t="shared" si="552"/>
        <v>425</v>
      </c>
      <c r="S267" s="471">
        <v>10</v>
      </c>
      <c r="T267" s="265">
        <v>59</v>
      </c>
      <c r="U267" s="265">
        <v>224</v>
      </c>
      <c r="V267" s="265">
        <f t="shared" si="578"/>
        <v>224</v>
      </c>
      <c r="W267" s="265"/>
      <c r="X267" s="265"/>
      <c r="Y267" s="265"/>
      <c r="Z267" s="265"/>
      <c r="AA267" s="265"/>
      <c r="AB267" s="265"/>
      <c r="AC267" s="265"/>
      <c r="AD267" s="265"/>
      <c r="AE267" s="265">
        <v>6</v>
      </c>
      <c r="AF267" s="265">
        <v>46</v>
      </c>
      <c r="AG267" s="265">
        <v>207</v>
      </c>
      <c r="AH267" s="481">
        <f t="shared" si="579"/>
        <v>207</v>
      </c>
      <c r="AI267" s="471">
        <v>13</v>
      </c>
      <c r="AJ267" s="265">
        <v>89</v>
      </c>
      <c r="AK267" s="265">
        <v>408</v>
      </c>
      <c r="AL267" s="265">
        <f t="shared" si="580"/>
        <v>408</v>
      </c>
      <c r="AM267" s="265"/>
      <c r="AN267" s="265"/>
      <c r="AO267" s="265"/>
      <c r="AP267" s="265"/>
      <c r="AQ267" s="265"/>
      <c r="AR267" s="265"/>
      <c r="AS267" s="265"/>
      <c r="AT267" s="265"/>
      <c r="AU267" s="265">
        <v>14</v>
      </c>
      <c r="AV267" s="265">
        <v>94</v>
      </c>
      <c r="AW267" s="265">
        <v>425</v>
      </c>
      <c r="AX267" s="481">
        <f t="shared" si="581"/>
        <v>425</v>
      </c>
      <c r="AY267" s="471">
        <v>13</v>
      </c>
      <c r="AZ267" s="265">
        <v>89</v>
      </c>
      <c r="BA267" s="265">
        <v>408</v>
      </c>
      <c r="BB267" s="265">
        <f t="shared" si="582"/>
        <v>408</v>
      </c>
      <c r="BC267" s="265"/>
      <c r="BD267" s="265"/>
      <c r="BE267" s="265"/>
      <c r="BF267" s="265"/>
      <c r="BG267" s="265"/>
      <c r="BH267" s="265"/>
      <c r="BI267" s="265"/>
      <c r="BJ267" s="265"/>
      <c r="BK267" s="265">
        <v>14</v>
      </c>
      <c r="BL267" s="265">
        <v>94</v>
      </c>
      <c r="BM267" s="265">
        <v>425</v>
      </c>
      <c r="BN267" s="481">
        <f t="shared" si="583"/>
        <v>425</v>
      </c>
      <c r="BO267" s="263"/>
    </row>
    <row r="268" spans="2:67" outlineLevel="1">
      <c r="B268" s="53" t="str">
        <f t="shared" ref="B268" si="584">$B$175&amp;": Ewe Lambs"</f>
        <v>Early: Ewe Lambs</v>
      </c>
      <c r="C268" s="259">
        <f t="shared" si="537"/>
        <v>12</v>
      </c>
      <c r="D268" s="259">
        <f t="shared" si="538"/>
        <v>93</v>
      </c>
      <c r="E268" s="259">
        <f t="shared" si="539"/>
        <v>483</v>
      </c>
      <c r="F268" s="259">
        <f t="shared" si="540"/>
        <v>483</v>
      </c>
      <c r="G268" s="259">
        <f t="shared" si="541"/>
        <v>0</v>
      </c>
      <c r="H268" s="259">
        <f t="shared" si="542"/>
        <v>0</v>
      </c>
      <c r="I268" s="259">
        <f t="shared" si="543"/>
        <v>0</v>
      </c>
      <c r="J268" s="259">
        <f t="shared" si="544"/>
        <v>0</v>
      </c>
      <c r="K268" s="259">
        <f t="shared" si="545"/>
        <v>0</v>
      </c>
      <c r="L268" s="259">
        <f t="shared" si="546"/>
        <v>0</v>
      </c>
      <c r="M268" s="259">
        <f t="shared" si="547"/>
        <v>0</v>
      </c>
      <c r="N268" s="259">
        <f t="shared" si="548"/>
        <v>0</v>
      </c>
      <c r="O268" s="259">
        <f t="shared" si="549"/>
        <v>13</v>
      </c>
      <c r="P268" s="259">
        <f t="shared" si="550"/>
        <v>79</v>
      </c>
      <c r="Q268" s="259">
        <f t="shared" si="551"/>
        <v>414</v>
      </c>
      <c r="R268" s="455">
        <f t="shared" si="552"/>
        <v>414</v>
      </c>
      <c r="S268" s="468">
        <v>10</v>
      </c>
      <c r="T268" s="260">
        <v>54</v>
      </c>
      <c r="U268" s="260">
        <v>230</v>
      </c>
      <c r="V268" s="260">
        <f t="shared" si="578"/>
        <v>230</v>
      </c>
      <c r="W268" s="260"/>
      <c r="X268" s="260"/>
      <c r="Y268" s="260"/>
      <c r="Z268" s="260"/>
      <c r="AA268" s="260"/>
      <c r="AB268" s="260"/>
      <c r="AC268" s="260"/>
      <c r="AD268" s="260"/>
      <c r="AE268" s="260">
        <v>5</v>
      </c>
      <c r="AF268" s="260">
        <v>29</v>
      </c>
      <c r="AG268" s="260">
        <v>129</v>
      </c>
      <c r="AH268" s="479">
        <f t="shared" si="579"/>
        <v>129</v>
      </c>
      <c r="AI268" s="468">
        <v>12</v>
      </c>
      <c r="AJ268" s="260">
        <v>93</v>
      </c>
      <c r="AK268" s="260">
        <v>483</v>
      </c>
      <c r="AL268" s="260">
        <f t="shared" si="580"/>
        <v>483</v>
      </c>
      <c r="AM268" s="260"/>
      <c r="AN268" s="260"/>
      <c r="AO268" s="260"/>
      <c r="AP268" s="260"/>
      <c r="AQ268" s="260"/>
      <c r="AR268" s="260"/>
      <c r="AS268" s="260"/>
      <c r="AT268" s="260"/>
      <c r="AU268" s="260">
        <v>13</v>
      </c>
      <c r="AV268" s="260">
        <v>79</v>
      </c>
      <c r="AW268" s="260">
        <v>414</v>
      </c>
      <c r="AX268" s="479">
        <f t="shared" si="581"/>
        <v>414</v>
      </c>
      <c r="AY268" s="468">
        <v>12</v>
      </c>
      <c r="AZ268" s="260">
        <v>93</v>
      </c>
      <c r="BA268" s="260">
        <v>483</v>
      </c>
      <c r="BB268" s="260">
        <f t="shared" si="582"/>
        <v>483</v>
      </c>
      <c r="BC268" s="260"/>
      <c r="BD268" s="260"/>
      <c r="BE268" s="260"/>
      <c r="BF268" s="260"/>
      <c r="BG268" s="260"/>
      <c r="BH268" s="260"/>
      <c r="BI268" s="260"/>
      <c r="BJ268" s="260"/>
      <c r="BK268" s="260">
        <v>13</v>
      </c>
      <c r="BL268" s="260">
        <v>79</v>
      </c>
      <c r="BM268" s="260">
        <v>414</v>
      </c>
      <c r="BN268" s="479">
        <f t="shared" si="583"/>
        <v>414</v>
      </c>
      <c r="BO268" s="261" t="s">
        <v>1101</v>
      </c>
    </row>
    <row r="269" spans="2:67" outlineLevel="1">
      <c r="B269" s="54" t="s">
        <v>1139</v>
      </c>
      <c r="C269" s="262">
        <f t="shared" si="537"/>
        <v>13</v>
      </c>
      <c r="D269" s="262">
        <f t="shared" si="538"/>
        <v>117</v>
      </c>
      <c r="E269" s="262">
        <f t="shared" si="539"/>
        <v>608</v>
      </c>
      <c r="F269" s="262">
        <f t="shared" si="540"/>
        <v>608</v>
      </c>
      <c r="G269" s="262">
        <f t="shared" si="541"/>
        <v>0</v>
      </c>
      <c r="H269" s="262">
        <f t="shared" si="542"/>
        <v>0</v>
      </c>
      <c r="I269" s="262">
        <f t="shared" si="543"/>
        <v>0</v>
      </c>
      <c r="J269" s="262">
        <f t="shared" si="544"/>
        <v>0</v>
      </c>
      <c r="K269" s="262">
        <f t="shared" si="545"/>
        <v>0</v>
      </c>
      <c r="L269" s="262">
        <f t="shared" si="546"/>
        <v>0</v>
      </c>
      <c r="M269" s="262">
        <f t="shared" si="547"/>
        <v>0</v>
      </c>
      <c r="N269" s="262">
        <f t="shared" si="548"/>
        <v>0</v>
      </c>
      <c r="O269" s="262">
        <f t="shared" si="549"/>
        <v>18</v>
      </c>
      <c r="P269" s="262">
        <f t="shared" si="550"/>
        <v>108</v>
      </c>
      <c r="Q269" s="262">
        <f t="shared" si="551"/>
        <v>539</v>
      </c>
      <c r="R269" s="456">
        <f t="shared" si="552"/>
        <v>539</v>
      </c>
      <c r="S269" s="469">
        <v>7</v>
      </c>
      <c r="T269" s="470">
        <v>59</v>
      </c>
      <c r="U269" s="470">
        <v>246</v>
      </c>
      <c r="V269" s="470">
        <f t="shared" si="578"/>
        <v>246</v>
      </c>
      <c r="W269" s="470"/>
      <c r="X269" s="470"/>
      <c r="Y269" s="470"/>
      <c r="Z269" s="470"/>
      <c r="AA269" s="470"/>
      <c r="AB269" s="470"/>
      <c r="AC269" s="470"/>
      <c r="AD269" s="470"/>
      <c r="AE269" s="470">
        <v>6</v>
      </c>
      <c r="AF269" s="470">
        <v>46</v>
      </c>
      <c r="AG269" s="470">
        <v>201</v>
      </c>
      <c r="AH269" s="480">
        <f t="shared" si="579"/>
        <v>201</v>
      </c>
      <c r="AI269" s="469">
        <v>13</v>
      </c>
      <c r="AJ269" s="470">
        <v>117</v>
      </c>
      <c r="AK269" s="470">
        <v>608</v>
      </c>
      <c r="AL269" s="470">
        <f t="shared" si="580"/>
        <v>608</v>
      </c>
      <c r="AM269" s="470"/>
      <c r="AN269" s="470"/>
      <c r="AO269" s="470"/>
      <c r="AP269" s="470"/>
      <c r="AQ269" s="470"/>
      <c r="AR269" s="470"/>
      <c r="AS269" s="470"/>
      <c r="AT269" s="470"/>
      <c r="AU269" s="470">
        <v>18</v>
      </c>
      <c r="AV269" s="470">
        <v>108</v>
      </c>
      <c r="AW269" s="470">
        <v>539</v>
      </c>
      <c r="AX269" s="480">
        <f t="shared" si="581"/>
        <v>539</v>
      </c>
      <c r="AY269" s="469">
        <v>13</v>
      </c>
      <c r="AZ269" s="470">
        <v>117</v>
      </c>
      <c r="BA269" s="470">
        <v>608</v>
      </c>
      <c r="BB269" s="470">
        <f t="shared" si="582"/>
        <v>608</v>
      </c>
      <c r="BC269" s="470"/>
      <c r="BD269" s="470"/>
      <c r="BE269" s="470"/>
      <c r="BF269" s="470"/>
      <c r="BG269" s="470"/>
      <c r="BH269" s="470"/>
      <c r="BI269" s="470"/>
      <c r="BJ269" s="470"/>
      <c r="BK269" s="470">
        <v>18</v>
      </c>
      <c r="BL269" s="470">
        <v>108</v>
      </c>
      <c r="BM269" s="470">
        <v>539</v>
      </c>
      <c r="BN269" s="480">
        <f t="shared" si="583"/>
        <v>539</v>
      </c>
      <c r="BO269" s="263"/>
    </row>
    <row r="270" spans="2:67" outlineLevel="1">
      <c r="B270" s="55" t="s">
        <v>1140</v>
      </c>
      <c r="C270" s="264">
        <f t="shared" si="537"/>
        <v>13</v>
      </c>
      <c r="D270" s="264">
        <f t="shared" si="538"/>
        <v>89</v>
      </c>
      <c r="E270" s="264">
        <f t="shared" si="539"/>
        <v>408</v>
      </c>
      <c r="F270" s="264">
        <f t="shared" si="540"/>
        <v>408</v>
      </c>
      <c r="G270" s="264">
        <f t="shared" si="541"/>
        <v>0</v>
      </c>
      <c r="H270" s="264">
        <f t="shared" si="542"/>
        <v>0</v>
      </c>
      <c r="I270" s="264">
        <f t="shared" si="543"/>
        <v>0</v>
      </c>
      <c r="J270" s="264">
        <f t="shared" si="544"/>
        <v>0</v>
      </c>
      <c r="K270" s="264">
        <f t="shared" si="545"/>
        <v>0</v>
      </c>
      <c r="L270" s="264">
        <f t="shared" si="546"/>
        <v>0</v>
      </c>
      <c r="M270" s="264">
        <f t="shared" si="547"/>
        <v>0</v>
      </c>
      <c r="N270" s="264">
        <f t="shared" si="548"/>
        <v>0</v>
      </c>
      <c r="O270" s="264">
        <f t="shared" si="549"/>
        <v>14</v>
      </c>
      <c r="P270" s="264">
        <f t="shared" si="550"/>
        <v>94</v>
      </c>
      <c r="Q270" s="264">
        <f t="shared" si="551"/>
        <v>425</v>
      </c>
      <c r="R270" s="457">
        <f t="shared" si="552"/>
        <v>425</v>
      </c>
      <c r="S270" s="471">
        <v>10</v>
      </c>
      <c r="T270" s="265">
        <v>59</v>
      </c>
      <c r="U270" s="265">
        <v>224</v>
      </c>
      <c r="V270" s="265">
        <f t="shared" si="578"/>
        <v>224</v>
      </c>
      <c r="W270" s="265"/>
      <c r="X270" s="265"/>
      <c r="Y270" s="265"/>
      <c r="Z270" s="265"/>
      <c r="AA270" s="265"/>
      <c r="AB270" s="265"/>
      <c r="AC270" s="265"/>
      <c r="AD270" s="265"/>
      <c r="AE270" s="265">
        <v>6</v>
      </c>
      <c r="AF270" s="265">
        <v>46</v>
      </c>
      <c r="AG270" s="265">
        <v>207</v>
      </c>
      <c r="AH270" s="481">
        <f t="shared" si="579"/>
        <v>207</v>
      </c>
      <c r="AI270" s="471">
        <v>13</v>
      </c>
      <c r="AJ270" s="265">
        <v>89</v>
      </c>
      <c r="AK270" s="265">
        <v>408</v>
      </c>
      <c r="AL270" s="265">
        <f t="shared" si="580"/>
        <v>408</v>
      </c>
      <c r="AM270" s="265"/>
      <c r="AN270" s="265"/>
      <c r="AO270" s="265"/>
      <c r="AP270" s="265"/>
      <c r="AQ270" s="265"/>
      <c r="AR270" s="265"/>
      <c r="AS270" s="265"/>
      <c r="AT270" s="265"/>
      <c r="AU270" s="265">
        <v>14</v>
      </c>
      <c r="AV270" s="265">
        <v>94</v>
      </c>
      <c r="AW270" s="265">
        <v>425</v>
      </c>
      <c r="AX270" s="481">
        <f t="shared" si="581"/>
        <v>425</v>
      </c>
      <c r="AY270" s="471">
        <v>13</v>
      </c>
      <c r="AZ270" s="265">
        <v>89</v>
      </c>
      <c r="BA270" s="265">
        <v>408</v>
      </c>
      <c r="BB270" s="265">
        <f t="shared" si="582"/>
        <v>408</v>
      </c>
      <c r="BC270" s="265"/>
      <c r="BD270" s="265"/>
      <c r="BE270" s="265"/>
      <c r="BF270" s="265"/>
      <c r="BG270" s="265"/>
      <c r="BH270" s="265"/>
      <c r="BI270" s="265"/>
      <c r="BJ270" s="265"/>
      <c r="BK270" s="265">
        <v>14</v>
      </c>
      <c r="BL270" s="265">
        <v>94</v>
      </c>
      <c r="BM270" s="265">
        <v>425</v>
      </c>
      <c r="BN270" s="481">
        <f t="shared" si="583"/>
        <v>425</v>
      </c>
      <c r="BO270" s="263"/>
    </row>
    <row r="271" spans="2:67" outlineLevel="1">
      <c r="B271" s="53" t="str">
        <f t="shared" ref="B271" si="585">$B$176&amp;": Ewe Lambs"</f>
        <v>Middle: Ewe Lambs</v>
      </c>
      <c r="C271" s="259">
        <f t="shared" si="537"/>
        <v>12</v>
      </c>
      <c r="D271" s="259">
        <f t="shared" si="538"/>
        <v>93</v>
      </c>
      <c r="E271" s="259">
        <f t="shared" si="539"/>
        <v>483</v>
      </c>
      <c r="F271" s="259">
        <f t="shared" si="540"/>
        <v>483</v>
      </c>
      <c r="G271" s="259">
        <f t="shared" si="541"/>
        <v>0</v>
      </c>
      <c r="H271" s="259">
        <f t="shared" si="542"/>
        <v>0</v>
      </c>
      <c r="I271" s="259">
        <f t="shared" si="543"/>
        <v>0</v>
      </c>
      <c r="J271" s="259">
        <f t="shared" si="544"/>
        <v>0</v>
      </c>
      <c r="K271" s="259">
        <f t="shared" si="545"/>
        <v>0</v>
      </c>
      <c r="L271" s="259">
        <f t="shared" si="546"/>
        <v>0</v>
      </c>
      <c r="M271" s="259">
        <f t="shared" si="547"/>
        <v>0</v>
      </c>
      <c r="N271" s="259">
        <f t="shared" si="548"/>
        <v>0</v>
      </c>
      <c r="O271" s="259">
        <f t="shared" si="549"/>
        <v>13</v>
      </c>
      <c r="P271" s="259">
        <f t="shared" si="550"/>
        <v>79</v>
      </c>
      <c r="Q271" s="259">
        <f t="shared" si="551"/>
        <v>414</v>
      </c>
      <c r="R271" s="455">
        <f t="shared" si="552"/>
        <v>414</v>
      </c>
      <c r="S271" s="468">
        <v>10</v>
      </c>
      <c r="T271" s="260">
        <v>54</v>
      </c>
      <c r="U271" s="260">
        <v>230</v>
      </c>
      <c r="V271" s="260">
        <f t="shared" si="578"/>
        <v>230</v>
      </c>
      <c r="W271" s="260"/>
      <c r="X271" s="260"/>
      <c r="Y271" s="260"/>
      <c r="Z271" s="260"/>
      <c r="AA271" s="260"/>
      <c r="AB271" s="260"/>
      <c r="AC271" s="260"/>
      <c r="AD271" s="260"/>
      <c r="AE271" s="260">
        <v>5</v>
      </c>
      <c r="AF271" s="260">
        <v>29</v>
      </c>
      <c r="AG271" s="260">
        <v>129</v>
      </c>
      <c r="AH271" s="479">
        <f t="shared" si="579"/>
        <v>129</v>
      </c>
      <c r="AI271" s="468">
        <v>12</v>
      </c>
      <c r="AJ271" s="260">
        <v>93</v>
      </c>
      <c r="AK271" s="260">
        <v>483</v>
      </c>
      <c r="AL271" s="260">
        <f t="shared" si="580"/>
        <v>483</v>
      </c>
      <c r="AM271" s="260"/>
      <c r="AN271" s="260"/>
      <c r="AO271" s="260"/>
      <c r="AP271" s="260"/>
      <c r="AQ271" s="260"/>
      <c r="AR271" s="260"/>
      <c r="AS271" s="260"/>
      <c r="AT271" s="260"/>
      <c r="AU271" s="260">
        <v>13</v>
      </c>
      <c r="AV271" s="260">
        <v>79</v>
      </c>
      <c r="AW271" s="260">
        <v>414</v>
      </c>
      <c r="AX271" s="479">
        <f t="shared" si="581"/>
        <v>414</v>
      </c>
      <c r="AY271" s="468">
        <v>12</v>
      </c>
      <c r="AZ271" s="260">
        <v>93</v>
      </c>
      <c r="BA271" s="260">
        <v>483</v>
      </c>
      <c r="BB271" s="260">
        <f t="shared" si="582"/>
        <v>483</v>
      </c>
      <c r="BC271" s="260"/>
      <c r="BD271" s="260"/>
      <c r="BE271" s="260"/>
      <c r="BF271" s="260"/>
      <c r="BG271" s="260"/>
      <c r="BH271" s="260"/>
      <c r="BI271" s="260"/>
      <c r="BJ271" s="260"/>
      <c r="BK271" s="260">
        <v>13</v>
      </c>
      <c r="BL271" s="260">
        <v>79</v>
      </c>
      <c r="BM271" s="260">
        <v>414</v>
      </c>
      <c r="BN271" s="479">
        <f t="shared" si="583"/>
        <v>414</v>
      </c>
      <c r="BO271" s="261" t="s">
        <v>1101</v>
      </c>
    </row>
    <row r="272" spans="2:67" outlineLevel="1">
      <c r="B272" s="54" t="s">
        <v>1139</v>
      </c>
      <c r="C272" s="262">
        <f t="shared" si="537"/>
        <v>13</v>
      </c>
      <c r="D272" s="262">
        <f t="shared" si="538"/>
        <v>117</v>
      </c>
      <c r="E272" s="262">
        <f t="shared" si="539"/>
        <v>608</v>
      </c>
      <c r="F272" s="262">
        <f t="shared" si="540"/>
        <v>608</v>
      </c>
      <c r="G272" s="262">
        <f t="shared" si="541"/>
        <v>0</v>
      </c>
      <c r="H272" s="262">
        <f t="shared" si="542"/>
        <v>0</v>
      </c>
      <c r="I272" s="262">
        <f t="shared" si="543"/>
        <v>0</v>
      </c>
      <c r="J272" s="262">
        <f t="shared" si="544"/>
        <v>0</v>
      </c>
      <c r="K272" s="262">
        <f t="shared" si="545"/>
        <v>0</v>
      </c>
      <c r="L272" s="262">
        <f t="shared" si="546"/>
        <v>0</v>
      </c>
      <c r="M272" s="262">
        <f t="shared" si="547"/>
        <v>0</v>
      </c>
      <c r="N272" s="262">
        <f t="shared" si="548"/>
        <v>0</v>
      </c>
      <c r="O272" s="262">
        <f t="shared" si="549"/>
        <v>18</v>
      </c>
      <c r="P272" s="262">
        <f t="shared" si="550"/>
        <v>108</v>
      </c>
      <c r="Q272" s="262">
        <f t="shared" si="551"/>
        <v>539</v>
      </c>
      <c r="R272" s="456">
        <f t="shared" si="552"/>
        <v>539</v>
      </c>
      <c r="S272" s="469">
        <v>7</v>
      </c>
      <c r="T272" s="470">
        <v>59</v>
      </c>
      <c r="U272" s="470">
        <v>246</v>
      </c>
      <c r="V272" s="470">
        <f t="shared" si="578"/>
        <v>246</v>
      </c>
      <c r="W272" s="470"/>
      <c r="X272" s="470"/>
      <c r="Y272" s="470"/>
      <c r="Z272" s="470"/>
      <c r="AA272" s="470"/>
      <c r="AB272" s="470"/>
      <c r="AC272" s="470"/>
      <c r="AD272" s="470"/>
      <c r="AE272" s="470">
        <v>6</v>
      </c>
      <c r="AF272" s="470">
        <v>46</v>
      </c>
      <c r="AG272" s="470">
        <v>201</v>
      </c>
      <c r="AH272" s="480">
        <f t="shared" si="579"/>
        <v>201</v>
      </c>
      <c r="AI272" s="469">
        <v>13</v>
      </c>
      <c r="AJ272" s="470">
        <v>117</v>
      </c>
      <c r="AK272" s="470">
        <v>608</v>
      </c>
      <c r="AL272" s="470">
        <f t="shared" si="580"/>
        <v>608</v>
      </c>
      <c r="AM272" s="470"/>
      <c r="AN272" s="470"/>
      <c r="AO272" s="470"/>
      <c r="AP272" s="470"/>
      <c r="AQ272" s="470"/>
      <c r="AR272" s="470"/>
      <c r="AS272" s="470"/>
      <c r="AT272" s="470"/>
      <c r="AU272" s="470">
        <v>18</v>
      </c>
      <c r="AV272" s="470">
        <v>108</v>
      </c>
      <c r="AW272" s="470">
        <v>539</v>
      </c>
      <c r="AX272" s="480">
        <f t="shared" si="581"/>
        <v>539</v>
      </c>
      <c r="AY272" s="469">
        <v>13</v>
      </c>
      <c r="AZ272" s="470">
        <v>117</v>
      </c>
      <c r="BA272" s="470">
        <v>608</v>
      </c>
      <c r="BB272" s="470">
        <f t="shared" si="582"/>
        <v>608</v>
      </c>
      <c r="BC272" s="470"/>
      <c r="BD272" s="470"/>
      <c r="BE272" s="470"/>
      <c r="BF272" s="470"/>
      <c r="BG272" s="470"/>
      <c r="BH272" s="470"/>
      <c r="BI272" s="470"/>
      <c r="BJ272" s="470"/>
      <c r="BK272" s="470">
        <v>18</v>
      </c>
      <c r="BL272" s="470">
        <v>108</v>
      </c>
      <c r="BM272" s="470">
        <v>539</v>
      </c>
      <c r="BN272" s="480">
        <f t="shared" si="583"/>
        <v>539</v>
      </c>
      <c r="BO272" s="263"/>
    </row>
    <row r="273" spans="2:67" outlineLevel="1">
      <c r="B273" s="55" t="s">
        <v>1140</v>
      </c>
      <c r="C273" s="264">
        <f t="shared" si="537"/>
        <v>13</v>
      </c>
      <c r="D273" s="264">
        <f t="shared" si="538"/>
        <v>89</v>
      </c>
      <c r="E273" s="264">
        <f t="shared" si="539"/>
        <v>408</v>
      </c>
      <c r="F273" s="264">
        <f t="shared" si="540"/>
        <v>408</v>
      </c>
      <c r="G273" s="264">
        <f t="shared" si="541"/>
        <v>0</v>
      </c>
      <c r="H273" s="264">
        <f t="shared" si="542"/>
        <v>0</v>
      </c>
      <c r="I273" s="264">
        <f t="shared" si="543"/>
        <v>0</v>
      </c>
      <c r="J273" s="264">
        <f t="shared" si="544"/>
        <v>0</v>
      </c>
      <c r="K273" s="264">
        <f t="shared" si="545"/>
        <v>0</v>
      </c>
      <c r="L273" s="264">
        <f t="shared" si="546"/>
        <v>0</v>
      </c>
      <c r="M273" s="264">
        <f t="shared" si="547"/>
        <v>0</v>
      </c>
      <c r="N273" s="264">
        <f t="shared" si="548"/>
        <v>0</v>
      </c>
      <c r="O273" s="264">
        <f t="shared" si="549"/>
        <v>14</v>
      </c>
      <c r="P273" s="264">
        <f t="shared" si="550"/>
        <v>94</v>
      </c>
      <c r="Q273" s="264">
        <f t="shared" si="551"/>
        <v>425</v>
      </c>
      <c r="R273" s="457">
        <f t="shared" si="552"/>
        <v>425</v>
      </c>
      <c r="S273" s="471">
        <v>10</v>
      </c>
      <c r="T273" s="265">
        <v>59</v>
      </c>
      <c r="U273" s="265">
        <v>224</v>
      </c>
      <c r="V273" s="265">
        <f t="shared" si="578"/>
        <v>224</v>
      </c>
      <c r="W273" s="265"/>
      <c r="X273" s="265"/>
      <c r="Y273" s="265"/>
      <c r="Z273" s="265"/>
      <c r="AA273" s="265"/>
      <c r="AB273" s="265"/>
      <c r="AC273" s="265"/>
      <c r="AD273" s="265"/>
      <c r="AE273" s="265">
        <v>6</v>
      </c>
      <c r="AF273" s="265">
        <v>46</v>
      </c>
      <c r="AG273" s="265">
        <v>207</v>
      </c>
      <c r="AH273" s="481">
        <f t="shared" si="579"/>
        <v>207</v>
      </c>
      <c r="AI273" s="471">
        <v>13</v>
      </c>
      <c r="AJ273" s="265">
        <v>89</v>
      </c>
      <c r="AK273" s="265">
        <v>408</v>
      </c>
      <c r="AL273" s="265">
        <f t="shared" si="580"/>
        <v>408</v>
      </c>
      <c r="AM273" s="265"/>
      <c r="AN273" s="265"/>
      <c r="AO273" s="265"/>
      <c r="AP273" s="265"/>
      <c r="AQ273" s="265"/>
      <c r="AR273" s="265"/>
      <c r="AS273" s="265"/>
      <c r="AT273" s="265"/>
      <c r="AU273" s="265">
        <v>14</v>
      </c>
      <c r="AV273" s="265">
        <v>94</v>
      </c>
      <c r="AW273" s="265">
        <v>425</v>
      </c>
      <c r="AX273" s="481">
        <f t="shared" si="581"/>
        <v>425</v>
      </c>
      <c r="AY273" s="471">
        <v>13</v>
      </c>
      <c r="AZ273" s="265">
        <v>89</v>
      </c>
      <c r="BA273" s="265">
        <v>408</v>
      </c>
      <c r="BB273" s="265">
        <f t="shared" si="582"/>
        <v>408</v>
      </c>
      <c r="BC273" s="265"/>
      <c r="BD273" s="265"/>
      <c r="BE273" s="265"/>
      <c r="BF273" s="265"/>
      <c r="BG273" s="265"/>
      <c r="BH273" s="265"/>
      <c r="BI273" s="265"/>
      <c r="BJ273" s="265"/>
      <c r="BK273" s="265">
        <v>14</v>
      </c>
      <c r="BL273" s="265">
        <v>94</v>
      </c>
      <c r="BM273" s="265">
        <v>425</v>
      </c>
      <c r="BN273" s="481">
        <f t="shared" si="583"/>
        <v>425</v>
      </c>
      <c r="BO273" s="263"/>
    </row>
    <row r="274" spans="2:67" outlineLevel="1">
      <c r="B274" s="53" t="str">
        <f t="shared" ref="B274" si="586">$B$177&amp;": Ewe Lambs"</f>
        <v>Late: Ewe Lambs</v>
      </c>
      <c r="C274" s="259">
        <f t="shared" si="537"/>
        <v>12</v>
      </c>
      <c r="D274" s="259">
        <f t="shared" si="538"/>
        <v>93</v>
      </c>
      <c r="E274" s="259">
        <f t="shared" si="539"/>
        <v>483</v>
      </c>
      <c r="F274" s="259">
        <f t="shared" si="540"/>
        <v>483</v>
      </c>
      <c r="G274" s="259">
        <f t="shared" si="541"/>
        <v>0</v>
      </c>
      <c r="H274" s="259">
        <f t="shared" si="542"/>
        <v>0</v>
      </c>
      <c r="I274" s="259">
        <f t="shared" si="543"/>
        <v>0</v>
      </c>
      <c r="J274" s="259">
        <f t="shared" si="544"/>
        <v>0</v>
      </c>
      <c r="K274" s="259">
        <f t="shared" si="545"/>
        <v>0</v>
      </c>
      <c r="L274" s="259">
        <f t="shared" si="546"/>
        <v>0</v>
      </c>
      <c r="M274" s="259">
        <f t="shared" si="547"/>
        <v>0</v>
      </c>
      <c r="N274" s="259">
        <f t="shared" si="548"/>
        <v>0</v>
      </c>
      <c r="O274" s="259">
        <f t="shared" si="549"/>
        <v>13</v>
      </c>
      <c r="P274" s="259">
        <f t="shared" si="550"/>
        <v>79</v>
      </c>
      <c r="Q274" s="259">
        <f t="shared" si="551"/>
        <v>414</v>
      </c>
      <c r="R274" s="455">
        <f t="shared" si="552"/>
        <v>414</v>
      </c>
      <c r="S274" s="468">
        <v>10</v>
      </c>
      <c r="T274" s="260">
        <v>54</v>
      </c>
      <c r="U274" s="260">
        <v>230</v>
      </c>
      <c r="V274" s="260">
        <f t="shared" si="578"/>
        <v>230</v>
      </c>
      <c r="W274" s="260"/>
      <c r="X274" s="260"/>
      <c r="Y274" s="260"/>
      <c r="Z274" s="260"/>
      <c r="AA274" s="260"/>
      <c r="AB274" s="260"/>
      <c r="AC274" s="260"/>
      <c r="AD274" s="260"/>
      <c r="AE274" s="260">
        <v>5</v>
      </c>
      <c r="AF274" s="260">
        <v>29</v>
      </c>
      <c r="AG274" s="260">
        <v>129</v>
      </c>
      <c r="AH274" s="479">
        <f t="shared" si="579"/>
        <v>129</v>
      </c>
      <c r="AI274" s="468">
        <v>12</v>
      </c>
      <c r="AJ274" s="260">
        <v>93</v>
      </c>
      <c r="AK274" s="260">
        <v>483</v>
      </c>
      <c r="AL274" s="260">
        <f t="shared" si="580"/>
        <v>483</v>
      </c>
      <c r="AM274" s="260"/>
      <c r="AN274" s="260"/>
      <c r="AO274" s="260"/>
      <c r="AP274" s="260"/>
      <c r="AQ274" s="260"/>
      <c r="AR274" s="260"/>
      <c r="AS274" s="260"/>
      <c r="AT274" s="260"/>
      <c r="AU274" s="260">
        <v>13</v>
      </c>
      <c r="AV274" s="260">
        <v>79</v>
      </c>
      <c r="AW274" s="260">
        <v>414</v>
      </c>
      <c r="AX274" s="479">
        <f t="shared" si="581"/>
        <v>414</v>
      </c>
      <c r="AY274" s="468">
        <v>12</v>
      </c>
      <c r="AZ274" s="260">
        <v>93</v>
      </c>
      <c r="BA274" s="260">
        <v>483</v>
      </c>
      <c r="BB274" s="260">
        <f t="shared" si="582"/>
        <v>483</v>
      </c>
      <c r="BC274" s="260"/>
      <c r="BD274" s="260"/>
      <c r="BE274" s="260"/>
      <c r="BF274" s="260"/>
      <c r="BG274" s="260"/>
      <c r="BH274" s="260"/>
      <c r="BI274" s="260"/>
      <c r="BJ274" s="260"/>
      <c r="BK274" s="260">
        <v>13</v>
      </c>
      <c r="BL274" s="260">
        <v>79</v>
      </c>
      <c r="BM274" s="260">
        <v>414</v>
      </c>
      <c r="BN274" s="479">
        <f t="shared" si="583"/>
        <v>414</v>
      </c>
      <c r="BO274" s="261" t="s">
        <v>1101</v>
      </c>
    </row>
    <row r="275" spans="2:67" outlineLevel="1">
      <c r="B275" s="54" t="s">
        <v>1139</v>
      </c>
      <c r="C275" s="262">
        <f t="shared" si="537"/>
        <v>13</v>
      </c>
      <c r="D275" s="262">
        <f t="shared" si="538"/>
        <v>117</v>
      </c>
      <c r="E275" s="262">
        <f t="shared" si="539"/>
        <v>608</v>
      </c>
      <c r="F275" s="262">
        <f t="shared" si="540"/>
        <v>608</v>
      </c>
      <c r="G275" s="262">
        <f t="shared" si="541"/>
        <v>0</v>
      </c>
      <c r="H275" s="262">
        <f t="shared" si="542"/>
        <v>0</v>
      </c>
      <c r="I275" s="262">
        <f t="shared" si="543"/>
        <v>0</v>
      </c>
      <c r="J275" s="262">
        <f t="shared" si="544"/>
        <v>0</v>
      </c>
      <c r="K275" s="262">
        <f t="shared" si="545"/>
        <v>0</v>
      </c>
      <c r="L275" s="262">
        <f t="shared" si="546"/>
        <v>0</v>
      </c>
      <c r="M275" s="262">
        <f t="shared" si="547"/>
        <v>0</v>
      </c>
      <c r="N275" s="262">
        <f t="shared" si="548"/>
        <v>0</v>
      </c>
      <c r="O275" s="262">
        <f t="shared" si="549"/>
        <v>18</v>
      </c>
      <c r="P275" s="262">
        <f t="shared" si="550"/>
        <v>108</v>
      </c>
      <c r="Q275" s="262">
        <f t="shared" si="551"/>
        <v>539</v>
      </c>
      <c r="R275" s="456">
        <f t="shared" si="552"/>
        <v>539</v>
      </c>
      <c r="S275" s="469">
        <v>7</v>
      </c>
      <c r="T275" s="470">
        <v>59</v>
      </c>
      <c r="U275" s="470">
        <v>246</v>
      </c>
      <c r="V275" s="470">
        <f t="shared" si="578"/>
        <v>246</v>
      </c>
      <c r="W275" s="470"/>
      <c r="X275" s="470"/>
      <c r="Y275" s="470"/>
      <c r="Z275" s="470"/>
      <c r="AA275" s="470"/>
      <c r="AB275" s="470"/>
      <c r="AC275" s="470"/>
      <c r="AD275" s="470"/>
      <c r="AE275" s="470">
        <v>6</v>
      </c>
      <c r="AF275" s="470">
        <v>46</v>
      </c>
      <c r="AG275" s="470">
        <v>201</v>
      </c>
      <c r="AH275" s="480">
        <f t="shared" si="579"/>
        <v>201</v>
      </c>
      <c r="AI275" s="469">
        <v>13</v>
      </c>
      <c r="AJ275" s="470">
        <v>117</v>
      </c>
      <c r="AK275" s="470">
        <v>608</v>
      </c>
      <c r="AL275" s="470">
        <f t="shared" si="580"/>
        <v>608</v>
      </c>
      <c r="AM275" s="470"/>
      <c r="AN275" s="470"/>
      <c r="AO275" s="470"/>
      <c r="AP275" s="470"/>
      <c r="AQ275" s="470"/>
      <c r="AR275" s="470"/>
      <c r="AS275" s="470"/>
      <c r="AT275" s="470"/>
      <c r="AU275" s="470">
        <v>18</v>
      </c>
      <c r="AV275" s="470">
        <v>108</v>
      </c>
      <c r="AW275" s="470">
        <v>539</v>
      </c>
      <c r="AX275" s="480">
        <f t="shared" si="581"/>
        <v>539</v>
      </c>
      <c r="AY275" s="469">
        <v>13</v>
      </c>
      <c r="AZ275" s="470">
        <v>117</v>
      </c>
      <c r="BA275" s="470">
        <v>608</v>
      </c>
      <c r="BB275" s="470">
        <f t="shared" si="582"/>
        <v>608</v>
      </c>
      <c r="BC275" s="470"/>
      <c r="BD275" s="470"/>
      <c r="BE275" s="470"/>
      <c r="BF275" s="470"/>
      <c r="BG275" s="470"/>
      <c r="BH275" s="470"/>
      <c r="BI275" s="470"/>
      <c r="BJ275" s="470"/>
      <c r="BK275" s="470">
        <v>18</v>
      </c>
      <c r="BL275" s="470">
        <v>108</v>
      </c>
      <c r="BM275" s="470">
        <v>539</v>
      </c>
      <c r="BN275" s="480">
        <f t="shared" si="583"/>
        <v>539</v>
      </c>
      <c r="BO275" s="263"/>
    </row>
    <row r="276" spans="2:67" outlineLevel="1">
      <c r="B276" s="55" t="s">
        <v>1140</v>
      </c>
      <c r="C276" s="264">
        <f t="shared" si="537"/>
        <v>13</v>
      </c>
      <c r="D276" s="264">
        <f t="shared" si="538"/>
        <v>89</v>
      </c>
      <c r="E276" s="264">
        <f t="shared" si="539"/>
        <v>408</v>
      </c>
      <c r="F276" s="264">
        <f t="shared" si="540"/>
        <v>408</v>
      </c>
      <c r="G276" s="264">
        <f t="shared" si="541"/>
        <v>0</v>
      </c>
      <c r="H276" s="264">
        <f t="shared" si="542"/>
        <v>0</v>
      </c>
      <c r="I276" s="264">
        <f t="shared" si="543"/>
        <v>0</v>
      </c>
      <c r="J276" s="264">
        <f t="shared" si="544"/>
        <v>0</v>
      </c>
      <c r="K276" s="264">
        <f t="shared" si="545"/>
        <v>0</v>
      </c>
      <c r="L276" s="264">
        <f t="shared" si="546"/>
        <v>0</v>
      </c>
      <c r="M276" s="264">
        <f t="shared" si="547"/>
        <v>0</v>
      </c>
      <c r="N276" s="264">
        <f t="shared" si="548"/>
        <v>0</v>
      </c>
      <c r="O276" s="264">
        <f t="shared" si="549"/>
        <v>14</v>
      </c>
      <c r="P276" s="264">
        <f t="shared" si="550"/>
        <v>94</v>
      </c>
      <c r="Q276" s="264">
        <f t="shared" si="551"/>
        <v>425</v>
      </c>
      <c r="R276" s="457">
        <f t="shared" si="552"/>
        <v>425</v>
      </c>
      <c r="S276" s="471">
        <v>10</v>
      </c>
      <c r="T276" s="265">
        <v>59</v>
      </c>
      <c r="U276" s="265">
        <v>224</v>
      </c>
      <c r="V276" s="265">
        <f t="shared" si="578"/>
        <v>224</v>
      </c>
      <c r="W276" s="265"/>
      <c r="X276" s="265"/>
      <c r="Y276" s="265"/>
      <c r="Z276" s="265"/>
      <c r="AA276" s="265"/>
      <c r="AB276" s="265"/>
      <c r="AC276" s="265"/>
      <c r="AD276" s="265"/>
      <c r="AE276" s="265">
        <v>6</v>
      </c>
      <c r="AF276" s="265">
        <v>46</v>
      </c>
      <c r="AG276" s="265">
        <v>207</v>
      </c>
      <c r="AH276" s="481">
        <f t="shared" si="579"/>
        <v>207</v>
      </c>
      <c r="AI276" s="471">
        <v>13</v>
      </c>
      <c r="AJ276" s="265">
        <v>89</v>
      </c>
      <c r="AK276" s="265">
        <v>408</v>
      </c>
      <c r="AL276" s="265">
        <f t="shared" si="580"/>
        <v>408</v>
      </c>
      <c r="AM276" s="265"/>
      <c r="AN276" s="265"/>
      <c r="AO276" s="265"/>
      <c r="AP276" s="265"/>
      <c r="AQ276" s="265"/>
      <c r="AR276" s="265"/>
      <c r="AS276" s="265"/>
      <c r="AT276" s="265"/>
      <c r="AU276" s="265">
        <v>14</v>
      </c>
      <c r="AV276" s="265">
        <v>94</v>
      </c>
      <c r="AW276" s="265">
        <v>425</v>
      </c>
      <c r="AX276" s="481">
        <f t="shared" si="581"/>
        <v>425</v>
      </c>
      <c r="AY276" s="471">
        <v>13</v>
      </c>
      <c r="AZ276" s="265">
        <v>89</v>
      </c>
      <c r="BA276" s="265">
        <v>408</v>
      </c>
      <c r="BB276" s="265">
        <f t="shared" si="582"/>
        <v>408</v>
      </c>
      <c r="BC276" s="265"/>
      <c r="BD276" s="265"/>
      <c r="BE276" s="265"/>
      <c r="BF276" s="265"/>
      <c r="BG276" s="265"/>
      <c r="BH276" s="265"/>
      <c r="BI276" s="265"/>
      <c r="BJ276" s="265"/>
      <c r="BK276" s="265">
        <v>14</v>
      </c>
      <c r="BL276" s="265">
        <v>94</v>
      </c>
      <c r="BM276" s="265">
        <v>425</v>
      </c>
      <c r="BN276" s="481">
        <f t="shared" si="583"/>
        <v>425</v>
      </c>
      <c r="BO276" s="263"/>
    </row>
    <row r="277" spans="2:67" outlineLevel="1">
      <c r="B277" s="53" t="str">
        <f>$B$178&amp;": Ewe Lambs"</f>
        <v>V. Late: Ewe Lambs</v>
      </c>
      <c r="C277" s="259">
        <f t="shared" ref="C277:C279" si="587">CHOOSE(d.Region,S277,AI277,AY277)</f>
        <v>12</v>
      </c>
      <c r="D277" s="259">
        <f t="shared" ref="D277:D279" si="588">CHOOSE(d.Region,T277,AJ277,AZ277)</f>
        <v>93</v>
      </c>
      <c r="E277" s="259">
        <f t="shared" ref="E277:E279" si="589">CHOOSE(d.Region,U277,AK277,BA277)</f>
        <v>483</v>
      </c>
      <c r="F277" s="259">
        <f t="shared" ref="F277:F279" si="590">CHOOSE(d.Region,V277,AL277,BB277)</f>
        <v>483</v>
      </c>
      <c r="G277" s="259">
        <f t="shared" ref="G277:G279" si="591">CHOOSE(d.Region,W277,AM277,BC277)</f>
        <v>0</v>
      </c>
      <c r="H277" s="259">
        <f t="shared" ref="H277:H279" si="592">CHOOSE(d.Region,X277,AN277,BD277)</f>
        <v>0</v>
      </c>
      <c r="I277" s="259">
        <f t="shared" ref="I277:I279" si="593">CHOOSE(d.Region,Y277,AO277,BE277)</f>
        <v>0</v>
      </c>
      <c r="J277" s="259">
        <f t="shared" ref="J277:J279" si="594">CHOOSE(d.Region,Z277,AP277,BF277)</f>
        <v>0</v>
      </c>
      <c r="K277" s="259">
        <f t="shared" ref="K277:K279" si="595">CHOOSE(d.Region,AA277,AQ277,BG277)</f>
        <v>0</v>
      </c>
      <c r="L277" s="259">
        <f t="shared" ref="L277:L279" si="596">CHOOSE(d.Region,AB277,AR277,BH277)</f>
        <v>0</v>
      </c>
      <c r="M277" s="259">
        <f t="shared" ref="M277:M279" si="597">CHOOSE(d.Region,AC277,AS277,BI277)</f>
        <v>0</v>
      </c>
      <c r="N277" s="259">
        <f t="shared" ref="N277:N279" si="598">CHOOSE(d.Region,AD277,AT277,BJ277)</f>
        <v>0</v>
      </c>
      <c r="O277" s="259">
        <f t="shared" ref="O277:O279" si="599">CHOOSE(d.Region,AE277,AU277,BK277)</f>
        <v>13</v>
      </c>
      <c r="P277" s="259">
        <f t="shared" ref="P277:P279" si="600">CHOOSE(d.Region,AF277,AV277,BL277)</f>
        <v>79</v>
      </c>
      <c r="Q277" s="259">
        <f t="shared" ref="Q277:Q279" si="601">CHOOSE(d.Region,AG277,AW277,BM277)</f>
        <v>414</v>
      </c>
      <c r="R277" s="455">
        <f t="shared" ref="R277:R279" si="602">CHOOSE(d.Region,AH277,AX277,BN277)</f>
        <v>414</v>
      </c>
      <c r="S277" s="468">
        <v>10</v>
      </c>
      <c r="T277" s="260">
        <v>54</v>
      </c>
      <c r="U277" s="260">
        <v>230</v>
      </c>
      <c r="V277" s="260">
        <f t="shared" ref="V277:V279" si="603">U277</f>
        <v>230</v>
      </c>
      <c r="W277" s="260"/>
      <c r="X277" s="260"/>
      <c r="Y277" s="260"/>
      <c r="Z277" s="260"/>
      <c r="AA277" s="260"/>
      <c r="AB277" s="260"/>
      <c r="AC277" s="260"/>
      <c r="AD277" s="260"/>
      <c r="AE277" s="260">
        <v>5</v>
      </c>
      <c r="AF277" s="260">
        <v>29</v>
      </c>
      <c r="AG277" s="260">
        <v>129</v>
      </c>
      <c r="AH277" s="479">
        <f t="shared" ref="AH277:AH279" si="604">AG277</f>
        <v>129</v>
      </c>
      <c r="AI277" s="468">
        <v>12</v>
      </c>
      <c r="AJ277" s="260">
        <v>93</v>
      </c>
      <c r="AK277" s="260">
        <v>483</v>
      </c>
      <c r="AL277" s="260">
        <f t="shared" ref="AL277:AL279" si="605">AK277</f>
        <v>483</v>
      </c>
      <c r="AM277" s="260"/>
      <c r="AN277" s="260"/>
      <c r="AO277" s="260"/>
      <c r="AP277" s="260"/>
      <c r="AQ277" s="260"/>
      <c r="AR277" s="260"/>
      <c r="AS277" s="260"/>
      <c r="AT277" s="260"/>
      <c r="AU277" s="260">
        <v>13</v>
      </c>
      <c r="AV277" s="260">
        <v>79</v>
      </c>
      <c r="AW277" s="260">
        <v>414</v>
      </c>
      <c r="AX277" s="479">
        <f t="shared" ref="AX277:AX279" si="606">AW277</f>
        <v>414</v>
      </c>
      <c r="AY277" s="468">
        <v>12</v>
      </c>
      <c r="AZ277" s="260">
        <v>93</v>
      </c>
      <c r="BA277" s="260">
        <v>483</v>
      </c>
      <c r="BB277" s="260">
        <f t="shared" ref="BB277:BB279" si="607">BA277</f>
        <v>483</v>
      </c>
      <c r="BC277" s="260"/>
      <c r="BD277" s="260"/>
      <c r="BE277" s="260"/>
      <c r="BF277" s="260"/>
      <c r="BG277" s="260"/>
      <c r="BH277" s="260"/>
      <c r="BI277" s="260"/>
      <c r="BJ277" s="260"/>
      <c r="BK277" s="260">
        <v>13</v>
      </c>
      <c r="BL277" s="260">
        <v>79</v>
      </c>
      <c r="BM277" s="260">
        <v>414</v>
      </c>
      <c r="BN277" s="479">
        <f t="shared" ref="BN277:BN279" si="608">BM277</f>
        <v>414</v>
      </c>
      <c r="BO277" s="261" t="s">
        <v>1101</v>
      </c>
    </row>
    <row r="278" spans="2:67" outlineLevel="1">
      <c r="B278" s="54" t="s">
        <v>1139</v>
      </c>
      <c r="C278" s="262">
        <f t="shared" si="587"/>
        <v>13</v>
      </c>
      <c r="D278" s="262">
        <f t="shared" si="588"/>
        <v>117</v>
      </c>
      <c r="E278" s="262">
        <f t="shared" si="589"/>
        <v>608</v>
      </c>
      <c r="F278" s="262">
        <f t="shared" si="590"/>
        <v>608</v>
      </c>
      <c r="G278" s="262">
        <f t="shared" si="591"/>
        <v>0</v>
      </c>
      <c r="H278" s="262">
        <f t="shared" si="592"/>
        <v>0</v>
      </c>
      <c r="I278" s="262">
        <f t="shared" si="593"/>
        <v>0</v>
      </c>
      <c r="J278" s="262">
        <f t="shared" si="594"/>
        <v>0</v>
      </c>
      <c r="K278" s="262">
        <f t="shared" si="595"/>
        <v>0</v>
      </c>
      <c r="L278" s="262">
        <f t="shared" si="596"/>
        <v>0</v>
      </c>
      <c r="M278" s="262">
        <f t="shared" si="597"/>
        <v>0</v>
      </c>
      <c r="N278" s="262">
        <f t="shared" si="598"/>
        <v>0</v>
      </c>
      <c r="O278" s="262">
        <f t="shared" si="599"/>
        <v>18</v>
      </c>
      <c r="P278" s="262">
        <f t="shared" si="600"/>
        <v>108</v>
      </c>
      <c r="Q278" s="262">
        <f t="shared" si="601"/>
        <v>539</v>
      </c>
      <c r="R278" s="456">
        <f t="shared" si="602"/>
        <v>539</v>
      </c>
      <c r="S278" s="469">
        <v>7</v>
      </c>
      <c r="T278" s="470">
        <v>59</v>
      </c>
      <c r="U278" s="470">
        <v>246</v>
      </c>
      <c r="V278" s="470">
        <f t="shared" si="603"/>
        <v>246</v>
      </c>
      <c r="W278" s="470"/>
      <c r="X278" s="470"/>
      <c r="Y278" s="470"/>
      <c r="Z278" s="470"/>
      <c r="AA278" s="470"/>
      <c r="AB278" s="470"/>
      <c r="AC278" s="470"/>
      <c r="AD278" s="470"/>
      <c r="AE278" s="470">
        <v>6</v>
      </c>
      <c r="AF278" s="470">
        <v>46</v>
      </c>
      <c r="AG278" s="470">
        <v>201</v>
      </c>
      <c r="AH278" s="480">
        <f t="shared" si="604"/>
        <v>201</v>
      </c>
      <c r="AI278" s="469">
        <v>13</v>
      </c>
      <c r="AJ278" s="470">
        <v>117</v>
      </c>
      <c r="AK278" s="470">
        <v>608</v>
      </c>
      <c r="AL278" s="470">
        <f t="shared" si="605"/>
        <v>608</v>
      </c>
      <c r="AM278" s="470"/>
      <c r="AN278" s="470"/>
      <c r="AO278" s="470"/>
      <c r="AP278" s="470"/>
      <c r="AQ278" s="470"/>
      <c r="AR278" s="470"/>
      <c r="AS278" s="470"/>
      <c r="AT278" s="470"/>
      <c r="AU278" s="470">
        <v>18</v>
      </c>
      <c r="AV278" s="470">
        <v>108</v>
      </c>
      <c r="AW278" s="470">
        <v>539</v>
      </c>
      <c r="AX278" s="480">
        <f t="shared" si="606"/>
        <v>539</v>
      </c>
      <c r="AY278" s="469">
        <v>13</v>
      </c>
      <c r="AZ278" s="470">
        <v>117</v>
      </c>
      <c r="BA278" s="470">
        <v>608</v>
      </c>
      <c r="BB278" s="470">
        <f t="shared" si="607"/>
        <v>608</v>
      </c>
      <c r="BC278" s="470"/>
      <c r="BD278" s="470"/>
      <c r="BE278" s="470"/>
      <c r="BF278" s="470"/>
      <c r="BG278" s="470"/>
      <c r="BH278" s="470"/>
      <c r="BI278" s="470"/>
      <c r="BJ278" s="470"/>
      <c r="BK278" s="470">
        <v>18</v>
      </c>
      <c r="BL278" s="470">
        <v>108</v>
      </c>
      <c r="BM278" s="470">
        <v>539</v>
      </c>
      <c r="BN278" s="480">
        <f t="shared" si="608"/>
        <v>539</v>
      </c>
      <c r="BO278" s="263"/>
    </row>
    <row r="279" spans="2:67" outlineLevel="1">
      <c r="B279" s="55" t="s">
        <v>1140</v>
      </c>
      <c r="C279" s="264">
        <f t="shared" si="587"/>
        <v>13</v>
      </c>
      <c r="D279" s="264">
        <f t="shared" si="588"/>
        <v>89</v>
      </c>
      <c r="E279" s="264">
        <f t="shared" si="589"/>
        <v>408</v>
      </c>
      <c r="F279" s="264">
        <f t="shared" si="590"/>
        <v>408</v>
      </c>
      <c r="G279" s="264">
        <f t="shared" si="591"/>
        <v>0</v>
      </c>
      <c r="H279" s="264">
        <f t="shared" si="592"/>
        <v>0</v>
      </c>
      <c r="I279" s="264">
        <f t="shared" si="593"/>
        <v>0</v>
      </c>
      <c r="J279" s="264">
        <f t="shared" si="594"/>
        <v>0</v>
      </c>
      <c r="K279" s="264">
        <f t="shared" si="595"/>
        <v>0</v>
      </c>
      <c r="L279" s="264">
        <f t="shared" si="596"/>
        <v>0</v>
      </c>
      <c r="M279" s="264">
        <f t="shared" si="597"/>
        <v>0</v>
      </c>
      <c r="N279" s="264">
        <f t="shared" si="598"/>
        <v>0</v>
      </c>
      <c r="O279" s="264">
        <f t="shared" si="599"/>
        <v>14</v>
      </c>
      <c r="P279" s="264">
        <f t="shared" si="600"/>
        <v>94</v>
      </c>
      <c r="Q279" s="264">
        <f t="shared" si="601"/>
        <v>425</v>
      </c>
      <c r="R279" s="457">
        <f t="shared" si="602"/>
        <v>425</v>
      </c>
      <c r="S279" s="471">
        <v>10</v>
      </c>
      <c r="T279" s="265">
        <v>59</v>
      </c>
      <c r="U279" s="265">
        <v>224</v>
      </c>
      <c r="V279" s="265">
        <f t="shared" si="603"/>
        <v>224</v>
      </c>
      <c r="W279" s="265"/>
      <c r="X279" s="265"/>
      <c r="Y279" s="265"/>
      <c r="Z279" s="265"/>
      <c r="AA279" s="265"/>
      <c r="AB279" s="265"/>
      <c r="AC279" s="265"/>
      <c r="AD279" s="265"/>
      <c r="AE279" s="265">
        <v>6</v>
      </c>
      <c r="AF279" s="265">
        <v>46</v>
      </c>
      <c r="AG279" s="265">
        <v>207</v>
      </c>
      <c r="AH279" s="481">
        <f t="shared" si="604"/>
        <v>207</v>
      </c>
      <c r="AI279" s="471">
        <v>13</v>
      </c>
      <c r="AJ279" s="265">
        <v>89</v>
      </c>
      <c r="AK279" s="265">
        <v>408</v>
      </c>
      <c r="AL279" s="265">
        <f t="shared" si="605"/>
        <v>408</v>
      </c>
      <c r="AM279" s="265"/>
      <c r="AN279" s="265"/>
      <c r="AO279" s="265"/>
      <c r="AP279" s="265"/>
      <c r="AQ279" s="265"/>
      <c r="AR279" s="265"/>
      <c r="AS279" s="265"/>
      <c r="AT279" s="265"/>
      <c r="AU279" s="265">
        <v>14</v>
      </c>
      <c r="AV279" s="265">
        <v>94</v>
      </c>
      <c r="AW279" s="265">
        <v>425</v>
      </c>
      <c r="AX279" s="481">
        <f t="shared" si="606"/>
        <v>425</v>
      </c>
      <c r="AY279" s="471">
        <v>13</v>
      </c>
      <c r="AZ279" s="265">
        <v>89</v>
      </c>
      <c r="BA279" s="265">
        <v>408</v>
      </c>
      <c r="BB279" s="265">
        <f t="shared" si="607"/>
        <v>408</v>
      </c>
      <c r="BC279" s="265"/>
      <c r="BD279" s="265"/>
      <c r="BE279" s="265"/>
      <c r="BF279" s="265"/>
      <c r="BG279" s="265"/>
      <c r="BH279" s="265"/>
      <c r="BI279" s="265"/>
      <c r="BJ279" s="265"/>
      <c r="BK279" s="265">
        <v>14</v>
      </c>
      <c r="BL279" s="265">
        <v>94</v>
      </c>
      <c r="BM279" s="265">
        <v>425</v>
      </c>
      <c r="BN279" s="481">
        <f t="shared" si="608"/>
        <v>425</v>
      </c>
      <c r="BO279" s="263"/>
    </row>
    <row r="280" spans="2:67" outlineLevel="1">
      <c r="B280" s="53" t="str">
        <f t="shared" ref="B280" si="609">$B$179&amp;": Ewe Lambs"</f>
        <v>7mo with 0% mated: Ewe Lambs</v>
      </c>
      <c r="C280" s="259">
        <f t="shared" si="537"/>
        <v>12</v>
      </c>
      <c r="D280" s="259">
        <f t="shared" si="538"/>
        <v>93</v>
      </c>
      <c r="E280" s="259">
        <f t="shared" si="539"/>
        <v>483</v>
      </c>
      <c r="F280" s="259">
        <f t="shared" si="540"/>
        <v>483</v>
      </c>
      <c r="G280" s="259">
        <f t="shared" si="541"/>
        <v>0</v>
      </c>
      <c r="H280" s="259">
        <f t="shared" si="542"/>
        <v>0</v>
      </c>
      <c r="I280" s="259">
        <f t="shared" si="543"/>
        <v>0</v>
      </c>
      <c r="J280" s="259">
        <f t="shared" si="544"/>
        <v>0</v>
      </c>
      <c r="K280" s="259">
        <f t="shared" si="545"/>
        <v>0</v>
      </c>
      <c r="L280" s="259">
        <f t="shared" si="546"/>
        <v>0</v>
      </c>
      <c r="M280" s="259">
        <f t="shared" si="547"/>
        <v>0</v>
      </c>
      <c r="N280" s="259">
        <f t="shared" si="548"/>
        <v>0</v>
      </c>
      <c r="O280" s="259">
        <f t="shared" si="549"/>
        <v>13</v>
      </c>
      <c r="P280" s="259">
        <f t="shared" si="550"/>
        <v>79</v>
      </c>
      <c r="Q280" s="259">
        <f t="shared" si="551"/>
        <v>414</v>
      </c>
      <c r="R280" s="455">
        <f t="shared" si="552"/>
        <v>414</v>
      </c>
      <c r="S280" s="366">
        <f>S265</f>
        <v>10</v>
      </c>
      <c r="T280" s="366">
        <f t="shared" ref="T280:BN280" si="610">T265</f>
        <v>54</v>
      </c>
      <c r="U280" s="366">
        <f t="shared" si="610"/>
        <v>230</v>
      </c>
      <c r="V280" s="366">
        <f t="shared" si="610"/>
        <v>230</v>
      </c>
      <c r="W280" s="366">
        <f t="shared" si="610"/>
        <v>0</v>
      </c>
      <c r="X280" s="366">
        <f t="shared" si="610"/>
        <v>0</v>
      </c>
      <c r="Y280" s="366">
        <f t="shared" si="610"/>
        <v>0</v>
      </c>
      <c r="Z280" s="366">
        <f t="shared" si="610"/>
        <v>0</v>
      </c>
      <c r="AA280" s="366">
        <f t="shared" si="610"/>
        <v>0</v>
      </c>
      <c r="AB280" s="366">
        <f t="shared" si="610"/>
        <v>0</v>
      </c>
      <c r="AC280" s="366">
        <f t="shared" si="610"/>
        <v>0</v>
      </c>
      <c r="AD280" s="366">
        <f t="shared" si="610"/>
        <v>0</v>
      </c>
      <c r="AE280" s="366">
        <f t="shared" si="610"/>
        <v>5</v>
      </c>
      <c r="AF280" s="366">
        <f t="shared" si="610"/>
        <v>29</v>
      </c>
      <c r="AG280" s="366">
        <f>AG265</f>
        <v>129</v>
      </c>
      <c r="AH280" s="366">
        <f t="shared" si="610"/>
        <v>129</v>
      </c>
      <c r="AI280" s="366">
        <f t="shared" si="610"/>
        <v>12</v>
      </c>
      <c r="AJ280" s="366">
        <f t="shared" si="610"/>
        <v>93</v>
      </c>
      <c r="AK280" s="366">
        <f t="shared" si="610"/>
        <v>483</v>
      </c>
      <c r="AL280" s="366">
        <f t="shared" si="610"/>
        <v>483</v>
      </c>
      <c r="AM280" s="366">
        <f t="shared" si="610"/>
        <v>0</v>
      </c>
      <c r="AN280" s="366">
        <f t="shared" si="610"/>
        <v>0</v>
      </c>
      <c r="AO280" s="366">
        <f t="shared" si="610"/>
        <v>0</v>
      </c>
      <c r="AP280" s="366">
        <f t="shared" si="610"/>
        <v>0</v>
      </c>
      <c r="AQ280" s="366">
        <f t="shared" si="610"/>
        <v>0</v>
      </c>
      <c r="AR280" s="366">
        <f t="shared" si="610"/>
        <v>0</v>
      </c>
      <c r="AS280" s="366">
        <f t="shared" si="610"/>
        <v>0</v>
      </c>
      <c r="AT280" s="366">
        <f t="shared" si="610"/>
        <v>0</v>
      </c>
      <c r="AU280" s="366">
        <f t="shared" si="610"/>
        <v>13</v>
      </c>
      <c r="AV280" s="366">
        <f t="shared" si="610"/>
        <v>79</v>
      </c>
      <c r="AW280" s="366">
        <f t="shared" si="610"/>
        <v>414</v>
      </c>
      <c r="AX280" s="366">
        <f t="shared" si="610"/>
        <v>414</v>
      </c>
      <c r="AY280" s="366">
        <f t="shared" si="610"/>
        <v>12</v>
      </c>
      <c r="AZ280" s="366">
        <f t="shared" si="610"/>
        <v>93</v>
      </c>
      <c r="BA280" s="366">
        <f t="shared" si="610"/>
        <v>483</v>
      </c>
      <c r="BB280" s="366">
        <f t="shared" si="610"/>
        <v>483</v>
      </c>
      <c r="BC280" s="366">
        <f t="shared" si="610"/>
        <v>0</v>
      </c>
      <c r="BD280" s="366">
        <f t="shared" si="610"/>
        <v>0</v>
      </c>
      <c r="BE280" s="366">
        <f t="shared" si="610"/>
        <v>0</v>
      </c>
      <c r="BF280" s="366">
        <f t="shared" si="610"/>
        <v>0</v>
      </c>
      <c r="BG280" s="366">
        <f t="shared" si="610"/>
        <v>0</v>
      </c>
      <c r="BH280" s="366">
        <f t="shared" si="610"/>
        <v>0</v>
      </c>
      <c r="BI280" s="366">
        <f t="shared" si="610"/>
        <v>0</v>
      </c>
      <c r="BJ280" s="366">
        <f t="shared" si="610"/>
        <v>0</v>
      </c>
      <c r="BK280" s="366">
        <f t="shared" si="610"/>
        <v>13</v>
      </c>
      <c r="BL280" s="366">
        <f t="shared" si="610"/>
        <v>79</v>
      </c>
      <c r="BM280" s="366">
        <f t="shared" si="610"/>
        <v>414</v>
      </c>
      <c r="BN280" s="366">
        <f t="shared" si="610"/>
        <v>414</v>
      </c>
      <c r="BO280" s="261" t="s">
        <v>1101</v>
      </c>
    </row>
    <row r="281" spans="2:67" outlineLevel="1">
      <c r="B281" s="54" t="s">
        <v>1139</v>
      </c>
      <c r="C281" s="262">
        <f t="shared" si="537"/>
        <v>13</v>
      </c>
      <c r="D281" s="262">
        <f t="shared" si="538"/>
        <v>117</v>
      </c>
      <c r="E281" s="262">
        <f t="shared" si="539"/>
        <v>608</v>
      </c>
      <c r="F281" s="262">
        <f t="shared" si="540"/>
        <v>608</v>
      </c>
      <c r="G281" s="262">
        <f t="shared" si="541"/>
        <v>0</v>
      </c>
      <c r="H281" s="262">
        <f t="shared" si="542"/>
        <v>0</v>
      </c>
      <c r="I281" s="262">
        <f t="shared" si="543"/>
        <v>0</v>
      </c>
      <c r="J281" s="262">
        <f t="shared" si="544"/>
        <v>0</v>
      </c>
      <c r="K281" s="262">
        <f t="shared" si="545"/>
        <v>0</v>
      </c>
      <c r="L281" s="262">
        <f t="shared" si="546"/>
        <v>0</v>
      </c>
      <c r="M281" s="262">
        <f t="shared" si="547"/>
        <v>0</v>
      </c>
      <c r="N281" s="262">
        <f t="shared" si="548"/>
        <v>0</v>
      </c>
      <c r="O281" s="262">
        <f t="shared" si="549"/>
        <v>18</v>
      </c>
      <c r="P281" s="262">
        <f t="shared" si="550"/>
        <v>108</v>
      </c>
      <c r="Q281" s="262">
        <f t="shared" si="551"/>
        <v>539</v>
      </c>
      <c r="R281" s="456">
        <f t="shared" si="552"/>
        <v>539</v>
      </c>
      <c r="S281" s="366">
        <f t="shared" ref="S281:BN281" si="611">S266</f>
        <v>7</v>
      </c>
      <c r="T281" s="366">
        <f t="shared" si="611"/>
        <v>59</v>
      </c>
      <c r="U281" s="366">
        <f t="shared" si="611"/>
        <v>246</v>
      </c>
      <c r="V281" s="366">
        <f t="shared" si="611"/>
        <v>246</v>
      </c>
      <c r="W281" s="366">
        <f t="shared" si="611"/>
        <v>0</v>
      </c>
      <c r="X281" s="366">
        <f t="shared" si="611"/>
        <v>0</v>
      </c>
      <c r="Y281" s="366">
        <f t="shared" si="611"/>
        <v>0</v>
      </c>
      <c r="Z281" s="366">
        <f t="shared" si="611"/>
        <v>0</v>
      </c>
      <c r="AA281" s="366">
        <f t="shared" si="611"/>
        <v>0</v>
      </c>
      <c r="AB281" s="366">
        <f t="shared" si="611"/>
        <v>0</v>
      </c>
      <c r="AC281" s="366">
        <f t="shared" si="611"/>
        <v>0</v>
      </c>
      <c r="AD281" s="366">
        <f t="shared" si="611"/>
        <v>0</v>
      </c>
      <c r="AE281" s="366">
        <f t="shared" si="611"/>
        <v>6</v>
      </c>
      <c r="AF281" s="366">
        <f t="shared" si="611"/>
        <v>46</v>
      </c>
      <c r="AG281" s="366">
        <f t="shared" si="611"/>
        <v>201</v>
      </c>
      <c r="AH281" s="366">
        <f t="shared" si="611"/>
        <v>201</v>
      </c>
      <c r="AI281" s="366">
        <f t="shared" si="611"/>
        <v>13</v>
      </c>
      <c r="AJ281" s="366">
        <f t="shared" si="611"/>
        <v>117</v>
      </c>
      <c r="AK281" s="366">
        <f t="shared" si="611"/>
        <v>608</v>
      </c>
      <c r="AL281" s="366">
        <f t="shared" si="611"/>
        <v>608</v>
      </c>
      <c r="AM281" s="366">
        <f t="shared" si="611"/>
        <v>0</v>
      </c>
      <c r="AN281" s="366">
        <f t="shared" si="611"/>
        <v>0</v>
      </c>
      <c r="AO281" s="366">
        <f t="shared" si="611"/>
        <v>0</v>
      </c>
      <c r="AP281" s="366">
        <f t="shared" si="611"/>
        <v>0</v>
      </c>
      <c r="AQ281" s="366">
        <f t="shared" si="611"/>
        <v>0</v>
      </c>
      <c r="AR281" s="366">
        <f t="shared" si="611"/>
        <v>0</v>
      </c>
      <c r="AS281" s="366">
        <f t="shared" si="611"/>
        <v>0</v>
      </c>
      <c r="AT281" s="366">
        <f t="shared" si="611"/>
        <v>0</v>
      </c>
      <c r="AU281" s="366">
        <f t="shared" si="611"/>
        <v>18</v>
      </c>
      <c r="AV281" s="366">
        <f t="shared" si="611"/>
        <v>108</v>
      </c>
      <c r="AW281" s="366">
        <f t="shared" si="611"/>
        <v>539</v>
      </c>
      <c r="AX281" s="366">
        <f t="shared" si="611"/>
        <v>539</v>
      </c>
      <c r="AY281" s="366">
        <f t="shared" si="611"/>
        <v>13</v>
      </c>
      <c r="AZ281" s="366">
        <f t="shared" si="611"/>
        <v>117</v>
      </c>
      <c r="BA281" s="366">
        <f t="shared" si="611"/>
        <v>608</v>
      </c>
      <c r="BB281" s="366">
        <f t="shared" si="611"/>
        <v>608</v>
      </c>
      <c r="BC281" s="366">
        <f t="shared" si="611"/>
        <v>0</v>
      </c>
      <c r="BD281" s="366">
        <f t="shared" si="611"/>
        <v>0</v>
      </c>
      <c r="BE281" s="366">
        <f t="shared" si="611"/>
        <v>0</v>
      </c>
      <c r="BF281" s="366">
        <f t="shared" si="611"/>
        <v>0</v>
      </c>
      <c r="BG281" s="366">
        <f t="shared" si="611"/>
        <v>0</v>
      </c>
      <c r="BH281" s="366">
        <f t="shared" si="611"/>
        <v>0</v>
      </c>
      <c r="BI281" s="366">
        <f t="shared" si="611"/>
        <v>0</v>
      </c>
      <c r="BJ281" s="366">
        <f t="shared" si="611"/>
        <v>0</v>
      </c>
      <c r="BK281" s="366">
        <f t="shared" si="611"/>
        <v>18</v>
      </c>
      <c r="BL281" s="366">
        <f t="shared" si="611"/>
        <v>108</v>
      </c>
      <c r="BM281" s="366">
        <f t="shared" si="611"/>
        <v>539</v>
      </c>
      <c r="BN281" s="366">
        <f t="shared" si="611"/>
        <v>539</v>
      </c>
      <c r="BO281" s="263"/>
    </row>
    <row r="282" spans="2:67" outlineLevel="1" collapsed="1">
      <c r="B282" s="55" t="s">
        <v>1140</v>
      </c>
      <c r="C282" s="264">
        <f t="shared" si="537"/>
        <v>13</v>
      </c>
      <c r="D282" s="264">
        <f t="shared" si="538"/>
        <v>89</v>
      </c>
      <c r="E282" s="264">
        <f t="shared" si="539"/>
        <v>408</v>
      </c>
      <c r="F282" s="264">
        <f t="shared" si="540"/>
        <v>408</v>
      </c>
      <c r="G282" s="264">
        <f t="shared" si="541"/>
        <v>0</v>
      </c>
      <c r="H282" s="264">
        <f t="shared" si="542"/>
        <v>0</v>
      </c>
      <c r="I282" s="264">
        <f t="shared" si="543"/>
        <v>0</v>
      </c>
      <c r="J282" s="264">
        <f t="shared" si="544"/>
        <v>0</v>
      </c>
      <c r="K282" s="264">
        <f t="shared" si="545"/>
        <v>0</v>
      </c>
      <c r="L282" s="264">
        <f t="shared" si="546"/>
        <v>0</v>
      </c>
      <c r="M282" s="264">
        <f t="shared" si="547"/>
        <v>0</v>
      </c>
      <c r="N282" s="264">
        <f t="shared" si="548"/>
        <v>0</v>
      </c>
      <c r="O282" s="264">
        <f t="shared" si="549"/>
        <v>14</v>
      </c>
      <c r="P282" s="264">
        <f t="shared" si="550"/>
        <v>94</v>
      </c>
      <c r="Q282" s="264">
        <f t="shared" si="551"/>
        <v>425</v>
      </c>
      <c r="R282" s="457">
        <f t="shared" si="552"/>
        <v>425</v>
      </c>
      <c r="S282" s="366">
        <f t="shared" ref="S282:BN282" si="612">S267</f>
        <v>10</v>
      </c>
      <c r="T282" s="366">
        <f t="shared" si="612"/>
        <v>59</v>
      </c>
      <c r="U282" s="366">
        <f t="shared" si="612"/>
        <v>224</v>
      </c>
      <c r="V282" s="366">
        <f t="shared" si="612"/>
        <v>224</v>
      </c>
      <c r="W282" s="366">
        <f t="shared" si="612"/>
        <v>0</v>
      </c>
      <c r="X282" s="366">
        <f t="shared" si="612"/>
        <v>0</v>
      </c>
      <c r="Y282" s="366">
        <f t="shared" si="612"/>
        <v>0</v>
      </c>
      <c r="Z282" s="366">
        <f t="shared" si="612"/>
        <v>0</v>
      </c>
      <c r="AA282" s="366">
        <f t="shared" si="612"/>
        <v>0</v>
      </c>
      <c r="AB282" s="366">
        <f t="shared" si="612"/>
        <v>0</v>
      </c>
      <c r="AC282" s="366">
        <f t="shared" si="612"/>
        <v>0</v>
      </c>
      <c r="AD282" s="366">
        <f t="shared" si="612"/>
        <v>0</v>
      </c>
      <c r="AE282" s="366">
        <f t="shared" si="612"/>
        <v>6</v>
      </c>
      <c r="AF282" s="366">
        <f t="shared" si="612"/>
        <v>46</v>
      </c>
      <c r="AG282" s="366">
        <f t="shared" si="612"/>
        <v>207</v>
      </c>
      <c r="AH282" s="366">
        <f t="shared" si="612"/>
        <v>207</v>
      </c>
      <c r="AI282" s="366">
        <f t="shared" si="612"/>
        <v>13</v>
      </c>
      <c r="AJ282" s="366">
        <f t="shared" si="612"/>
        <v>89</v>
      </c>
      <c r="AK282" s="366">
        <f t="shared" si="612"/>
        <v>408</v>
      </c>
      <c r="AL282" s="366">
        <f t="shared" si="612"/>
        <v>408</v>
      </c>
      <c r="AM282" s="366">
        <f t="shared" si="612"/>
        <v>0</v>
      </c>
      <c r="AN282" s="366">
        <f t="shared" si="612"/>
        <v>0</v>
      </c>
      <c r="AO282" s="366">
        <f t="shared" si="612"/>
        <v>0</v>
      </c>
      <c r="AP282" s="366">
        <f t="shared" si="612"/>
        <v>0</v>
      </c>
      <c r="AQ282" s="366">
        <f t="shared" si="612"/>
        <v>0</v>
      </c>
      <c r="AR282" s="366">
        <f t="shared" si="612"/>
        <v>0</v>
      </c>
      <c r="AS282" s="366">
        <f t="shared" si="612"/>
        <v>0</v>
      </c>
      <c r="AT282" s="366">
        <f t="shared" si="612"/>
        <v>0</v>
      </c>
      <c r="AU282" s="366">
        <f t="shared" si="612"/>
        <v>14</v>
      </c>
      <c r="AV282" s="366">
        <f t="shared" si="612"/>
        <v>94</v>
      </c>
      <c r="AW282" s="366">
        <f t="shared" si="612"/>
        <v>425</v>
      </c>
      <c r="AX282" s="366">
        <f t="shared" si="612"/>
        <v>425</v>
      </c>
      <c r="AY282" s="366">
        <f t="shared" si="612"/>
        <v>13</v>
      </c>
      <c r="AZ282" s="366">
        <f t="shared" si="612"/>
        <v>89</v>
      </c>
      <c r="BA282" s="366">
        <f t="shared" si="612"/>
        <v>408</v>
      </c>
      <c r="BB282" s="366">
        <f t="shared" si="612"/>
        <v>408</v>
      </c>
      <c r="BC282" s="366">
        <f t="shared" si="612"/>
        <v>0</v>
      </c>
      <c r="BD282" s="366">
        <f t="shared" si="612"/>
        <v>0</v>
      </c>
      <c r="BE282" s="366">
        <f t="shared" si="612"/>
        <v>0</v>
      </c>
      <c r="BF282" s="366">
        <f t="shared" si="612"/>
        <v>0</v>
      </c>
      <c r="BG282" s="366">
        <f t="shared" si="612"/>
        <v>0</v>
      </c>
      <c r="BH282" s="366">
        <f t="shared" si="612"/>
        <v>0</v>
      </c>
      <c r="BI282" s="366">
        <f t="shared" si="612"/>
        <v>0</v>
      </c>
      <c r="BJ282" s="366">
        <f t="shared" si="612"/>
        <v>0</v>
      </c>
      <c r="BK282" s="366">
        <f t="shared" si="612"/>
        <v>14</v>
      </c>
      <c r="BL282" s="366">
        <f t="shared" si="612"/>
        <v>94</v>
      </c>
      <c r="BM282" s="366">
        <f t="shared" si="612"/>
        <v>425</v>
      </c>
      <c r="BN282" s="366">
        <f t="shared" si="612"/>
        <v>425</v>
      </c>
      <c r="BO282" s="263"/>
    </row>
    <row r="283" spans="2:67" ht="24.75" hidden="1" outlineLevel="2">
      <c r="B283" s="53" t="str">
        <f>"Grazing Intensity 3
"&amp;$B$174&amp;": Ewe Lambs"</f>
        <v>Grazing Intensity 3
Standard (7mo): Ewe Lambs</v>
      </c>
      <c r="C283" s="259">
        <f t="shared" si="537"/>
        <v>12</v>
      </c>
      <c r="D283" s="259">
        <f t="shared" si="538"/>
        <v>93</v>
      </c>
      <c r="E283" s="259">
        <f t="shared" si="539"/>
        <v>483</v>
      </c>
      <c r="F283" s="259">
        <f t="shared" si="540"/>
        <v>483</v>
      </c>
      <c r="G283" s="259">
        <f t="shared" si="541"/>
        <v>0</v>
      </c>
      <c r="H283" s="259">
        <f t="shared" si="542"/>
        <v>0</v>
      </c>
      <c r="I283" s="259">
        <f t="shared" si="543"/>
        <v>0</v>
      </c>
      <c r="J283" s="259">
        <f t="shared" si="544"/>
        <v>0</v>
      </c>
      <c r="K283" s="259">
        <f t="shared" si="545"/>
        <v>0</v>
      </c>
      <c r="L283" s="259">
        <f t="shared" si="546"/>
        <v>0</v>
      </c>
      <c r="M283" s="259">
        <f t="shared" si="547"/>
        <v>0</v>
      </c>
      <c r="N283" s="259">
        <f t="shared" si="548"/>
        <v>0</v>
      </c>
      <c r="O283" s="259">
        <f t="shared" si="549"/>
        <v>13</v>
      </c>
      <c r="P283" s="259">
        <f t="shared" si="550"/>
        <v>79</v>
      </c>
      <c r="Q283" s="259">
        <f t="shared" si="551"/>
        <v>414</v>
      </c>
      <c r="R283" s="455">
        <f t="shared" si="552"/>
        <v>414</v>
      </c>
      <c r="S283" s="468">
        <v>10</v>
      </c>
      <c r="T283" s="260">
        <v>54</v>
      </c>
      <c r="U283" s="260">
        <v>230</v>
      </c>
      <c r="V283" s="260">
        <f t="shared" si="578"/>
        <v>230</v>
      </c>
      <c r="W283" s="260"/>
      <c r="X283" s="260"/>
      <c r="Y283" s="260"/>
      <c r="Z283" s="260"/>
      <c r="AA283" s="260"/>
      <c r="AB283" s="260"/>
      <c r="AC283" s="260"/>
      <c r="AD283" s="260"/>
      <c r="AE283" s="260">
        <v>5</v>
      </c>
      <c r="AF283" s="260">
        <v>29</v>
      </c>
      <c r="AG283" s="260">
        <v>129</v>
      </c>
      <c r="AH283" s="479">
        <f t="shared" si="579"/>
        <v>129</v>
      </c>
      <c r="AI283" s="468">
        <v>12</v>
      </c>
      <c r="AJ283" s="260">
        <v>93</v>
      </c>
      <c r="AK283" s="260">
        <v>483</v>
      </c>
      <c r="AL283" s="260">
        <f t="shared" si="580"/>
        <v>483</v>
      </c>
      <c r="AM283" s="260"/>
      <c r="AN283" s="260"/>
      <c r="AO283" s="260"/>
      <c r="AP283" s="260"/>
      <c r="AQ283" s="260"/>
      <c r="AR283" s="260"/>
      <c r="AS283" s="260"/>
      <c r="AT283" s="260"/>
      <c r="AU283" s="260">
        <v>13</v>
      </c>
      <c r="AV283" s="260">
        <v>79</v>
      </c>
      <c r="AW283" s="260">
        <v>414</v>
      </c>
      <c r="AX283" s="479">
        <f t="shared" si="581"/>
        <v>414</v>
      </c>
      <c r="AY283" s="468">
        <v>12</v>
      </c>
      <c r="AZ283" s="260">
        <v>93</v>
      </c>
      <c r="BA283" s="260">
        <v>483</v>
      </c>
      <c r="BB283" s="260">
        <f t="shared" si="582"/>
        <v>483</v>
      </c>
      <c r="BC283" s="260"/>
      <c r="BD283" s="260"/>
      <c r="BE283" s="260"/>
      <c r="BF283" s="260"/>
      <c r="BG283" s="260"/>
      <c r="BH283" s="260"/>
      <c r="BI283" s="260"/>
      <c r="BJ283" s="260"/>
      <c r="BK283" s="260">
        <v>13</v>
      </c>
      <c r="BL283" s="260">
        <v>79</v>
      </c>
      <c r="BM283" s="260">
        <v>414</v>
      </c>
      <c r="BN283" s="479">
        <f t="shared" si="583"/>
        <v>414</v>
      </c>
      <c r="BO283" s="261" t="s">
        <v>1101</v>
      </c>
    </row>
    <row r="284" spans="2:67" hidden="1" outlineLevel="2">
      <c r="B284" s="54" t="s">
        <v>1139</v>
      </c>
      <c r="C284" s="262">
        <f t="shared" si="537"/>
        <v>13</v>
      </c>
      <c r="D284" s="262">
        <f t="shared" si="538"/>
        <v>117</v>
      </c>
      <c r="E284" s="262">
        <f t="shared" si="539"/>
        <v>608</v>
      </c>
      <c r="F284" s="262">
        <f t="shared" si="540"/>
        <v>608</v>
      </c>
      <c r="G284" s="262">
        <f t="shared" si="541"/>
        <v>0</v>
      </c>
      <c r="H284" s="262">
        <f t="shared" si="542"/>
        <v>0</v>
      </c>
      <c r="I284" s="262">
        <f t="shared" si="543"/>
        <v>0</v>
      </c>
      <c r="J284" s="262">
        <f t="shared" si="544"/>
        <v>0</v>
      </c>
      <c r="K284" s="262">
        <f t="shared" si="545"/>
        <v>0</v>
      </c>
      <c r="L284" s="262">
        <f t="shared" si="546"/>
        <v>0</v>
      </c>
      <c r="M284" s="262">
        <f t="shared" si="547"/>
        <v>0</v>
      </c>
      <c r="N284" s="262">
        <f t="shared" si="548"/>
        <v>0</v>
      </c>
      <c r="O284" s="262">
        <f t="shared" si="549"/>
        <v>18</v>
      </c>
      <c r="P284" s="262">
        <f t="shared" si="550"/>
        <v>108</v>
      </c>
      <c r="Q284" s="262">
        <f t="shared" si="551"/>
        <v>539</v>
      </c>
      <c r="R284" s="456">
        <f t="shared" si="552"/>
        <v>539</v>
      </c>
      <c r="S284" s="469">
        <v>7</v>
      </c>
      <c r="T284" s="470">
        <v>59</v>
      </c>
      <c r="U284" s="470">
        <v>246</v>
      </c>
      <c r="V284" s="470">
        <f t="shared" si="578"/>
        <v>246</v>
      </c>
      <c r="W284" s="470"/>
      <c r="X284" s="470"/>
      <c r="Y284" s="470"/>
      <c r="Z284" s="470"/>
      <c r="AA284" s="470"/>
      <c r="AB284" s="470"/>
      <c r="AC284" s="470"/>
      <c r="AD284" s="470"/>
      <c r="AE284" s="470">
        <v>6</v>
      </c>
      <c r="AF284" s="470">
        <v>46</v>
      </c>
      <c r="AG284" s="470">
        <v>201</v>
      </c>
      <c r="AH284" s="480">
        <f t="shared" si="579"/>
        <v>201</v>
      </c>
      <c r="AI284" s="469">
        <v>13</v>
      </c>
      <c r="AJ284" s="470">
        <v>117</v>
      </c>
      <c r="AK284" s="470">
        <v>608</v>
      </c>
      <c r="AL284" s="470">
        <f t="shared" si="580"/>
        <v>608</v>
      </c>
      <c r="AM284" s="470"/>
      <c r="AN284" s="470"/>
      <c r="AO284" s="470"/>
      <c r="AP284" s="470"/>
      <c r="AQ284" s="470"/>
      <c r="AR284" s="470"/>
      <c r="AS284" s="470"/>
      <c r="AT284" s="470"/>
      <c r="AU284" s="470">
        <v>18</v>
      </c>
      <c r="AV284" s="470">
        <v>108</v>
      </c>
      <c r="AW284" s="470">
        <v>539</v>
      </c>
      <c r="AX284" s="480">
        <f t="shared" si="581"/>
        <v>539</v>
      </c>
      <c r="AY284" s="469">
        <v>13</v>
      </c>
      <c r="AZ284" s="470">
        <v>117</v>
      </c>
      <c r="BA284" s="470">
        <v>608</v>
      </c>
      <c r="BB284" s="470">
        <f t="shared" si="582"/>
        <v>608</v>
      </c>
      <c r="BC284" s="470"/>
      <c r="BD284" s="470"/>
      <c r="BE284" s="470"/>
      <c r="BF284" s="470"/>
      <c r="BG284" s="470"/>
      <c r="BH284" s="470"/>
      <c r="BI284" s="470"/>
      <c r="BJ284" s="470"/>
      <c r="BK284" s="470">
        <v>18</v>
      </c>
      <c r="BL284" s="470">
        <v>108</v>
      </c>
      <c r="BM284" s="470">
        <v>539</v>
      </c>
      <c r="BN284" s="480">
        <f t="shared" si="583"/>
        <v>539</v>
      </c>
      <c r="BO284" s="263"/>
    </row>
    <row r="285" spans="2:67" hidden="1" outlineLevel="2">
      <c r="B285" s="55" t="s">
        <v>1140</v>
      </c>
      <c r="C285" s="264">
        <f t="shared" si="537"/>
        <v>13</v>
      </c>
      <c r="D285" s="264">
        <f t="shared" si="538"/>
        <v>89</v>
      </c>
      <c r="E285" s="264">
        <f t="shared" si="539"/>
        <v>408</v>
      </c>
      <c r="F285" s="264">
        <f t="shared" si="540"/>
        <v>408</v>
      </c>
      <c r="G285" s="264">
        <f t="shared" si="541"/>
        <v>0</v>
      </c>
      <c r="H285" s="264">
        <f t="shared" si="542"/>
        <v>0</v>
      </c>
      <c r="I285" s="264">
        <f t="shared" si="543"/>
        <v>0</v>
      </c>
      <c r="J285" s="264">
        <f t="shared" si="544"/>
        <v>0</v>
      </c>
      <c r="K285" s="264">
        <f t="shared" si="545"/>
        <v>0</v>
      </c>
      <c r="L285" s="264">
        <f t="shared" si="546"/>
        <v>0</v>
      </c>
      <c r="M285" s="264">
        <f t="shared" si="547"/>
        <v>0</v>
      </c>
      <c r="N285" s="264">
        <f t="shared" si="548"/>
        <v>0</v>
      </c>
      <c r="O285" s="264">
        <f t="shared" si="549"/>
        <v>14</v>
      </c>
      <c r="P285" s="264">
        <f t="shared" si="550"/>
        <v>94</v>
      </c>
      <c r="Q285" s="264">
        <f t="shared" si="551"/>
        <v>425</v>
      </c>
      <c r="R285" s="457">
        <f t="shared" si="552"/>
        <v>425</v>
      </c>
      <c r="S285" s="471">
        <v>10</v>
      </c>
      <c r="T285" s="265">
        <v>59</v>
      </c>
      <c r="U285" s="265">
        <v>224</v>
      </c>
      <c r="V285" s="265">
        <f t="shared" si="578"/>
        <v>224</v>
      </c>
      <c r="W285" s="265"/>
      <c r="X285" s="265"/>
      <c r="Y285" s="265"/>
      <c r="Z285" s="265"/>
      <c r="AA285" s="265"/>
      <c r="AB285" s="265"/>
      <c r="AC285" s="265"/>
      <c r="AD285" s="265"/>
      <c r="AE285" s="265">
        <v>6</v>
      </c>
      <c r="AF285" s="265">
        <v>46</v>
      </c>
      <c r="AG285" s="265">
        <v>207</v>
      </c>
      <c r="AH285" s="481">
        <f t="shared" si="579"/>
        <v>207</v>
      </c>
      <c r="AI285" s="471">
        <v>13</v>
      </c>
      <c r="AJ285" s="265">
        <v>89</v>
      </c>
      <c r="AK285" s="265">
        <v>408</v>
      </c>
      <c r="AL285" s="265">
        <f t="shared" si="580"/>
        <v>408</v>
      </c>
      <c r="AM285" s="265"/>
      <c r="AN285" s="265"/>
      <c r="AO285" s="265"/>
      <c r="AP285" s="265"/>
      <c r="AQ285" s="265"/>
      <c r="AR285" s="265"/>
      <c r="AS285" s="265"/>
      <c r="AT285" s="265"/>
      <c r="AU285" s="265">
        <v>14</v>
      </c>
      <c r="AV285" s="265">
        <v>94</v>
      </c>
      <c r="AW285" s="265">
        <v>425</v>
      </c>
      <c r="AX285" s="481">
        <f t="shared" si="581"/>
        <v>425</v>
      </c>
      <c r="AY285" s="471">
        <v>13</v>
      </c>
      <c r="AZ285" s="265">
        <v>89</v>
      </c>
      <c r="BA285" s="265">
        <v>408</v>
      </c>
      <c r="BB285" s="265">
        <f t="shared" si="582"/>
        <v>408</v>
      </c>
      <c r="BC285" s="265"/>
      <c r="BD285" s="265"/>
      <c r="BE285" s="265"/>
      <c r="BF285" s="265"/>
      <c r="BG285" s="265"/>
      <c r="BH285" s="265"/>
      <c r="BI285" s="265"/>
      <c r="BJ285" s="265"/>
      <c r="BK285" s="265">
        <v>14</v>
      </c>
      <c r="BL285" s="265">
        <v>94</v>
      </c>
      <c r="BM285" s="265">
        <v>425</v>
      </c>
      <c r="BN285" s="481">
        <f t="shared" si="583"/>
        <v>425</v>
      </c>
      <c r="BO285" s="263"/>
    </row>
    <row r="286" spans="2:67" hidden="1" outlineLevel="2">
      <c r="B286" s="53" t="str">
        <f t="shared" ref="B286" si="613">$B$175&amp;": Ewe Lambs"</f>
        <v>Early: Ewe Lambs</v>
      </c>
      <c r="C286" s="259">
        <f t="shared" si="537"/>
        <v>12</v>
      </c>
      <c r="D286" s="259">
        <f t="shared" si="538"/>
        <v>93</v>
      </c>
      <c r="E286" s="259">
        <f t="shared" si="539"/>
        <v>483</v>
      </c>
      <c r="F286" s="259">
        <f t="shared" si="540"/>
        <v>483</v>
      </c>
      <c r="G286" s="259">
        <f t="shared" si="541"/>
        <v>0</v>
      </c>
      <c r="H286" s="259">
        <f t="shared" si="542"/>
        <v>0</v>
      </c>
      <c r="I286" s="259">
        <f t="shared" si="543"/>
        <v>0</v>
      </c>
      <c r="J286" s="259">
        <f t="shared" si="544"/>
        <v>0</v>
      </c>
      <c r="K286" s="259">
        <f t="shared" si="545"/>
        <v>0</v>
      </c>
      <c r="L286" s="259">
        <f t="shared" si="546"/>
        <v>0</v>
      </c>
      <c r="M286" s="259">
        <f t="shared" si="547"/>
        <v>0</v>
      </c>
      <c r="N286" s="259">
        <f t="shared" si="548"/>
        <v>0</v>
      </c>
      <c r="O286" s="259">
        <f t="shared" si="549"/>
        <v>13</v>
      </c>
      <c r="P286" s="259">
        <f t="shared" si="550"/>
        <v>79</v>
      </c>
      <c r="Q286" s="259">
        <f t="shared" si="551"/>
        <v>414</v>
      </c>
      <c r="R286" s="455">
        <f t="shared" si="552"/>
        <v>414</v>
      </c>
      <c r="S286" s="468">
        <v>10</v>
      </c>
      <c r="T286" s="260">
        <v>54</v>
      </c>
      <c r="U286" s="260">
        <v>230</v>
      </c>
      <c r="V286" s="260">
        <f t="shared" si="578"/>
        <v>230</v>
      </c>
      <c r="W286" s="260"/>
      <c r="X286" s="260"/>
      <c r="Y286" s="260"/>
      <c r="Z286" s="260"/>
      <c r="AA286" s="260"/>
      <c r="AB286" s="260"/>
      <c r="AC286" s="260"/>
      <c r="AD286" s="260"/>
      <c r="AE286" s="260">
        <v>5</v>
      </c>
      <c r="AF286" s="260">
        <v>29</v>
      </c>
      <c r="AG286" s="260">
        <v>129</v>
      </c>
      <c r="AH286" s="479">
        <f t="shared" si="579"/>
        <v>129</v>
      </c>
      <c r="AI286" s="468">
        <v>12</v>
      </c>
      <c r="AJ286" s="260">
        <v>93</v>
      </c>
      <c r="AK286" s="260">
        <v>483</v>
      </c>
      <c r="AL286" s="260">
        <f t="shared" si="580"/>
        <v>483</v>
      </c>
      <c r="AM286" s="260"/>
      <c r="AN286" s="260"/>
      <c r="AO286" s="260"/>
      <c r="AP286" s="260"/>
      <c r="AQ286" s="260"/>
      <c r="AR286" s="260"/>
      <c r="AS286" s="260"/>
      <c r="AT286" s="260"/>
      <c r="AU286" s="260">
        <v>13</v>
      </c>
      <c r="AV286" s="260">
        <v>79</v>
      </c>
      <c r="AW286" s="260">
        <v>414</v>
      </c>
      <c r="AX286" s="479">
        <f t="shared" si="581"/>
        <v>414</v>
      </c>
      <c r="AY286" s="468">
        <v>12</v>
      </c>
      <c r="AZ286" s="260">
        <v>93</v>
      </c>
      <c r="BA286" s="260">
        <v>483</v>
      </c>
      <c r="BB286" s="260">
        <f t="shared" si="582"/>
        <v>483</v>
      </c>
      <c r="BC286" s="260"/>
      <c r="BD286" s="260"/>
      <c r="BE286" s="260"/>
      <c r="BF286" s="260"/>
      <c r="BG286" s="260"/>
      <c r="BH286" s="260"/>
      <c r="BI286" s="260"/>
      <c r="BJ286" s="260"/>
      <c r="BK286" s="260">
        <v>13</v>
      </c>
      <c r="BL286" s="260">
        <v>79</v>
      </c>
      <c r="BM286" s="260">
        <v>414</v>
      </c>
      <c r="BN286" s="479">
        <f t="shared" si="583"/>
        <v>414</v>
      </c>
      <c r="BO286" s="261" t="s">
        <v>1101</v>
      </c>
    </row>
    <row r="287" spans="2:67" hidden="1" outlineLevel="2">
      <c r="B287" s="54" t="s">
        <v>1139</v>
      </c>
      <c r="C287" s="262">
        <f t="shared" si="537"/>
        <v>13</v>
      </c>
      <c r="D287" s="262">
        <f t="shared" si="538"/>
        <v>117</v>
      </c>
      <c r="E287" s="262">
        <f t="shared" si="539"/>
        <v>608</v>
      </c>
      <c r="F287" s="262">
        <f t="shared" si="540"/>
        <v>608</v>
      </c>
      <c r="G287" s="262">
        <f t="shared" si="541"/>
        <v>0</v>
      </c>
      <c r="H287" s="262">
        <f t="shared" si="542"/>
        <v>0</v>
      </c>
      <c r="I287" s="262">
        <f t="shared" si="543"/>
        <v>0</v>
      </c>
      <c r="J287" s="262">
        <f t="shared" si="544"/>
        <v>0</v>
      </c>
      <c r="K287" s="262">
        <f t="shared" si="545"/>
        <v>0</v>
      </c>
      <c r="L287" s="262">
        <f t="shared" si="546"/>
        <v>0</v>
      </c>
      <c r="M287" s="262">
        <f t="shared" si="547"/>
        <v>0</v>
      </c>
      <c r="N287" s="262">
        <f t="shared" si="548"/>
        <v>0</v>
      </c>
      <c r="O287" s="262">
        <f t="shared" si="549"/>
        <v>18</v>
      </c>
      <c r="P287" s="262">
        <f t="shared" si="550"/>
        <v>108</v>
      </c>
      <c r="Q287" s="262">
        <f t="shared" si="551"/>
        <v>539</v>
      </c>
      <c r="R287" s="456">
        <f t="shared" si="552"/>
        <v>539</v>
      </c>
      <c r="S287" s="469">
        <v>7</v>
      </c>
      <c r="T287" s="470">
        <v>59</v>
      </c>
      <c r="U287" s="470">
        <v>246</v>
      </c>
      <c r="V287" s="470">
        <f t="shared" si="578"/>
        <v>246</v>
      </c>
      <c r="W287" s="470"/>
      <c r="X287" s="470"/>
      <c r="Y287" s="470"/>
      <c r="Z287" s="470"/>
      <c r="AA287" s="470"/>
      <c r="AB287" s="470"/>
      <c r="AC287" s="470"/>
      <c r="AD287" s="470"/>
      <c r="AE287" s="470">
        <v>6</v>
      </c>
      <c r="AF287" s="470">
        <v>46</v>
      </c>
      <c r="AG287" s="470">
        <v>201</v>
      </c>
      <c r="AH287" s="480">
        <f t="shared" si="579"/>
        <v>201</v>
      </c>
      <c r="AI287" s="469">
        <v>13</v>
      </c>
      <c r="AJ287" s="470">
        <v>117</v>
      </c>
      <c r="AK287" s="470">
        <v>608</v>
      </c>
      <c r="AL287" s="470">
        <f t="shared" si="580"/>
        <v>608</v>
      </c>
      <c r="AM287" s="470"/>
      <c r="AN287" s="470"/>
      <c r="AO287" s="470"/>
      <c r="AP287" s="470"/>
      <c r="AQ287" s="470"/>
      <c r="AR287" s="470"/>
      <c r="AS287" s="470"/>
      <c r="AT287" s="470"/>
      <c r="AU287" s="470">
        <v>18</v>
      </c>
      <c r="AV287" s="470">
        <v>108</v>
      </c>
      <c r="AW287" s="470">
        <v>539</v>
      </c>
      <c r="AX287" s="480">
        <f t="shared" si="581"/>
        <v>539</v>
      </c>
      <c r="AY287" s="469">
        <v>13</v>
      </c>
      <c r="AZ287" s="470">
        <v>117</v>
      </c>
      <c r="BA287" s="470">
        <v>608</v>
      </c>
      <c r="BB287" s="470">
        <f t="shared" si="582"/>
        <v>608</v>
      </c>
      <c r="BC287" s="470"/>
      <c r="BD287" s="470"/>
      <c r="BE287" s="470"/>
      <c r="BF287" s="470"/>
      <c r="BG287" s="470"/>
      <c r="BH287" s="470"/>
      <c r="BI287" s="470"/>
      <c r="BJ287" s="470"/>
      <c r="BK287" s="470">
        <v>18</v>
      </c>
      <c r="BL287" s="470">
        <v>108</v>
      </c>
      <c r="BM287" s="470">
        <v>539</v>
      </c>
      <c r="BN287" s="480">
        <f t="shared" si="583"/>
        <v>539</v>
      </c>
      <c r="BO287" s="263"/>
    </row>
    <row r="288" spans="2:67" hidden="1" outlineLevel="2">
      <c r="B288" s="55" t="s">
        <v>1140</v>
      </c>
      <c r="C288" s="264">
        <f t="shared" si="537"/>
        <v>13</v>
      </c>
      <c r="D288" s="264">
        <f t="shared" si="538"/>
        <v>89</v>
      </c>
      <c r="E288" s="264">
        <f t="shared" si="539"/>
        <v>408</v>
      </c>
      <c r="F288" s="264">
        <f t="shared" si="540"/>
        <v>408</v>
      </c>
      <c r="G288" s="264">
        <f t="shared" si="541"/>
        <v>0</v>
      </c>
      <c r="H288" s="264">
        <f t="shared" si="542"/>
        <v>0</v>
      </c>
      <c r="I288" s="264">
        <f t="shared" si="543"/>
        <v>0</v>
      </c>
      <c r="J288" s="264">
        <f t="shared" si="544"/>
        <v>0</v>
      </c>
      <c r="K288" s="264">
        <f t="shared" si="545"/>
        <v>0</v>
      </c>
      <c r="L288" s="264">
        <f t="shared" si="546"/>
        <v>0</v>
      </c>
      <c r="M288" s="264">
        <f t="shared" si="547"/>
        <v>0</v>
      </c>
      <c r="N288" s="264">
        <f t="shared" si="548"/>
        <v>0</v>
      </c>
      <c r="O288" s="264">
        <f t="shared" si="549"/>
        <v>14</v>
      </c>
      <c r="P288" s="264">
        <f t="shared" si="550"/>
        <v>94</v>
      </c>
      <c r="Q288" s="264">
        <f t="shared" si="551"/>
        <v>425</v>
      </c>
      <c r="R288" s="457">
        <f t="shared" si="552"/>
        <v>425</v>
      </c>
      <c r="S288" s="471">
        <v>10</v>
      </c>
      <c r="T288" s="265">
        <v>59</v>
      </c>
      <c r="U288" s="265">
        <v>224</v>
      </c>
      <c r="V288" s="265">
        <f t="shared" si="578"/>
        <v>224</v>
      </c>
      <c r="W288" s="265"/>
      <c r="X288" s="265"/>
      <c r="Y288" s="265"/>
      <c r="Z288" s="265"/>
      <c r="AA288" s="265"/>
      <c r="AB288" s="265"/>
      <c r="AC288" s="265"/>
      <c r="AD288" s="265"/>
      <c r="AE288" s="265">
        <v>6</v>
      </c>
      <c r="AF288" s="265">
        <v>46</v>
      </c>
      <c r="AG288" s="265">
        <v>207</v>
      </c>
      <c r="AH288" s="481">
        <f t="shared" si="579"/>
        <v>207</v>
      </c>
      <c r="AI288" s="471">
        <v>13</v>
      </c>
      <c r="AJ288" s="265">
        <v>89</v>
      </c>
      <c r="AK288" s="265">
        <v>408</v>
      </c>
      <c r="AL288" s="265">
        <f t="shared" si="580"/>
        <v>408</v>
      </c>
      <c r="AM288" s="265"/>
      <c r="AN288" s="265"/>
      <c r="AO288" s="265"/>
      <c r="AP288" s="265"/>
      <c r="AQ288" s="265"/>
      <c r="AR288" s="265"/>
      <c r="AS288" s="265"/>
      <c r="AT288" s="265"/>
      <c r="AU288" s="265">
        <v>14</v>
      </c>
      <c r="AV288" s="265">
        <v>94</v>
      </c>
      <c r="AW288" s="265">
        <v>425</v>
      </c>
      <c r="AX288" s="481">
        <f t="shared" si="581"/>
        <v>425</v>
      </c>
      <c r="AY288" s="471">
        <v>13</v>
      </c>
      <c r="AZ288" s="265">
        <v>89</v>
      </c>
      <c r="BA288" s="265">
        <v>408</v>
      </c>
      <c r="BB288" s="265">
        <f t="shared" si="582"/>
        <v>408</v>
      </c>
      <c r="BC288" s="265"/>
      <c r="BD288" s="265"/>
      <c r="BE288" s="265"/>
      <c r="BF288" s="265"/>
      <c r="BG288" s="265"/>
      <c r="BH288" s="265"/>
      <c r="BI288" s="265"/>
      <c r="BJ288" s="265"/>
      <c r="BK288" s="265">
        <v>14</v>
      </c>
      <c r="BL288" s="265">
        <v>94</v>
      </c>
      <c r="BM288" s="265">
        <v>425</v>
      </c>
      <c r="BN288" s="481">
        <f t="shared" si="583"/>
        <v>425</v>
      </c>
      <c r="BO288" s="263"/>
    </row>
    <row r="289" spans="1:122" hidden="1" outlineLevel="2">
      <c r="B289" s="53" t="str">
        <f t="shared" ref="B289" si="614">$B$176&amp;": Ewe Lambs"</f>
        <v>Middle: Ewe Lambs</v>
      </c>
      <c r="C289" s="259">
        <f t="shared" si="537"/>
        <v>12</v>
      </c>
      <c r="D289" s="259">
        <f t="shared" si="538"/>
        <v>93</v>
      </c>
      <c r="E289" s="259">
        <f t="shared" si="539"/>
        <v>483</v>
      </c>
      <c r="F289" s="259">
        <f t="shared" si="540"/>
        <v>483</v>
      </c>
      <c r="G289" s="259">
        <f t="shared" si="541"/>
        <v>0</v>
      </c>
      <c r="H289" s="259">
        <f t="shared" si="542"/>
        <v>0</v>
      </c>
      <c r="I289" s="259">
        <f t="shared" si="543"/>
        <v>0</v>
      </c>
      <c r="J289" s="259">
        <f t="shared" si="544"/>
        <v>0</v>
      </c>
      <c r="K289" s="259">
        <f t="shared" si="545"/>
        <v>0</v>
      </c>
      <c r="L289" s="259">
        <f t="shared" si="546"/>
        <v>0</v>
      </c>
      <c r="M289" s="259">
        <f t="shared" si="547"/>
        <v>0</v>
      </c>
      <c r="N289" s="259">
        <f t="shared" si="548"/>
        <v>0</v>
      </c>
      <c r="O289" s="259">
        <f t="shared" si="549"/>
        <v>13</v>
      </c>
      <c r="P289" s="259">
        <f t="shared" si="550"/>
        <v>79</v>
      </c>
      <c r="Q289" s="259">
        <f t="shared" si="551"/>
        <v>414</v>
      </c>
      <c r="R289" s="455">
        <f t="shared" si="552"/>
        <v>414</v>
      </c>
      <c r="S289" s="468">
        <v>10</v>
      </c>
      <c r="T289" s="260">
        <v>54</v>
      </c>
      <c r="U289" s="260">
        <v>230</v>
      </c>
      <c r="V289" s="260">
        <f t="shared" si="578"/>
        <v>230</v>
      </c>
      <c r="W289" s="260"/>
      <c r="X289" s="260"/>
      <c r="Y289" s="260"/>
      <c r="Z289" s="260"/>
      <c r="AA289" s="260"/>
      <c r="AB289" s="260"/>
      <c r="AC289" s="260"/>
      <c r="AD289" s="260"/>
      <c r="AE289" s="260">
        <v>5</v>
      </c>
      <c r="AF289" s="260">
        <v>29</v>
      </c>
      <c r="AG289" s="260">
        <v>129</v>
      </c>
      <c r="AH289" s="479">
        <f t="shared" si="579"/>
        <v>129</v>
      </c>
      <c r="AI289" s="468">
        <v>12</v>
      </c>
      <c r="AJ289" s="260">
        <v>93</v>
      </c>
      <c r="AK289" s="260">
        <v>483</v>
      </c>
      <c r="AL289" s="260">
        <f t="shared" si="580"/>
        <v>483</v>
      </c>
      <c r="AM289" s="260"/>
      <c r="AN289" s="260"/>
      <c r="AO289" s="260"/>
      <c r="AP289" s="260"/>
      <c r="AQ289" s="260"/>
      <c r="AR289" s="260"/>
      <c r="AS289" s="260"/>
      <c r="AT289" s="260"/>
      <c r="AU289" s="260">
        <v>13</v>
      </c>
      <c r="AV289" s="260">
        <v>79</v>
      </c>
      <c r="AW289" s="260">
        <v>414</v>
      </c>
      <c r="AX289" s="479">
        <f t="shared" si="581"/>
        <v>414</v>
      </c>
      <c r="AY289" s="468">
        <v>12</v>
      </c>
      <c r="AZ289" s="260">
        <v>93</v>
      </c>
      <c r="BA289" s="260">
        <v>483</v>
      </c>
      <c r="BB289" s="260">
        <f t="shared" si="582"/>
        <v>483</v>
      </c>
      <c r="BC289" s="260"/>
      <c r="BD289" s="260"/>
      <c r="BE289" s="260"/>
      <c r="BF289" s="260"/>
      <c r="BG289" s="260"/>
      <c r="BH289" s="260"/>
      <c r="BI289" s="260"/>
      <c r="BJ289" s="260"/>
      <c r="BK289" s="260">
        <v>13</v>
      </c>
      <c r="BL289" s="260">
        <v>79</v>
      </c>
      <c r="BM289" s="260">
        <v>414</v>
      </c>
      <c r="BN289" s="479">
        <f t="shared" si="583"/>
        <v>414</v>
      </c>
      <c r="BO289" s="261" t="s">
        <v>1101</v>
      </c>
    </row>
    <row r="290" spans="1:122" hidden="1" outlineLevel="2">
      <c r="B290" s="54" t="s">
        <v>1139</v>
      </c>
      <c r="C290" s="262">
        <f t="shared" si="537"/>
        <v>13</v>
      </c>
      <c r="D290" s="262">
        <f t="shared" si="538"/>
        <v>117</v>
      </c>
      <c r="E290" s="262">
        <f t="shared" si="539"/>
        <v>608</v>
      </c>
      <c r="F290" s="262">
        <f t="shared" si="540"/>
        <v>608</v>
      </c>
      <c r="G290" s="262">
        <f t="shared" si="541"/>
        <v>0</v>
      </c>
      <c r="H290" s="262">
        <f t="shared" si="542"/>
        <v>0</v>
      </c>
      <c r="I290" s="262">
        <f t="shared" si="543"/>
        <v>0</v>
      </c>
      <c r="J290" s="262">
        <f t="shared" si="544"/>
        <v>0</v>
      </c>
      <c r="K290" s="262">
        <f t="shared" si="545"/>
        <v>0</v>
      </c>
      <c r="L290" s="262">
        <f t="shared" si="546"/>
        <v>0</v>
      </c>
      <c r="M290" s="262">
        <f t="shared" si="547"/>
        <v>0</v>
      </c>
      <c r="N290" s="262">
        <f t="shared" si="548"/>
        <v>0</v>
      </c>
      <c r="O290" s="262">
        <f t="shared" si="549"/>
        <v>18</v>
      </c>
      <c r="P290" s="262">
        <f t="shared" si="550"/>
        <v>108</v>
      </c>
      <c r="Q290" s="262">
        <f t="shared" si="551"/>
        <v>539</v>
      </c>
      <c r="R290" s="456">
        <f t="shared" si="552"/>
        <v>539</v>
      </c>
      <c r="S290" s="469">
        <v>7</v>
      </c>
      <c r="T290" s="470">
        <v>59</v>
      </c>
      <c r="U290" s="470">
        <v>246</v>
      </c>
      <c r="V290" s="470">
        <f t="shared" si="578"/>
        <v>246</v>
      </c>
      <c r="W290" s="470"/>
      <c r="X290" s="470"/>
      <c r="Y290" s="470"/>
      <c r="Z290" s="470"/>
      <c r="AA290" s="470"/>
      <c r="AB290" s="470"/>
      <c r="AC290" s="470"/>
      <c r="AD290" s="470"/>
      <c r="AE290" s="470">
        <v>6</v>
      </c>
      <c r="AF290" s="470">
        <v>46</v>
      </c>
      <c r="AG290" s="470">
        <v>201</v>
      </c>
      <c r="AH290" s="480">
        <f t="shared" si="579"/>
        <v>201</v>
      </c>
      <c r="AI290" s="469">
        <v>13</v>
      </c>
      <c r="AJ290" s="470">
        <v>117</v>
      </c>
      <c r="AK290" s="470">
        <v>608</v>
      </c>
      <c r="AL290" s="470">
        <f t="shared" si="580"/>
        <v>608</v>
      </c>
      <c r="AM290" s="470"/>
      <c r="AN290" s="470"/>
      <c r="AO290" s="470"/>
      <c r="AP290" s="470"/>
      <c r="AQ290" s="470"/>
      <c r="AR290" s="470"/>
      <c r="AS290" s="470"/>
      <c r="AT290" s="470"/>
      <c r="AU290" s="470">
        <v>18</v>
      </c>
      <c r="AV290" s="470">
        <v>108</v>
      </c>
      <c r="AW290" s="470">
        <v>539</v>
      </c>
      <c r="AX290" s="480">
        <f t="shared" si="581"/>
        <v>539</v>
      </c>
      <c r="AY290" s="469">
        <v>13</v>
      </c>
      <c r="AZ290" s="470">
        <v>117</v>
      </c>
      <c r="BA290" s="470">
        <v>608</v>
      </c>
      <c r="BB290" s="470">
        <f t="shared" si="582"/>
        <v>608</v>
      </c>
      <c r="BC290" s="470"/>
      <c r="BD290" s="470"/>
      <c r="BE290" s="470"/>
      <c r="BF290" s="470"/>
      <c r="BG290" s="470"/>
      <c r="BH290" s="470"/>
      <c r="BI290" s="470"/>
      <c r="BJ290" s="470"/>
      <c r="BK290" s="470">
        <v>18</v>
      </c>
      <c r="BL290" s="470">
        <v>108</v>
      </c>
      <c r="BM290" s="470">
        <v>539</v>
      </c>
      <c r="BN290" s="480">
        <f t="shared" si="583"/>
        <v>539</v>
      </c>
      <c r="BO290" s="263"/>
    </row>
    <row r="291" spans="1:122" hidden="1" outlineLevel="2">
      <c r="B291" s="55" t="s">
        <v>1140</v>
      </c>
      <c r="C291" s="264">
        <f t="shared" si="537"/>
        <v>13</v>
      </c>
      <c r="D291" s="264">
        <f t="shared" si="538"/>
        <v>89</v>
      </c>
      <c r="E291" s="264">
        <f t="shared" si="539"/>
        <v>408</v>
      </c>
      <c r="F291" s="264">
        <f t="shared" si="540"/>
        <v>408</v>
      </c>
      <c r="G291" s="264">
        <f t="shared" si="541"/>
        <v>0</v>
      </c>
      <c r="H291" s="264">
        <f t="shared" si="542"/>
        <v>0</v>
      </c>
      <c r="I291" s="264">
        <f t="shared" si="543"/>
        <v>0</v>
      </c>
      <c r="J291" s="264">
        <f t="shared" si="544"/>
        <v>0</v>
      </c>
      <c r="K291" s="264">
        <f t="shared" si="545"/>
        <v>0</v>
      </c>
      <c r="L291" s="264">
        <f t="shared" si="546"/>
        <v>0</v>
      </c>
      <c r="M291" s="264">
        <f t="shared" si="547"/>
        <v>0</v>
      </c>
      <c r="N291" s="264">
        <f t="shared" si="548"/>
        <v>0</v>
      </c>
      <c r="O291" s="264">
        <f t="shared" si="549"/>
        <v>14</v>
      </c>
      <c r="P291" s="264">
        <f t="shared" si="550"/>
        <v>94</v>
      </c>
      <c r="Q291" s="264">
        <f t="shared" si="551"/>
        <v>425</v>
      </c>
      <c r="R291" s="457">
        <f t="shared" si="552"/>
        <v>425</v>
      </c>
      <c r="S291" s="471">
        <v>10</v>
      </c>
      <c r="T291" s="265">
        <v>59</v>
      </c>
      <c r="U291" s="265">
        <v>224</v>
      </c>
      <c r="V291" s="265">
        <f t="shared" si="578"/>
        <v>224</v>
      </c>
      <c r="W291" s="265"/>
      <c r="X291" s="265"/>
      <c r="Y291" s="265"/>
      <c r="Z291" s="265"/>
      <c r="AA291" s="265"/>
      <c r="AB291" s="265"/>
      <c r="AC291" s="265"/>
      <c r="AD291" s="265"/>
      <c r="AE291" s="265">
        <v>6</v>
      </c>
      <c r="AF291" s="265">
        <v>46</v>
      </c>
      <c r="AG291" s="265">
        <v>207</v>
      </c>
      <c r="AH291" s="481">
        <f t="shared" si="579"/>
        <v>207</v>
      </c>
      <c r="AI291" s="471">
        <v>13</v>
      </c>
      <c r="AJ291" s="265">
        <v>89</v>
      </c>
      <c r="AK291" s="265">
        <v>408</v>
      </c>
      <c r="AL291" s="265">
        <f t="shared" si="580"/>
        <v>408</v>
      </c>
      <c r="AM291" s="265"/>
      <c r="AN291" s="265"/>
      <c r="AO291" s="265"/>
      <c r="AP291" s="265"/>
      <c r="AQ291" s="265"/>
      <c r="AR291" s="265"/>
      <c r="AS291" s="265"/>
      <c r="AT291" s="265"/>
      <c r="AU291" s="265">
        <v>14</v>
      </c>
      <c r="AV291" s="265">
        <v>94</v>
      </c>
      <c r="AW291" s="265">
        <v>425</v>
      </c>
      <c r="AX291" s="481">
        <f t="shared" si="581"/>
        <v>425</v>
      </c>
      <c r="AY291" s="471">
        <v>13</v>
      </c>
      <c r="AZ291" s="265">
        <v>89</v>
      </c>
      <c r="BA291" s="265">
        <v>408</v>
      </c>
      <c r="BB291" s="265">
        <f t="shared" si="582"/>
        <v>408</v>
      </c>
      <c r="BC291" s="265"/>
      <c r="BD291" s="265"/>
      <c r="BE291" s="265"/>
      <c r="BF291" s="265"/>
      <c r="BG291" s="265"/>
      <c r="BH291" s="265"/>
      <c r="BI291" s="265"/>
      <c r="BJ291" s="265"/>
      <c r="BK291" s="265">
        <v>14</v>
      </c>
      <c r="BL291" s="265">
        <v>94</v>
      </c>
      <c r="BM291" s="265">
        <v>425</v>
      </c>
      <c r="BN291" s="481">
        <f t="shared" si="583"/>
        <v>425</v>
      </c>
      <c r="BO291" s="263"/>
    </row>
    <row r="292" spans="1:122" hidden="1" outlineLevel="2">
      <c r="B292" s="53" t="str">
        <f t="shared" ref="B292" si="615">$B$177&amp;": Ewe Lambs"</f>
        <v>Late: Ewe Lambs</v>
      </c>
      <c r="C292" s="259">
        <f t="shared" si="537"/>
        <v>12</v>
      </c>
      <c r="D292" s="259">
        <f t="shared" si="538"/>
        <v>93</v>
      </c>
      <c r="E292" s="259">
        <f t="shared" si="539"/>
        <v>483</v>
      </c>
      <c r="F292" s="259">
        <f t="shared" si="540"/>
        <v>483</v>
      </c>
      <c r="G292" s="259">
        <f t="shared" si="541"/>
        <v>0</v>
      </c>
      <c r="H292" s="259">
        <f t="shared" si="542"/>
        <v>0</v>
      </c>
      <c r="I292" s="259">
        <f t="shared" si="543"/>
        <v>0</v>
      </c>
      <c r="J292" s="259">
        <f t="shared" si="544"/>
        <v>0</v>
      </c>
      <c r="K292" s="259">
        <f t="shared" si="545"/>
        <v>0</v>
      </c>
      <c r="L292" s="259">
        <f t="shared" si="546"/>
        <v>0</v>
      </c>
      <c r="M292" s="259">
        <f t="shared" si="547"/>
        <v>0</v>
      </c>
      <c r="N292" s="259">
        <f t="shared" si="548"/>
        <v>0</v>
      </c>
      <c r="O292" s="259">
        <f t="shared" si="549"/>
        <v>13</v>
      </c>
      <c r="P292" s="259">
        <f t="shared" si="550"/>
        <v>79</v>
      </c>
      <c r="Q292" s="259">
        <f t="shared" si="551"/>
        <v>414</v>
      </c>
      <c r="R292" s="455">
        <f t="shared" si="552"/>
        <v>414</v>
      </c>
      <c r="S292" s="468">
        <v>10</v>
      </c>
      <c r="T292" s="260">
        <v>54</v>
      </c>
      <c r="U292" s="260">
        <v>230</v>
      </c>
      <c r="V292" s="260">
        <f t="shared" si="578"/>
        <v>230</v>
      </c>
      <c r="W292" s="260"/>
      <c r="X292" s="260"/>
      <c r="Y292" s="260"/>
      <c r="Z292" s="260"/>
      <c r="AA292" s="260"/>
      <c r="AB292" s="260"/>
      <c r="AC292" s="260"/>
      <c r="AD292" s="260"/>
      <c r="AE292" s="260">
        <v>5</v>
      </c>
      <c r="AF292" s="260">
        <v>29</v>
      </c>
      <c r="AG292" s="260">
        <v>129</v>
      </c>
      <c r="AH292" s="479">
        <f t="shared" si="579"/>
        <v>129</v>
      </c>
      <c r="AI292" s="468">
        <v>12</v>
      </c>
      <c r="AJ292" s="260">
        <v>93</v>
      </c>
      <c r="AK292" s="260">
        <v>483</v>
      </c>
      <c r="AL292" s="260">
        <f t="shared" si="580"/>
        <v>483</v>
      </c>
      <c r="AM292" s="260"/>
      <c r="AN292" s="260"/>
      <c r="AO292" s="260"/>
      <c r="AP292" s="260"/>
      <c r="AQ292" s="260"/>
      <c r="AR292" s="260"/>
      <c r="AS292" s="260"/>
      <c r="AT292" s="260"/>
      <c r="AU292" s="260">
        <v>13</v>
      </c>
      <c r="AV292" s="260">
        <v>79</v>
      </c>
      <c r="AW292" s="260">
        <v>414</v>
      </c>
      <c r="AX292" s="479">
        <f t="shared" si="581"/>
        <v>414</v>
      </c>
      <c r="AY292" s="468">
        <v>12</v>
      </c>
      <c r="AZ292" s="260">
        <v>93</v>
      </c>
      <c r="BA292" s="260">
        <v>483</v>
      </c>
      <c r="BB292" s="260">
        <f t="shared" si="582"/>
        <v>483</v>
      </c>
      <c r="BC292" s="260"/>
      <c r="BD292" s="260"/>
      <c r="BE292" s="260"/>
      <c r="BF292" s="260"/>
      <c r="BG292" s="260"/>
      <c r="BH292" s="260"/>
      <c r="BI292" s="260"/>
      <c r="BJ292" s="260"/>
      <c r="BK292" s="260">
        <v>13</v>
      </c>
      <c r="BL292" s="260">
        <v>79</v>
      </c>
      <c r="BM292" s="260">
        <v>414</v>
      </c>
      <c r="BN292" s="479">
        <f t="shared" si="583"/>
        <v>414</v>
      </c>
      <c r="BO292" s="261" t="s">
        <v>1101</v>
      </c>
    </row>
    <row r="293" spans="1:122" hidden="1" outlineLevel="2">
      <c r="B293" s="54" t="s">
        <v>1139</v>
      </c>
      <c r="C293" s="262">
        <f t="shared" si="537"/>
        <v>13</v>
      </c>
      <c r="D293" s="262">
        <f t="shared" si="538"/>
        <v>117</v>
      </c>
      <c r="E293" s="262">
        <f t="shared" si="539"/>
        <v>608</v>
      </c>
      <c r="F293" s="262">
        <f t="shared" si="540"/>
        <v>608</v>
      </c>
      <c r="G293" s="262">
        <f t="shared" si="541"/>
        <v>0</v>
      </c>
      <c r="H293" s="262">
        <f t="shared" si="542"/>
        <v>0</v>
      </c>
      <c r="I293" s="262">
        <f t="shared" si="543"/>
        <v>0</v>
      </c>
      <c r="J293" s="262">
        <f t="shared" si="544"/>
        <v>0</v>
      </c>
      <c r="K293" s="262">
        <f t="shared" si="545"/>
        <v>0</v>
      </c>
      <c r="L293" s="262">
        <f t="shared" si="546"/>
        <v>0</v>
      </c>
      <c r="M293" s="262">
        <f t="shared" si="547"/>
        <v>0</v>
      </c>
      <c r="N293" s="262">
        <f t="shared" si="548"/>
        <v>0</v>
      </c>
      <c r="O293" s="262">
        <f t="shared" si="549"/>
        <v>18</v>
      </c>
      <c r="P293" s="262">
        <f t="shared" si="550"/>
        <v>108</v>
      </c>
      <c r="Q293" s="262">
        <f t="shared" si="551"/>
        <v>539</v>
      </c>
      <c r="R293" s="456">
        <f t="shared" si="552"/>
        <v>539</v>
      </c>
      <c r="S293" s="469">
        <v>7</v>
      </c>
      <c r="T293" s="470">
        <v>59</v>
      </c>
      <c r="U293" s="470">
        <v>246</v>
      </c>
      <c r="V293" s="470">
        <f t="shared" si="578"/>
        <v>246</v>
      </c>
      <c r="W293" s="470"/>
      <c r="X293" s="470"/>
      <c r="Y293" s="470"/>
      <c r="Z293" s="470"/>
      <c r="AA293" s="470"/>
      <c r="AB293" s="470"/>
      <c r="AC293" s="470"/>
      <c r="AD293" s="470"/>
      <c r="AE293" s="470">
        <v>6</v>
      </c>
      <c r="AF293" s="470">
        <v>46</v>
      </c>
      <c r="AG293" s="470">
        <v>201</v>
      </c>
      <c r="AH293" s="480">
        <f t="shared" si="579"/>
        <v>201</v>
      </c>
      <c r="AI293" s="469">
        <v>13</v>
      </c>
      <c r="AJ293" s="470">
        <v>117</v>
      </c>
      <c r="AK293" s="470">
        <v>608</v>
      </c>
      <c r="AL293" s="470">
        <f t="shared" si="580"/>
        <v>608</v>
      </c>
      <c r="AM293" s="470"/>
      <c r="AN293" s="470"/>
      <c r="AO293" s="470"/>
      <c r="AP293" s="470"/>
      <c r="AQ293" s="470"/>
      <c r="AR293" s="470"/>
      <c r="AS293" s="470"/>
      <c r="AT293" s="470"/>
      <c r="AU293" s="470">
        <v>18</v>
      </c>
      <c r="AV293" s="470">
        <v>108</v>
      </c>
      <c r="AW293" s="470">
        <v>539</v>
      </c>
      <c r="AX293" s="480">
        <f t="shared" si="581"/>
        <v>539</v>
      </c>
      <c r="AY293" s="469">
        <v>13</v>
      </c>
      <c r="AZ293" s="470">
        <v>117</v>
      </c>
      <c r="BA293" s="470">
        <v>608</v>
      </c>
      <c r="BB293" s="470">
        <f t="shared" si="582"/>
        <v>608</v>
      </c>
      <c r="BC293" s="470"/>
      <c r="BD293" s="470"/>
      <c r="BE293" s="470"/>
      <c r="BF293" s="470"/>
      <c r="BG293" s="470"/>
      <c r="BH293" s="470"/>
      <c r="BI293" s="470"/>
      <c r="BJ293" s="470"/>
      <c r="BK293" s="470">
        <v>18</v>
      </c>
      <c r="BL293" s="470">
        <v>108</v>
      </c>
      <c r="BM293" s="470">
        <v>539</v>
      </c>
      <c r="BN293" s="480">
        <f t="shared" si="583"/>
        <v>539</v>
      </c>
      <c r="BO293" s="263"/>
    </row>
    <row r="294" spans="1:122" hidden="1" outlineLevel="2">
      <c r="B294" s="55" t="s">
        <v>1140</v>
      </c>
      <c r="C294" s="264">
        <f t="shared" si="537"/>
        <v>13</v>
      </c>
      <c r="D294" s="264">
        <f t="shared" si="538"/>
        <v>89</v>
      </c>
      <c r="E294" s="264">
        <f t="shared" si="539"/>
        <v>408</v>
      </c>
      <c r="F294" s="264">
        <f t="shared" si="540"/>
        <v>408</v>
      </c>
      <c r="G294" s="264">
        <f t="shared" si="541"/>
        <v>0</v>
      </c>
      <c r="H294" s="264">
        <f t="shared" si="542"/>
        <v>0</v>
      </c>
      <c r="I294" s="264">
        <f t="shared" si="543"/>
        <v>0</v>
      </c>
      <c r="J294" s="264">
        <f t="shared" si="544"/>
        <v>0</v>
      </c>
      <c r="K294" s="264">
        <f t="shared" si="545"/>
        <v>0</v>
      </c>
      <c r="L294" s="264">
        <f t="shared" si="546"/>
        <v>0</v>
      </c>
      <c r="M294" s="264">
        <f t="shared" si="547"/>
        <v>0</v>
      </c>
      <c r="N294" s="264">
        <f t="shared" si="548"/>
        <v>0</v>
      </c>
      <c r="O294" s="264">
        <f t="shared" si="549"/>
        <v>14</v>
      </c>
      <c r="P294" s="264">
        <f t="shared" si="550"/>
        <v>94</v>
      </c>
      <c r="Q294" s="264">
        <f t="shared" si="551"/>
        <v>425</v>
      </c>
      <c r="R294" s="457">
        <f t="shared" si="552"/>
        <v>425</v>
      </c>
      <c r="S294" s="471">
        <v>10</v>
      </c>
      <c r="T294" s="265">
        <v>59</v>
      </c>
      <c r="U294" s="265">
        <v>224</v>
      </c>
      <c r="V294" s="265">
        <f t="shared" si="578"/>
        <v>224</v>
      </c>
      <c r="W294" s="265"/>
      <c r="X294" s="265"/>
      <c r="Y294" s="265"/>
      <c r="Z294" s="265"/>
      <c r="AA294" s="265"/>
      <c r="AB294" s="265"/>
      <c r="AC294" s="265"/>
      <c r="AD294" s="265"/>
      <c r="AE294" s="265">
        <v>6</v>
      </c>
      <c r="AF294" s="265">
        <v>46</v>
      </c>
      <c r="AG294" s="265">
        <v>207</v>
      </c>
      <c r="AH294" s="481">
        <f t="shared" si="579"/>
        <v>207</v>
      </c>
      <c r="AI294" s="471">
        <v>13</v>
      </c>
      <c r="AJ294" s="265">
        <v>89</v>
      </c>
      <c r="AK294" s="265">
        <v>408</v>
      </c>
      <c r="AL294" s="265">
        <f t="shared" si="580"/>
        <v>408</v>
      </c>
      <c r="AM294" s="265"/>
      <c r="AN294" s="265"/>
      <c r="AO294" s="265"/>
      <c r="AP294" s="265"/>
      <c r="AQ294" s="265"/>
      <c r="AR294" s="265"/>
      <c r="AS294" s="265"/>
      <c r="AT294" s="265"/>
      <c r="AU294" s="265">
        <v>14</v>
      </c>
      <c r="AV294" s="265">
        <v>94</v>
      </c>
      <c r="AW294" s="265">
        <v>425</v>
      </c>
      <c r="AX294" s="481">
        <f t="shared" si="581"/>
        <v>425</v>
      </c>
      <c r="AY294" s="471">
        <v>13</v>
      </c>
      <c r="AZ294" s="265">
        <v>89</v>
      </c>
      <c r="BA294" s="265">
        <v>408</v>
      </c>
      <c r="BB294" s="265">
        <f t="shared" si="582"/>
        <v>408</v>
      </c>
      <c r="BC294" s="265"/>
      <c r="BD294" s="265"/>
      <c r="BE294" s="265"/>
      <c r="BF294" s="265"/>
      <c r="BG294" s="265"/>
      <c r="BH294" s="265"/>
      <c r="BI294" s="265"/>
      <c r="BJ294" s="265"/>
      <c r="BK294" s="265">
        <v>14</v>
      </c>
      <c r="BL294" s="265">
        <v>94</v>
      </c>
      <c r="BM294" s="265">
        <v>425</v>
      </c>
      <c r="BN294" s="481">
        <f t="shared" si="583"/>
        <v>425</v>
      </c>
      <c r="BO294" s="263"/>
    </row>
    <row r="295" spans="1:122" hidden="1" outlineLevel="2">
      <c r="B295" s="53" t="str">
        <f>$B$178&amp;": Ewe Lambs"</f>
        <v>V. Late: Ewe Lambs</v>
      </c>
      <c r="C295" s="259">
        <f t="shared" ref="C295:C297" si="616">CHOOSE(d.Region,S295,AI295,AY295)</f>
        <v>12</v>
      </c>
      <c r="D295" s="259">
        <f t="shared" ref="D295:D297" si="617">CHOOSE(d.Region,T295,AJ295,AZ295)</f>
        <v>93</v>
      </c>
      <c r="E295" s="259">
        <f t="shared" ref="E295:E297" si="618">CHOOSE(d.Region,U295,AK295,BA295)</f>
        <v>483</v>
      </c>
      <c r="F295" s="259">
        <f t="shared" ref="F295:F297" si="619">CHOOSE(d.Region,V295,AL295,BB295)</f>
        <v>483</v>
      </c>
      <c r="G295" s="259">
        <f t="shared" ref="G295:G297" si="620">CHOOSE(d.Region,W295,AM295,BC295)</f>
        <v>0</v>
      </c>
      <c r="H295" s="259">
        <f t="shared" ref="H295:H297" si="621">CHOOSE(d.Region,X295,AN295,BD295)</f>
        <v>0</v>
      </c>
      <c r="I295" s="259">
        <f t="shared" ref="I295:I297" si="622">CHOOSE(d.Region,Y295,AO295,BE295)</f>
        <v>0</v>
      </c>
      <c r="J295" s="259">
        <f t="shared" ref="J295:J297" si="623">CHOOSE(d.Region,Z295,AP295,BF295)</f>
        <v>0</v>
      </c>
      <c r="K295" s="259">
        <f t="shared" ref="K295:K297" si="624">CHOOSE(d.Region,AA295,AQ295,BG295)</f>
        <v>0</v>
      </c>
      <c r="L295" s="259">
        <f t="shared" ref="L295:L297" si="625">CHOOSE(d.Region,AB295,AR295,BH295)</f>
        <v>0</v>
      </c>
      <c r="M295" s="259">
        <f t="shared" ref="M295:M297" si="626">CHOOSE(d.Region,AC295,AS295,BI295)</f>
        <v>0</v>
      </c>
      <c r="N295" s="259">
        <f t="shared" ref="N295:N297" si="627">CHOOSE(d.Region,AD295,AT295,BJ295)</f>
        <v>0</v>
      </c>
      <c r="O295" s="259">
        <f t="shared" ref="O295:O297" si="628">CHOOSE(d.Region,AE295,AU295,BK295)</f>
        <v>13</v>
      </c>
      <c r="P295" s="259">
        <f t="shared" ref="P295:P297" si="629">CHOOSE(d.Region,AF295,AV295,BL295)</f>
        <v>79</v>
      </c>
      <c r="Q295" s="259">
        <f t="shared" ref="Q295:Q297" si="630">CHOOSE(d.Region,AG295,AW295,BM295)</f>
        <v>414</v>
      </c>
      <c r="R295" s="455">
        <f t="shared" ref="R295:R297" si="631">CHOOSE(d.Region,AH295,AX295,BN295)</f>
        <v>414</v>
      </c>
      <c r="S295" s="468">
        <v>10</v>
      </c>
      <c r="T295" s="260">
        <v>54</v>
      </c>
      <c r="U295" s="260">
        <v>230</v>
      </c>
      <c r="V295" s="260">
        <f t="shared" ref="V295:V297" si="632">U295</f>
        <v>230</v>
      </c>
      <c r="W295" s="260"/>
      <c r="X295" s="260"/>
      <c r="Y295" s="260"/>
      <c r="Z295" s="260"/>
      <c r="AA295" s="260"/>
      <c r="AB295" s="260"/>
      <c r="AC295" s="260"/>
      <c r="AD295" s="260"/>
      <c r="AE295" s="260">
        <v>5</v>
      </c>
      <c r="AF295" s="260">
        <v>29</v>
      </c>
      <c r="AG295" s="260">
        <v>129</v>
      </c>
      <c r="AH295" s="479">
        <f t="shared" ref="AH295:AH297" si="633">AG295</f>
        <v>129</v>
      </c>
      <c r="AI295" s="468">
        <v>12</v>
      </c>
      <c r="AJ295" s="260">
        <v>93</v>
      </c>
      <c r="AK295" s="260">
        <v>483</v>
      </c>
      <c r="AL295" s="260">
        <f t="shared" ref="AL295:AL297" si="634">AK295</f>
        <v>483</v>
      </c>
      <c r="AM295" s="260"/>
      <c r="AN295" s="260"/>
      <c r="AO295" s="260"/>
      <c r="AP295" s="260"/>
      <c r="AQ295" s="260"/>
      <c r="AR295" s="260"/>
      <c r="AS295" s="260"/>
      <c r="AT295" s="260"/>
      <c r="AU295" s="260">
        <v>13</v>
      </c>
      <c r="AV295" s="260">
        <v>79</v>
      </c>
      <c r="AW295" s="260">
        <v>414</v>
      </c>
      <c r="AX295" s="479">
        <f t="shared" ref="AX295:AX297" si="635">AW295</f>
        <v>414</v>
      </c>
      <c r="AY295" s="468">
        <v>12</v>
      </c>
      <c r="AZ295" s="260">
        <v>93</v>
      </c>
      <c r="BA295" s="260">
        <v>483</v>
      </c>
      <c r="BB295" s="260">
        <f t="shared" ref="BB295:BB297" si="636">BA295</f>
        <v>483</v>
      </c>
      <c r="BC295" s="260"/>
      <c r="BD295" s="260"/>
      <c r="BE295" s="260"/>
      <c r="BF295" s="260"/>
      <c r="BG295" s="260"/>
      <c r="BH295" s="260"/>
      <c r="BI295" s="260"/>
      <c r="BJ295" s="260"/>
      <c r="BK295" s="260">
        <v>13</v>
      </c>
      <c r="BL295" s="260">
        <v>79</v>
      </c>
      <c r="BM295" s="260">
        <v>414</v>
      </c>
      <c r="BN295" s="479">
        <f t="shared" ref="BN295:BN297" si="637">BM295</f>
        <v>414</v>
      </c>
      <c r="BO295" s="261" t="s">
        <v>1101</v>
      </c>
    </row>
    <row r="296" spans="1:122" hidden="1" outlineLevel="2">
      <c r="B296" s="54" t="s">
        <v>1139</v>
      </c>
      <c r="C296" s="262">
        <f t="shared" si="616"/>
        <v>13</v>
      </c>
      <c r="D296" s="262">
        <f t="shared" si="617"/>
        <v>117</v>
      </c>
      <c r="E296" s="262">
        <f t="shared" si="618"/>
        <v>608</v>
      </c>
      <c r="F296" s="262">
        <f t="shared" si="619"/>
        <v>608</v>
      </c>
      <c r="G296" s="262">
        <f t="shared" si="620"/>
        <v>0</v>
      </c>
      <c r="H296" s="262">
        <f t="shared" si="621"/>
        <v>0</v>
      </c>
      <c r="I296" s="262">
        <f t="shared" si="622"/>
        <v>0</v>
      </c>
      <c r="J296" s="262">
        <f t="shared" si="623"/>
        <v>0</v>
      </c>
      <c r="K296" s="262">
        <f t="shared" si="624"/>
        <v>0</v>
      </c>
      <c r="L296" s="262">
        <f t="shared" si="625"/>
        <v>0</v>
      </c>
      <c r="M296" s="262">
        <f t="shared" si="626"/>
        <v>0</v>
      </c>
      <c r="N296" s="262">
        <f t="shared" si="627"/>
        <v>0</v>
      </c>
      <c r="O296" s="262">
        <f t="shared" si="628"/>
        <v>18</v>
      </c>
      <c r="P296" s="262">
        <f t="shared" si="629"/>
        <v>108</v>
      </c>
      <c r="Q296" s="262">
        <f t="shared" si="630"/>
        <v>539</v>
      </c>
      <c r="R296" s="456">
        <f t="shared" si="631"/>
        <v>539</v>
      </c>
      <c r="S296" s="469">
        <v>7</v>
      </c>
      <c r="T296" s="470">
        <v>59</v>
      </c>
      <c r="U296" s="470">
        <v>246</v>
      </c>
      <c r="V296" s="470">
        <f t="shared" si="632"/>
        <v>246</v>
      </c>
      <c r="W296" s="470"/>
      <c r="X296" s="470"/>
      <c r="Y296" s="470"/>
      <c r="Z296" s="470"/>
      <c r="AA296" s="470"/>
      <c r="AB296" s="470"/>
      <c r="AC296" s="470"/>
      <c r="AD296" s="470"/>
      <c r="AE296" s="470">
        <v>6</v>
      </c>
      <c r="AF296" s="470">
        <v>46</v>
      </c>
      <c r="AG296" s="470">
        <v>201</v>
      </c>
      <c r="AH296" s="480">
        <f t="shared" si="633"/>
        <v>201</v>
      </c>
      <c r="AI296" s="469">
        <v>13</v>
      </c>
      <c r="AJ296" s="470">
        <v>117</v>
      </c>
      <c r="AK296" s="470">
        <v>608</v>
      </c>
      <c r="AL296" s="470">
        <f t="shared" si="634"/>
        <v>608</v>
      </c>
      <c r="AM296" s="470"/>
      <c r="AN296" s="470"/>
      <c r="AO296" s="470"/>
      <c r="AP296" s="470"/>
      <c r="AQ296" s="470"/>
      <c r="AR296" s="470"/>
      <c r="AS296" s="470"/>
      <c r="AT296" s="470"/>
      <c r="AU296" s="470">
        <v>18</v>
      </c>
      <c r="AV296" s="470">
        <v>108</v>
      </c>
      <c r="AW296" s="470">
        <v>539</v>
      </c>
      <c r="AX296" s="480">
        <f t="shared" si="635"/>
        <v>539</v>
      </c>
      <c r="AY296" s="469">
        <v>13</v>
      </c>
      <c r="AZ296" s="470">
        <v>117</v>
      </c>
      <c r="BA296" s="470">
        <v>608</v>
      </c>
      <c r="BB296" s="470">
        <f t="shared" si="636"/>
        <v>608</v>
      </c>
      <c r="BC296" s="470"/>
      <c r="BD296" s="470"/>
      <c r="BE296" s="470"/>
      <c r="BF296" s="470"/>
      <c r="BG296" s="470"/>
      <c r="BH296" s="470"/>
      <c r="BI296" s="470"/>
      <c r="BJ296" s="470"/>
      <c r="BK296" s="470">
        <v>18</v>
      </c>
      <c r="BL296" s="470">
        <v>108</v>
      </c>
      <c r="BM296" s="470">
        <v>539</v>
      </c>
      <c r="BN296" s="480">
        <f t="shared" si="637"/>
        <v>539</v>
      </c>
      <c r="BO296" s="263"/>
    </row>
    <row r="297" spans="1:122" hidden="1" outlineLevel="2">
      <c r="B297" s="55" t="s">
        <v>1140</v>
      </c>
      <c r="C297" s="264">
        <f t="shared" si="616"/>
        <v>13</v>
      </c>
      <c r="D297" s="264">
        <f t="shared" si="617"/>
        <v>89</v>
      </c>
      <c r="E297" s="264">
        <f t="shared" si="618"/>
        <v>408</v>
      </c>
      <c r="F297" s="264">
        <f t="shared" si="619"/>
        <v>408</v>
      </c>
      <c r="G297" s="264">
        <f t="shared" si="620"/>
        <v>0</v>
      </c>
      <c r="H297" s="264">
        <f t="shared" si="621"/>
        <v>0</v>
      </c>
      <c r="I297" s="264">
        <f t="shared" si="622"/>
        <v>0</v>
      </c>
      <c r="J297" s="264">
        <f t="shared" si="623"/>
        <v>0</v>
      </c>
      <c r="K297" s="264">
        <f t="shared" si="624"/>
        <v>0</v>
      </c>
      <c r="L297" s="264">
        <f t="shared" si="625"/>
        <v>0</v>
      </c>
      <c r="M297" s="264">
        <f t="shared" si="626"/>
        <v>0</v>
      </c>
      <c r="N297" s="264">
        <f t="shared" si="627"/>
        <v>0</v>
      </c>
      <c r="O297" s="264">
        <f t="shared" si="628"/>
        <v>14</v>
      </c>
      <c r="P297" s="264">
        <f t="shared" si="629"/>
        <v>94</v>
      </c>
      <c r="Q297" s="264">
        <f t="shared" si="630"/>
        <v>425</v>
      </c>
      <c r="R297" s="457">
        <f t="shared" si="631"/>
        <v>425</v>
      </c>
      <c r="S297" s="471">
        <v>10</v>
      </c>
      <c r="T297" s="265">
        <v>59</v>
      </c>
      <c r="U297" s="265">
        <v>224</v>
      </c>
      <c r="V297" s="265">
        <f t="shared" si="632"/>
        <v>224</v>
      </c>
      <c r="W297" s="265"/>
      <c r="X297" s="265"/>
      <c r="Y297" s="265"/>
      <c r="Z297" s="265"/>
      <c r="AA297" s="265"/>
      <c r="AB297" s="265"/>
      <c r="AC297" s="265"/>
      <c r="AD297" s="265"/>
      <c r="AE297" s="265">
        <v>6</v>
      </c>
      <c r="AF297" s="265">
        <v>46</v>
      </c>
      <c r="AG297" s="265">
        <v>207</v>
      </c>
      <c r="AH297" s="481">
        <f t="shared" si="633"/>
        <v>207</v>
      </c>
      <c r="AI297" s="471">
        <v>13</v>
      </c>
      <c r="AJ297" s="265">
        <v>89</v>
      </c>
      <c r="AK297" s="265">
        <v>408</v>
      </c>
      <c r="AL297" s="265">
        <f t="shared" si="634"/>
        <v>408</v>
      </c>
      <c r="AM297" s="265"/>
      <c r="AN297" s="265"/>
      <c r="AO297" s="265"/>
      <c r="AP297" s="265"/>
      <c r="AQ297" s="265"/>
      <c r="AR297" s="265"/>
      <c r="AS297" s="265"/>
      <c r="AT297" s="265"/>
      <c r="AU297" s="265">
        <v>14</v>
      </c>
      <c r="AV297" s="265">
        <v>94</v>
      </c>
      <c r="AW297" s="265">
        <v>425</v>
      </c>
      <c r="AX297" s="481">
        <f t="shared" si="635"/>
        <v>425</v>
      </c>
      <c r="AY297" s="471">
        <v>13</v>
      </c>
      <c r="AZ297" s="265">
        <v>89</v>
      </c>
      <c r="BA297" s="265">
        <v>408</v>
      </c>
      <c r="BB297" s="265">
        <f t="shared" si="636"/>
        <v>408</v>
      </c>
      <c r="BC297" s="265"/>
      <c r="BD297" s="265"/>
      <c r="BE297" s="265"/>
      <c r="BF297" s="265"/>
      <c r="BG297" s="265"/>
      <c r="BH297" s="265"/>
      <c r="BI297" s="265"/>
      <c r="BJ297" s="265"/>
      <c r="BK297" s="265">
        <v>14</v>
      </c>
      <c r="BL297" s="265">
        <v>94</v>
      </c>
      <c r="BM297" s="265">
        <v>425</v>
      </c>
      <c r="BN297" s="481">
        <f t="shared" si="637"/>
        <v>425</v>
      </c>
      <c r="BO297" s="263"/>
    </row>
    <row r="298" spans="1:122" hidden="1" outlineLevel="2">
      <c r="B298" s="53" t="str">
        <f t="shared" ref="B298" si="638">$B$179&amp;": Ewe Lambs"</f>
        <v>7mo with 0% mated: Ewe Lambs</v>
      </c>
      <c r="C298" s="259">
        <f t="shared" si="537"/>
        <v>12</v>
      </c>
      <c r="D298" s="259">
        <f t="shared" si="538"/>
        <v>93</v>
      </c>
      <c r="E298" s="259">
        <f t="shared" si="539"/>
        <v>483</v>
      </c>
      <c r="F298" s="259">
        <f t="shared" si="540"/>
        <v>483</v>
      </c>
      <c r="G298" s="259">
        <f t="shared" si="541"/>
        <v>0</v>
      </c>
      <c r="H298" s="259">
        <f t="shared" si="542"/>
        <v>0</v>
      </c>
      <c r="I298" s="259">
        <f t="shared" si="543"/>
        <v>0</v>
      </c>
      <c r="J298" s="259">
        <f t="shared" si="544"/>
        <v>0</v>
      </c>
      <c r="K298" s="259">
        <f t="shared" si="545"/>
        <v>0</v>
      </c>
      <c r="L298" s="259">
        <f t="shared" si="546"/>
        <v>0</v>
      </c>
      <c r="M298" s="259">
        <f t="shared" si="547"/>
        <v>0</v>
      </c>
      <c r="N298" s="259">
        <f t="shared" si="548"/>
        <v>0</v>
      </c>
      <c r="O298" s="259">
        <f t="shared" si="549"/>
        <v>13</v>
      </c>
      <c r="P298" s="259">
        <f t="shared" si="550"/>
        <v>79</v>
      </c>
      <c r="Q298" s="259">
        <f t="shared" si="551"/>
        <v>414</v>
      </c>
      <c r="R298" s="455">
        <f t="shared" si="552"/>
        <v>414</v>
      </c>
      <c r="S298" s="366">
        <f>S283</f>
        <v>10</v>
      </c>
      <c r="T298" s="366">
        <f t="shared" ref="T298:BN298" si="639">T283</f>
        <v>54</v>
      </c>
      <c r="U298" s="366">
        <f t="shared" si="639"/>
        <v>230</v>
      </c>
      <c r="V298" s="366">
        <f t="shared" si="639"/>
        <v>230</v>
      </c>
      <c r="W298" s="366">
        <f t="shared" si="639"/>
        <v>0</v>
      </c>
      <c r="X298" s="366">
        <f t="shared" si="639"/>
        <v>0</v>
      </c>
      <c r="Y298" s="366">
        <f t="shared" si="639"/>
        <v>0</v>
      </c>
      <c r="Z298" s="366">
        <f t="shared" si="639"/>
        <v>0</v>
      </c>
      <c r="AA298" s="366">
        <f t="shared" si="639"/>
        <v>0</v>
      </c>
      <c r="AB298" s="366">
        <f t="shared" si="639"/>
        <v>0</v>
      </c>
      <c r="AC298" s="366">
        <f t="shared" si="639"/>
        <v>0</v>
      </c>
      <c r="AD298" s="366">
        <f t="shared" si="639"/>
        <v>0</v>
      </c>
      <c r="AE298" s="366">
        <f t="shared" si="639"/>
        <v>5</v>
      </c>
      <c r="AF298" s="366">
        <f t="shared" si="639"/>
        <v>29</v>
      </c>
      <c r="AG298" s="366">
        <f t="shared" si="639"/>
        <v>129</v>
      </c>
      <c r="AH298" s="366">
        <f t="shared" si="639"/>
        <v>129</v>
      </c>
      <c r="AI298" s="366">
        <f t="shared" si="639"/>
        <v>12</v>
      </c>
      <c r="AJ298" s="366">
        <f t="shared" si="639"/>
        <v>93</v>
      </c>
      <c r="AK298" s="366">
        <f t="shared" si="639"/>
        <v>483</v>
      </c>
      <c r="AL298" s="366">
        <f t="shared" si="639"/>
        <v>483</v>
      </c>
      <c r="AM298" s="366">
        <f t="shared" si="639"/>
        <v>0</v>
      </c>
      <c r="AN298" s="366">
        <f t="shared" si="639"/>
        <v>0</v>
      </c>
      <c r="AO298" s="366">
        <f t="shared" si="639"/>
        <v>0</v>
      </c>
      <c r="AP298" s="366">
        <f t="shared" si="639"/>
        <v>0</v>
      </c>
      <c r="AQ298" s="366">
        <f t="shared" si="639"/>
        <v>0</v>
      </c>
      <c r="AR298" s="366">
        <f t="shared" si="639"/>
        <v>0</v>
      </c>
      <c r="AS298" s="366">
        <f t="shared" si="639"/>
        <v>0</v>
      </c>
      <c r="AT298" s="366">
        <f t="shared" si="639"/>
        <v>0</v>
      </c>
      <c r="AU298" s="366">
        <f t="shared" si="639"/>
        <v>13</v>
      </c>
      <c r="AV298" s="366">
        <f t="shared" si="639"/>
        <v>79</v>
      </c>
      <c r="AW298" s="366">
        <f t="shared" si="639"/>
        <v>414</v>
      </c>
      <c r="AX298" s="366">
        <f t="shared" si="639"/>
        <v>414</v>
      </c>
      <c r="AY298" s="366">
        <f t="shared" si="639"/>
        <v>12</v>
      </c>
      <c r="AZ298" s="366">
        <f t="shared" si="639"/>
        <v>93</v>
      </c>
      <c r="BA298" s="366">
        <f t="shared" si="639"/>
        <v>483</v>
      </c>
      <c r="BB298" s="366">
        <f t="shared" si="639"/>
        <v>483</v>
      </c>
      <c r="BC298" s="366">
        <f t="shared" si="639"/>
        <v>0</v>
      </c>
      <c r="BD298" s="366">
        <f t="shared" si="639"/>
        <v>0</v>
      </c>
      <c r="BE298" s="366">
        <f t="shared" si="639"/>
        <v>0</v>
      </c>
      <c r="BF298" s="366">
        <f t="shared" si="639"/>
        <v>0</v>
      </c>
      <c r="BG298" s="366">
        <f t="shared" si="639"/>
        <v>0</v>
      </c>
      <c r="BH298" s="366">
        <f t="shared" si="639"/>
        <v>0</v>
      </c>
      <c r="BI298" s="366">
        <f t="shared" si="639"/>
        <v>0</v>
      </c>
      <c r="BJ298" s="366">
        <f t="shared" si="639"/>
        <v>0</v>
      </c>
      <c r="BK298" s="366">
        <f t="shared" si="639"/>
        <v>13</v>
      </c>
      <c r="BL298" s="366">
        <f t="shared" si="639"/>
        <v>79</v>
      </c>
      <c r="BM298" s="366">
        <f t="shared" si="639"/>
        <v>414</v>
      </c>
      <c r="BN298" s="366">
        <f t="shared" si="639"/>
        <v>414</v>
      </c>
      <c r="BO298" s="261" t="s">
        <v>1101</v>
      </c>
    </row>
    <row r="299" spans="1:122" hidden="1" outlineLevel="2">
      <c r="B299" s="54" t="s">
        <v>1139</v>
      </c>
      <c r="C299" s="262">
        <f t="shared" si="537"/>
        <v>13</v>
      </c>
      <c r="D299" s="262">
        <f t="shared" si="538"/>
        <v>117</v>
      </c>
      <c r="E299" s="262">
        <f t="shared" si="539"/>
        <v>608</v>
      </c>
      <c r="F299" s="262">
        <f t="shared" si="540"/>
        <v>608</v>
      </c>
      <c r="G299" s="262">
        <f t="shared" si="541"/>
        <v>0</v>
      </c>
      <c r="H299" s="262">
        <f t="shared" si="542"/>
        <v>0</v>
      </c>
      <c r="I299" s="262">
        <f t="shared" si="543"/>
        <v>0</v>
      </c>
      <c r="J299" s="262">
        <f t="shared" si="544"/>
        <v>0</v>
      </c>
      <c r="K299" s="262">
        <f t="shared" si="545"/>
        <v>0</v>
      </c>
      <c r="L299" s="262">
        <f t="shared" si="546"/>
        <v>0</v>
      </c>
      <c r="M299" s="262">
        <f t="shared" si="547"/>
        <v>0</v>
      </c>
      <c r="N299" s="262">
        <f t="shared" si="548"/>
        <v>0</v>
      </c>
      <c r="O299" s="262">
        <f t="shared" si="549"/>
        <v>18</v>
      </c>
      <c r="P299" s="262">
        <f t="shared" si="550"/>
        <v>108</v>
      </c>
      <c r="Q299" s="262">
        <f t="shared" si="551"/>
        <v>539</v>
      </c>
      <c r="R299" s="456">
        <f t="shared" si="552"/>
        <v>539</v>
      </c>
      <c r="S299" s="366">
        <f t="shared" ref="S299:BN299" si="640">S284</f>
        <v>7</v>
      </c>
      <c r="T299" s="366">
        <f t="shared" si="640"/>
        <v>59</v>
      </c>
      <c r="U299" s="366">
        <f t="shared" si="640"/>
        <v>246</v>
      </c>
      <c r="V299" s="366">
        <f t="shared" si="640"/>
        <v>246</v>
      </c>
      <c r="W299" s="366">
        <f t="shared" si="640"/>
        <v>0</v>
      </c>
      <c r="X299" s="366">
        <f t="shared" si="640"/>
        <v>0</v>
      </c>
      <c r="Y299" s="366">
        <f t="shared" si="640"/>
        <v>0</v>
      </c>
      <c r="Z299" s="366">
        <f t="shared" si="640"/>
        <v>0</v>
      </c>
      <c r="AA299" s="366">
        <f t="shared" si="640"/>
        <v>0</v>
      </c>
      <c r="AB299" s="366">
        <f t="shared" si="640"/>
        <v>0</v>
      </c>
      <c r="AC299" s="366">
        <f t="shared" si="640"/>
        <v>0</v>
      </c>
      <c r="AD299" s="366">
        <f t="shared" si="640"/>
        <v>0</v>
      </c>
      <c r="AE299" s="366">
        <f t="shared" si="640"/>
        <v>6</v>
      </c>
      <c r="AF299" s="366">
        <f t="shared" si="640"/>
        <v>46</v>
      </c>
      <c r="AG299" s="366">
        <f t="shared" si="640"/>
        <v>201</v>
      </c>
      <c r="AH299" s="366">
        <f t="shared" si="640"/>
        <v>201</v>
      </c>
      <c r="AI299" s="366">
        <f t="shared" si="640"/>
        <v>13</v>
      </c>
      <c r="AJ299" s="366">
        <f t="shared" si="640"/>
        <v>117</v>
      </c>
      <c r="AK299" s="366">
        <f t="shared" si="640"/>
        <v>608</v>
      </c>
      <c r="AL299" s="366">
        <f t="shared" si="640"/>
        <v>608</v>
      </c>
      <c r="AM299" s="366">
        <f t="shared" si="640"/>
        <v>0</v>
      </c>
      <c r="AN299" s="366">
        <f t="shared" si="640"/>
        <v>0</v>
      </c>
      <c r="AO299" s="366">
        <f t="shared" si="640"/>
        <v>0</v>
      </c>
      <c r="AP299" s="366">
        <f t="shared" si="640"/>
        <v>0</v>
      </c>
      <c r="AQ299" s="366">
        <f t="shared" si="640"/>
        <v>0</v>
      </c>
      <c r="AR299" s="366">
        <f t="shared" si="640"/>
        <v>0</v>
      </c>
      <c r="AS299" s="366">
        <f t="shared" si="640"/>
        <v>0</v>
      </c>
      <c r="AT299" s="366">
        <f t="shared" si="640"/>
        <v>0</v>
      </c>
      <c r="AU299" s="366">
        <f t="shared" si="640"/>
        <v>18</v>
      </c>
      <c r="AV299" s="366">
        <f t="shared" si="640"/>
        <v>108</v>
      </c>
      <c r="AW299" s="366">
        <f t="shared" si="640"/>
        <v>539</v>
      </c>
      <c r="AX299" s="366">
        <f t="shared" si="640"/>
        <v>539</v>
      </c>
      <c r="AY299" s="366">
        <f t="shared" si="640"/>
        <v>13</v>
      </c>
      <c r="AZ299" s="366">
        <f t="shared" si="640"/>
        <v>117</v>
      </c>
      <c r="BA299" s="366">
        <f t="shared" si="640"/>
        <v>608</v>
      </c>
      <c r="BB299" s="366">
        <f t="shared" si="640"/>
        <v>608</v>
      </c>
      <c r="BC299" s="366">
        <f t="shared" si="640"/>
        <v>0</v>
      </c>
      <c r="BD299" s="366">
        <f t="shared" si="640"/>
        <v>0</v>
      </c>
      <c r="BE299" s="366">
        <f t="shared" si="640"/>
        <v>0</v>
      </c>
      <c r="BF299" s="366">
        <f t="shared" si="640"/>
        <v>0</v>
      </c>
      <c r="BG299" s="366">
        <f t="shared" si="640"/>
        <v>0</v>
      </c>
      <c r="BH299" s="366">
        <f t="shared" si="640"/>
        <v>0</v>
      </c>
      <c r="BI299" s="366">
        <f t="shared" si="640"/>
        <v>0</v>
      </c>
      <c r="BJ299" s="366">
        <f t="shared" si="640"/>
        <v>0</v>
      </c>
      <c r="BK299" s="366">
        <f t="shared" si="640"/>
        <v>18</v>
      </c>
      <c r="BL299" s="366">
        <f t="shared" si="640"/>
        <v>108</v>
      </c>
      <c r="BM299" s="366">
        <f t="shared" si="640"/>
        <v>539</v>
      </c>
      <c r="BN299" s="366">
        <f t="shared" si="640"/>
        <v>539</v>
      </c>
      <c r="BO299" s="263"/>
    </row>
    <row r="300" spans="1:122" hidden="1" outlineLevel="2">
      <c r="B300" s="55" t="s">
        <v>1140</v>
      </c>
      <c r="C300" s="264">
        <f t="shared" si="537"/>
        <v>13</v>
      </c>
      <c r="D300" s="264">
        <f t="shared" si="538"/>
        <v>89</v>
      </c>
      <c r="E300" s="264">
        <f t="shared" si="539"/>
        <v>408</v>
      </c>
      <c r="F300" s="264">
        <f t="shared" si="540"/>
        <v>408</v>
      </c>
      <c r="G300" s="264">
        <f t="shared" si="541"/>
        <v>0</v>
      </c>
      <c r="H300" s="264">
        <f t="shared" si="542"/>
        <v>0</v>
      </c>
      <c r="I300" s="264">
        <f t="shared" si="543"/>
        <v>0</v>
      </c>
      <c r="J300" s="264">
        <f t="shared" si="544"/>
        <v>0</v>
      </c>
      <c r="K300" s="264">
        <f t="shared" si="545"/>
        <v>0</v>
      </c>
      <c r="L300" s="264">
        <f t="shared" si="546"/>
        <v>0</v>
      </c>
      <c r="M300" s="264">
        <f t="shared" si="547"/>
        <v>0</v>
      </c>
      <c r="N300" s="264">
        <f t="shared" si="548"/>
        <v>0</v>
      </c>
      <c r="O300" s="264">
        <f t="shared" si="549"/>
        <v>14</v>
      </c>
      <c r="P300" s="264">
        <f t="shared" si="550"/>
        <v>94</v>
      </c>
      <c r="Q300" s="264">
        <f t="shared" si="551"/>
        <v>425</v>
      </c>
      <c r="R300" s="457">
        <f t="shared" si="552"/>
        <v>425</v>
      </c>
      <c r="S300" s="366">
        <f t="shared" ref="S300:BN300" si="641">S285</f>
        <v>10</v>
      </c>
      <c r="T300" s="366">
        <f t="shared" si="641"/>
        <v>59</v>
      </c>
      <c r="U300" s="366">
        <f t="shared" si="641"/>
        <v>224</v>
      </c>
      <c r="V300" s="366">
        <f t="shared" si="641"/>
        <v>224</v>
      </c>
      <c r="W300" s="366">
        <f t="shared" si="641"/>
        <v>0</v>
      </c>
      <c r="X300" s="366">
        <f t="shared" si="641"/>
        <v>0</v>
      </c>
      <c r="Y300" s="366">
        <f t="shared" si="641"/>
        <v>0</v>
      </c>
      <c r="Z300" s="366">
        <f t="shared" si="641"/>
        <v>0</v>
      </c>
      <c r="AA300" s="366">
        <f t="shared" si="641"/>
        <v>0</v>
      </c>
      <c r="AB300" s="366">
        <f t="shared" si="641"/>
        <v>0</v>
      </c>
      <c r="AC300" s="366">
        <f t="shared" si="641"/>
        <v>0</v>
      </c>
      <c r="AD300" s="366">
        <f t="shared" si="641"/>
        <v>0</v>
      </c>
      <c r="AE300" s="366">
        <f t="shared" si="641"/>
        <v>6</v>
      </c>
      <c r="AF300" s="366">
        <f t="shared" si="641"/>
        <v>46</v>
      </c>
      <c r="AG300" s="366">
        <f t="shared" si="641"/>
        <v>207</v>
      </c>
      <c r="AH300" s="366">
        <f t="shared" si="641"/>
        <v>207</v>
      </c>
      <c r="AI300" s="366">
        <f t="shared" si="641"/>
        <v>13</v>
      </c>
      <c r="AJ300" s="366">
        <f t="shared" si="641"/>
        <v>89</v>
      </c>
      <c r="AK300" s="366">
        <f t="shared" si="641"/>
        <v>408</v>
      </c>
      <c r="AL300" s="366">
        <f t="shared" si="641"/>
        <v>408</v>
      </c>
      <c r="AM300" s="366">
        <f t="shared" si="641"/>
        <v>0</v>
      </c>
      <c r="AN300" s="366">
        <f t="shared" si="641"/>
        <v>0</v>
      </c>
      <c r="AO300" s="366">
        <f t="shared" si="641"/>
        <v>0</v>
      </c>
      <c r="AP300" s="366">
        <f t="shared" si="641"/>
        <v>0</v>
      </c>
      <c r="AQ300" s="366">
        <f t="shared" si="641"/>
        <v>0</v>
      </c>
      <c r="AR300" s="366">
        <f t="shared" si="641"/>
        <v>0</v>
      </c>
      <c r="AS300" s="366">
        <f t="shared" si="641"/>
        <v>0</v>
      </c>
      <c r="AT300" s="366">
        <f t="shared" si="641"/>
        <v>0</v>
      </c>
      <c r="AU300" s="366">
        <f t="shared" si="641"/>
        <v>14</v>
      </c>
      <c r="AV300" s="366">
        <f t="shared" si="641"/>
        <v>94</v>
      </c>
      <c r="AW300" s="366">
        <f t="shared" si="641"/>
        <v>425</v>
      </c>
      <c r="AX300" s="366">
        <f t="shared" si="641"/>
        <v>425</v>
      </c>
      <c r="AY300" s="366">
        <f t="shared" si="641"/>
        <v>13</v>
      </c>
      <c r="AZ300" s="366">
        <f t="shared" si="641"/>
        <v>89</v>
      </c>
      <c r="BA300" s="366">
        <f t="shared" si="641"/>
        <v>408</v>
      </c>
      <c r="BB300" s="366">
        <f t="shared" si="641"/>
        <v>408</v>
      </c>
      <c r="BC300" s="366">
        <f t="shared" si="641"/>
        <v>0</v>
      </c>
      <c r="BD300" s="366">
        <f t="shared" si="641"/>
        <v>0</v>
      </c>
      <c r="BE300" s="366">
        <f t="shared" si="641"/>
        <v>0</v>
      </c>
      <c r="BF300" s="366">
        <f t="shared" si="641"/>
        <v>0</v>
      </c>
      <c r="BG300" s="366">
        <f t="shared" si="641"/>
        <v>0</v>
      </c>
      <c r="BH300" s="366">
        <f t="shared" si="641"/>
        <v>0</v>
      </c>
      <c r="BI300" s="366">
        <f t="shared" si="641"/>
        <v>0</v>
      </c>
      <c r="BJ300" s="366">
        <f t="shared" si="641"/>
        <v>0</v>
      </c>
      <c r="BK300" s="366">
        <f t="shared" si="641"/>
        <v>14</v>
      </c>
      <c r="BL300" s="366">
        <f t="shared" si="641"/>
        <v>94</v>
      </c>
      <c r="BM300" s="366">
        <f t="shared" si="641"/>
        <v>425</v>
      </c>
      <c r="BN300" s="366">
        <f t="shared" si="641"/>
        <v>425</v>
      </c>
      <c r="BO300" s="263"/>
    </row>
    <row r="301" spans="1:122" outlineLevel="1"/>
    <row r="303" spans="1:122">
      <c r="A303" s="16" t="s">
        <v>1173</v>
      </c>
    </row>
    <row r="304" spans="1:122" ht="86.25" outlineLevel="1">
      <c r="B304" s="318" t="s">
        <v>1178</v>
      </c>
      <c r="C304" s="135" t="s">
        <v>1093</v>
      </c>
      <c r="D304" s="135" t="s">
        <v>1092</v>
      </c>
      <c r="E304" s="135" t="s">
        <v>1091</v>
      </c>
      <c r="F304" s="135" t="s">
        <v>1090</v>
      </c>
      <c r="G304" s="135" t="s">
        <v>1091</v>
      </c>
      <c r="H304" s="135" t="s">
        <v>1090</v>
      </c>
      <c r="I304" s="135" t="s">
        <v>1089</v>
      </c>
      <c r="J304" s="135"/>
      <c r="K304" s="135"/>
      <c r="L304" s="135"/>
      <c r="M304" s="135"/>
      <c r="N304" s="263"/>
      <c r="O304" s="263"/>
      <c r="P304" s="302" t="s">
        <v>543</v>
      </c>
      <c r="Q304" s="302" t="s">
        <v>543</v>
      </c>
      <c r="R304" s="302" t="s">
        <v>543</v>
      </c>
      <c r="S304" s="302" t="s">
        <v>543</v>
      </c>
      <c r="T304" s="302" t="s">
        <v>543</v>
      </c>
      <c r="U304" s="302" t="s">
        <v>543</v>
      </c>
      <c r="V304" s="302" t="s">
        <v>543</v>
      </c>
      <c r="W304" s="302" t="s">
        <v>543</v>
      </c>
      <c r="X304" s="302" t="s">
        <v>543</v>
      </c>
      <c r="Y304" s="302" t="s">
        <v>543</v>
      </c>
      <c r="Z304" s="302" t="s">
        <v>543</v>
      </c>
      <c r="AA304" s="302" t="s">
        <v>543</v>
      </c>
      <c r="AB304" s="302" t="s">
        <v>543</v>
      </c>
      <c r="AC304" s="302" t="s">
        <v>543</v>
      </c>
      <c r="AD304" s="302" t="s">
        <v>543</v>
      </c>
      <c r="AE304" s="302" t="s">
        <v>543</v>
      </c>
      <c r="AF304" s="302" t="s">
        <v>543</v>
      </c>
      <c r="AG304" s="302" t="s">
        <v>543</v>
      </c>
      <c r="AH304" s="302" t="s">
        <v>543</v>
      </c>
      <c r="AI304" s="302" t="s">
        <v>543</v>
      </c>
      <c r="AJ304" s="302" t="s">
        <v>543</v>
      </c>
      <c r="AK304" s="302" t="s">
        <v>543</v>
      </c>
      <c r="AL304" s="302" t="s">
        <v>543</v>
      </c>
      <c r="AM304" s="302" t="s">
        <v>543</v>
      </c>
      <c r="AN304" s="302" t="s">
        <v>543</v>
      </c>
      <c r="AO304" s="302" t="s">
        <v>543</v>
      </c>
      <c r="AP304" s="302" t="s">
        <v>543</v>
      </c>
      <c r="AQ304" s="302" t="s">
        <v>543</v>
      </c>
      <c r="AR304" s="302" t="s">
        <v>543</v>
      </c>
      <c r="AS304" s="302" t="s">
        <v>543</v>
      </c>
      <c r="AT304" s="302" t="s">
        <v>543</v>
      </c>
      <c r="AU304" s="302" t="s">
        <v>543</v>
      </c>
      <c r="AV304" s="302" t="s">
        <v>543</v>
      </c>
      <c r="AW304" s="302" t="s">
        <v>543</v>
      </c>
      <c r="AX304" s="302" t="s">
        <v>543</v>
      </c>
      <c r="AY304" s="302" t="s">
        <v>543</v>
      </c>
      <c r="AZ304" s="302" t="s">
        <v>543</v>
      </c>
      <c r="BA304" s="302" t="s">
        <v>543</v>
      </c>
      <c r="BB304" s="302" t="s">
        <v>543</v>
      </c>
      <c r="BC304" s="302" t="s">
        <v>543</v>
      </c>
      <c r="BD304" s="302" t="s">
        <v>543</v>
      </c>
      <c r="BE304" s="302" t="s">
        <v>543</v>
      </c>
      <c r="BF304" s="302" t="s">
        <v>543</v>
      </c>
      <c r="BG304" s="302" t="s">
        <v>543</v>
      </c>
      <c r="BH304" s="302" t="s">
        <v>543</v>
      </c>
      <c r="BI304" s="302" t="s">
        <v>543</v>
      </c>
      <c r="BJ304" s="302" t="s">
        <v>543</v>
      </c>
      <c r="BK304" s="302" t="s">
        <v>543</v>
      </c>
      <c r="BL304" s="302" t="s">
        <v>543</v>
      </c>
      <c r="BM304" s="302" t="s">
        <v>543</v>
      </c>
      <c r="BN304" s="302" t="s">
        <v>543</v>
      </c>
      <c r="BO304" s="302" t="s">
        <v>543</v>
      </c>
      <c r="BP304" s="302" t="s">
        <v>543</v>
      </c>
      <c r="BQ304" s="302" t="s">
        <v>543</v>
      </c>
      <c r="BR304" s="302" t="s">
        <v>543</v>
      </c>
      <c r="BS304" s="302" t="s">
        <v>543</v>
      </c>
      <c r="BT304" s="302" t="s">
        <v>543</v>
      </c>
      <c r="BU304" s="302" t="s">
        <v>543</v>
      </c>
      <c r="BV304" s="302" t="s">
        <v>543</v>
      </c>
      <c r="BW304" s="302" t="s">
        <v>543</v>
      </c>
      <c r="BX304" s="302" t="s">
        <v>543</v>
      </c>
      <c r="BY304" s="302" t="s">
        <v>543</v>
      </c>
      <c r="BZ304" s="302" t="s">
        <v>543</v>
      </c>
      <c r="CA304" s="302" t="s">
        <v>543</v>
      </c>
      <c r="CB304" s="302" t="s">
        <v>543</v>
      </c>
      <c r="CC304" s="302" t="s">
        <v>543</v>
      </c>
      <c r="CD304" s="302" t="s">
        <v>543</v>
      </c>
      <c r="CE304" s="302" t="s">
        <v>543</v>
      </c>
      <c r="CF304" s="302" t="s">
        <v>543</v>
      </c>
      <c r="CG304" s="302" t="s">
        <v>543</v>
      </c>
      <c r="CH304" s="302" t="s">
        <v>543</v>
      </c>
      <c r="CI304" s="302" t="s">
        <v>543</v>
      </c>
      <c r="CJ304" s="302" t="s">
        <v>543</v>
      </c>
      <c r="CK304" s="302" t="s">
        <v>543</v>
      </c>
      <c r="CL304" s="302" t="s">
        <v>543</v>
      </c>
      <c r="CM304" s="302" t="s">
        <v>543</v>
      </c>
      <c r="CN304" s="302"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A305">
        <v>10</v>
      </c>
      <c r="B305">
        <v>1</v>
      </c>
      <c r="C305" s="12">
        <v>-0.5</v>
      </c>
      <c r="D305" s="12">
        <v>-0.5</v>
      </c>
      <c r="E305" s="12">
        <v>-0.5</v>
      </c>
      <c r="F305" s="12">
        <v>-0.5</v>
      </c>
      <c r="G305">
        <f>E305</f>
        <v>-0.5</v>
      </c>
      <c r="H305">
        <f t="shared" ref="H305:H308" si="642">F305</f>
        <v>-0.5</v>
      </c>
      <c r="I305" s="12">
        <v>-0.5</v>
      </c>
      <c r="J305" s="12"/>
      <c r="K305" s="12"/>
      <c r="L305" s="12"/>
      <c r="M305" s="12"/>
      <c r="N305" s="263"/>
      <c r="O305" s="263"/>
      <c r="P305" s="288" t="str">
        <f>"Yearling "&amp;$B$174</f>
        <v>Yearling Standard (7mo)</v>
      </c>
      <c r="Q305" s="288"/>
      <c r="R305" s="288"/>
      <c r="S305" s="288"/>
      <c r="T305" s="288"/>
      <c r="U305" s="288"/>
      <c r="V305" s="288"/>
      <c r="W305" s="288" t="str">
        <f>"Yearling "&amp;$B$175</f>
        <v>Yearling Early</v>
      </c>
      <c r="X305" s="288"/>
      <c r="Y305" s="288"/>
      <c r="Z305" s="288"/>
      <c r="AA305" s="288"/>
      <c r="AB305" s="288"/>
      <c r="AC305" s="288"/>
      <c r="AD305" s="288" t="str">
        <f>"Yearling "&amp;$B$176</f>
        <v>Yearling Middle</v>
      </c>
      <c r="AE305" s="288"/>
      <c r="AF305" s="288"/>
      <c r="AG305" s="288"/>
      <c r="AH305" s="288"/>
      <c r="AI305" s="288"/>
      <c r="AJ305" s="288"/>
      <c r="AK305" s="288" t="str">
        <f>"Yearling "&amp;$B$177</f>
        <v>Yearling Late</v>
      </c>
      <c r="AL305" s="288"/>
      <c r="AM305" s="288"/>
      <c r="AN305" s="288"/>
      <c r="AO305" s="288"/>
      <c r="AP305" s="288"/>
      <c r="AQ305" s="288"/>
      <c r="AR305" s="288" t="str">
        <f>"Yearling "&amp;$B$178</f>
        <v>Yearling V. Late</v>
      </c>
      <c r="AS305" s="288"/>
      <c r="AT305" s="288"/>
      <c r="AU305" s="288"/>
      <c r="AV305" s="288"/>
      <c r="AW305" s="288"/>
      <c r="AX305" s="288"/>
      <c r="AY305" s="288" t="str">
        <f>"Yearling "&amp;$B$179</f>
        <v>Yearling 7mo with 0% mated</v>
      </c>
      <c r="AZ305" s="288"/>
      <c r="BA305" s="288"/>
      <c r="BB305" s="288"/>
      <c r="BC305" s="288"/>
      <c r="BD305" s="288"/>
      <c r="BE305" s="288"/>
      <c r="BF305" s="263" t="s">
        <v>1146</v>
      </c>
      <c r="BG305" s="263"/>
      <c r="BH305" s="263"/>
      <c r="BI305" s="263"/>
      <c r="BJ305" s="263"/>
      <c r="BK305" s="263"/>
      <c r="BL305" s="263"/>
      <c r="BM305" s="263" t="s">
        <v>1147</v>
      </c>
      <c r="BN305" s="263"/>
      <c r="BO305" s="263"/>
      <c r="BP305" s="263"/>
      <c r="BQ305" s="263"/>
      <c r="BR305" s="263"/>
      <c r="BS305" s="263"/>
      <c r="BT305" s="263" t="s">
        <v>1148</v>
      </c>
      <c r="BU305" s="263"/>
      <c r="BV305" s="263"/>
      <c r="BW305" s="263"/>
      <c r="BX305" s="263"/>
      <c r="BY305" s="263"/>
      <c r="BZ305" s="263"/>
      <c r="CA305" s="263" t="s">
        <v>1149</v>
      </c>
      <c r="CB305" s="263"/>
      <c r="CC305" s="263"/>
      <c r="CD305" s="263"/>
      <c r="CE305" s="263"/>
      <c r="CF305" s="263"/>
      <c r="CG305" s="263"/>
      <c r="CH305" s="263" t="s">
        <v>1150</v>
      </c>
      <c r="CI305" s="263"/>
      <c r="CJ305" s="263"/>
      <c r="CK305" s="263"/>
      <c r="CL305" s="263"/>
      <c r="CM305" s="263"/>
      <c r="CN305" s="263"/>
    </row>
    <row r="306" spans="1:92" outlineLevel="1">
      <c r="B306">
        <v>2</v>
      </c>
      <c r="C306" s="12">
        <v>0</v>
      </c>
      <c r="D306" s="12">
        <v>0</v>
      </c>
      <c r="E306" s="12">
        <v>0</v>
      </c>
      <c r="F306" s="12">
        <v>0</v>
      </c>
      <c r="G306">
        <f t="shared" ref="G306:G308" si="643">E306</f>
        <v>0</v>
      </c>
      <c r="H306">
        <f t="shared" si="642"/>
        <v>0</v>
      </c>
      <c r="I306" s="12">
        <v>0</v>
      </c>
      <c r="J306" s="12"/>
      <c r="K306" s="12"/>
      <c r="L306" s="12"/>
      <c r="M306" s="12"/>
      <c r="N306" s="263"/>
      <c r="O306" s="285" t="s">
        <v>1167</v>
      </c>
      <c r="P306" s="290">
        <v>1</v>
      </c>
      <c r="Q306" s="290">
        <v>1</v>
      </c>
      <c r="R306" s="290">
        <v>1</v>
      </c>
      <c r="S306" s="290">
        <v>1</v>
      </c>
      <c r="T306" s="290"/>
      <c r="U306" s="290"/>
      <c r="V306" s="290"/>
      <c r="W306" s="290">
        <v>2</v>
      </c>
      <c r="X306" s="290">
        <v>2</v>
      </c>
      <c r="Y306" s="290">
        <v>2</v>
      </c>
      <c r="Z306" s="290">
        <v>2</v>
      </c>
      <c r="AA306" s="290"/>
      <c r="AB306" s="290"/>
      <c r="AC306" s="290"/>
      <c r="AD306" s="290">
        <v>3</v>
      </c>
      <c r="AE306" s="290">
        <v>3</v>
      </c>
      <c r="AF306" s="290">
        <v>3</v>
      </c>
      <c r="AG306" s="290">
        <v>3</v>
      </c>
      <c r="AH306" s="290"/>
      <c r="AI306" s="290"/>
      <c r="AJ306" s="290"/>
      <c r="AK306" s="290">
        <v>4</v>
      </c>
      <c r="AL306" s="290">
        <v>4</v>
      </c>
      <c r="AM306" s="290">
        <v>4</v>
      </c>
      <c r="AN306" s="290">
        <v>4</v>
      </c>
      <c r="AO306" s="290"/>
      <c r="AP306" s="290"/>
      <c r="AQ306" s="290"/>
      <c r="AR306" s="290">
        <v>5</v>
      </c>
      <c r="AS306" s="290">
        <v>5</v>
      </c>
      <c r="AT306" s="290">
        <v>5</v>
      </c>
      <c r="AU306" s="290">
        <v>5</v>
      </c>
      <c r="AV306" s="290"/>
      <c r="AW306" s="290"/>
      <c r="AX306" s="290"/>
      <c r="AY306" s="290">
        <v>6</v>
      </c>
      <c r="AZ306" s="290">
        <v>6</v>
      </c>
      <c r="BA306" s="290">
        <v>6</v>
      </c>
      <c r="BB306" s="290">
        <v>6</v>
      </c>
      <c r="BC306" s="290"/>
      <c r="BD306" s="290"/>
      <c r="BE306" s="290"/>
      <c r="BF306" s="290">
        <v>1</v>
      </c>
      <c r="BG306" s="290">
        <v>1</v>
      </c>
      <c r="BH306" s="290">
        <v>1</v>
      </c>
      <c r="BI306" s="290"/>
      <c r="BJ306" s="290"/>
      <c r="BK306" s="290"/>
      <c r="BL306" s="290"/>
      <c r="BM306" s="290">
        <v>1</v>
      </c>
      <c r="BN306" s="290">
        <v>1</v>
      </c>
      <c r="BO306" s="290">
        <v>1</v>
      </c>
      <c r="BP306" s="290"/>
      <c r="BQ306" s="290"/>
      <c r="BR306" s="290"/>
      <c r="BS306" s="290"/>
      <c r="BT306" s="290">
        <v>1</v>
      </c>
      <c r="BU306" s="290">
        <v>1</v>
      </c>
      <c r="BV306" s="290">
        <v>1</v>
      </c>
      <c r="BW306" s="290"/>
      <c r="BX306" s="290"/>
      <c r="BY306" s="290"/>
      <c r="BZ306" s="290"/>
      <c r="CA306" s="290">
        <v>1</v>
      </c>
      <c r="CB306" s="290">
        <v>1</v>
      </c>
      <c r="CC306" s="290">
        <v>1</v>
      </c>
      <c r="CD306" s="290"/>
      <c r="CE306" s="290"/>
      <c r="CF306" s="290"/>
      <c r="CG306" s="290"/>
      <c r="CH306" s="290">
        <v>1</v>
      </c>
      <c r="CI306" s="290">
        <v>1</v>
      </c>
      <c r="CJ306" s="290">
        <v>1</v>
      </c>
      <c r="CK306" s="290"/>
      <c r="CL306" s="290"/>
      <c r="CM306" s="290"/>
      <c r="CN306" s="290"/>
    </row>
    <row r="307" spans="1:92" outlineLevel="1">
      <c r="B307">
        <v>3</v>
      </c>
      <c r="C307" s="12">
        <v>0.5</v>
      </c>
      <c r="D307" s="12">
        <v>0.5</v>
      </c>
      <c r="E307" s="12">
        <v>0.5</v>
      </c>
      <c r="F307" s="12">
        <v>0.5</v>
      </c>
      <c r="G307">
        <f t="shared" si="643"/>
        <v>0.5</v>
      </c>
      <c r="H307">
        <f t="shared" si="642"/>
        <v>0.5</v>
      </c>
      <c r="I307" s="12">
        <v>0.5</v>
      </c>
      <c r="J307" s="12"/>
      <c r="K307" s="12"/>
      <c r="L307" s="12"/>
      <c r="M307" s="12"/>
      <c r="N307" s="263"/>
      <c r="O307" s="285" t="s">
        <v>1168</v>
      </c>
      <c r="P307" s="290">
        <v>2</v>
      </c>
      <c r="Q307" s="290">
        <v>3</v>
      </c>
      <c r="R307" s="290">
        <v>4</v>
      </c>
      <c r="S307" s="290">
        <v>5</v>
      </c>
      <c r="T307" s="290"/>
      <c r="U307" s="290"/>
      <c r="V307" s="290"/>
      <c r="W307" s="290">
        <v>2</v>
      </c>
      <c r="X307" s="290">
        <v>3</v>
      </c>
      <c r="Y307" s="290">
        <v>4</v>
      </c>
      <c r="Z307" s="290">
        <v>5</v>
      </c>
      <c r="AA307" s="290"/>
      <c r="AB307" s="290"/>
      <c r="AC307" s="290"/>
      <c r="AD307" s="290">
        <v>2</v>
      </c>
      <c r="AE307" s="290">
        <v>3</v>
      </c>
      <c r="AF307" s="290">
        <v>4</v>
      </c>
      <c r="AG307" s="290">
        <v>5</v>
      </c>
      <c r="AH307" s="290"/>
      <c r="AI307" s="290"/>
      <c r="AJ307" s="290"/>
      <c r="AK307" s="290">
        <v>2</v>
      </c>
      <c r="AL307" s="290">
        <v>3</v>
      </c>
      <c r="AM307" s="290">
        <v>4</v>
      </c>
      <c r="AN307" s="290">
        <v>5</v>
      </c>
      <c r="AO307" s="290"/>
      <c r="AP307" s="290"/>
      <c r="AQ307" s="290"/>
      <c r="AR307" s="290">
        <v>2</v>
      </c>
      <c r="AS307" s="290">
        <v>3</v>
      </c>
      <c r="AT307" s="290">
        <v>4</v>
      </c>
      <c r="AU307" s="290">
        <v>5</v>
      </c>
      <c r="AV307" s="290"/>
      <c r="AW307" s="290"/>
      <c r="AX307" s="290"/>
      <c r="AY307" s="290">
        <v>2</v>
      </c>
      <c r="AZ307" s="290">
        <v>3</v>
      </c>
      <c r="BA307" s="290">
        <v>4</v>
      </c>
      <c r="BB307" s="290">
        <v>5</v>
      </c>
      <c r="BC307" s="290"/>
      <c r="BD307" s="290"/>
      <c r="BE307" s="290"/>
      <c r="BF307" s="263"/>
      <c r="BG307" s="263"/>
      <c r="BH307" s="263"/>
      <c r="BI307" s="263"/>
      <c r="BJ307" s="263"/>
      <c r="BK307" s="263"/>
      <c r="BL307" s="263"/>
      <c r="BM307" s="263"/>
      <c r="BN307" s="263"/>
      <c r="BO307" s="263"/>
      <c r="BP307" s="263"/>
      <c r="BQ307" s="263"/>
      <c r="BR307" s="263"/>
      <c r="BS307" s="263"/>
      <c r="BT307" s="263"/>
      <c r="BU307" s="263"/>
      <c r="BV307" s="263"/>
      <c r="BW307" s="263"/>
      <c r="BX307" s="263"/>
      <c r="BY307" s="263"/>
      <c r="BZ307" s="263"/>
      <c r="CA307" s="263"/>
      <c r="CB307" s="263"/>
      <c r="CC307" s="263"/>
      <c r="CD307" s="263"/>
      <c r="CE307" s="263"/>
      <c r="CF307" s="263"/>
      <c r="CG307" s="263"/>
      <c r="CH307" s="263"/>
      <c r="CI307" s="263"/>
      <c r="CJ307" s="263"/>
      <c r="CK307" s="263"/>
      <c r="CL307" s="263"/>
      <c r="CM307" s="263"/>
      <c r="CN307" s="263"/>
    </row>
    <row r="308" spans="1:92" outlineLevel="1">
      <c r="B308">
        <v>4</v>
      </c>
      <c r="C308" s="12">
        <v>0</v>
      </c>
      <c r="D308" s="12">
        <v>0</v>
      </c>
      <c r="E308" s="12">
        <v>0</v>
      </c>
      <c r="F308" s="12">
        <v>0</v>
      </c>
      <c r="G308">
        <f t="shared" si="643"/>
        <v>0</v>
      </c>
      <c r="H308">
        <f t="shared" si="642"/>
        <v>0</v>
      </c>
      <c r="I308" s="12">
        <v>0</v>
      </c>
      <c r="J308" s="12"/>
      <c r="K308" s="12"/>
      <c r="L308" s="12"/>
      <c r="M308" s="12"/>
      <c r="N308" s="263"/>
      <c r="O308" s="263"/>
      <c r="P308" s="303">
        <f>INDEX(i.Periods,P$307,1+d.TOL+3*(P$306-1))</f>
        <v>59</v>
      </c>
      <c r="Q308" s="303">
        <f>INDEX(i.Periods,Q$307,1+d.TOL+3*(Q$306-1))</f>
        <v>64</v>
      </c>
      <c r="R308" s="303">
        <f>INDEX(i.Periods,R$307,1+d.TOL+3*(R$306-1))</f>
        <v>72</v>
      </c>
      <c r="S308" s="303">
        <f>INDEX(i.Periods,S$307,1+d.TOL+3*(S$306-1))</f>
        <v>86</v>
      </c>
      <c r="T308" s="303"/>
      <c r="U308" s="303"/>
      <c r="V308" s="303"/>
      <c r="W308" s="303">
        <f>INDEX(i.Periods,W$307,1+d.TOL+3*(W$306-1))</f>
        <v>61</v>
      </c>
      <c r="X308" s="303">
        <f>INDEX(i.Periods,X$307,1+d.TOL+3*(X$306-1))</f>
        <v>66</v>
      </c>
      <c r="Y308" s="303">
        <f>INDEX(i.Periods,Y$307,1+d.TOL+3*(Y$306-1))</f>
        <v>74</v>
      </c>
      <c r="Z308" s="303">
        <f>INDEX(i.Periods,Z$307,1+d.TOL+3*(Z$306-1))</f>
        <v>88</v>
      </c>
      <c r="AA308" s="303"/>
      <c r="AB308" s="303"/>
      <c r="AC308" s="303"/>
      <c r="AD308" s="303">
        <f>INDEX(i.Periods,AD$307,1+d.TOL+3*(AD$306-1))</f>
        <v>64</v>
      </c>
      <c r="AE308" s="303">
        <f>INDEX(i.Periods,AE$307,1+d.TOL+3*(AE$306-1))</f>
        <v>69</v>
      </c>
      <c r="AF308" s="303">
        <f>INDEX(i.Periods,AF$307,1+d.TOL+3*(AF$306-1))</f>
        <v>77</v>
      </c>
      <c r="AG308" s="303">
        <f>INDEX(i.Periods,AG$307,1+d.TOL+3*(AG$306-1))</f>
        <v>91</v>
      </c>
      <c r="AH308" s="303"/>
      <c r="AI308" s="303"/>
      <c r="AJ308" s="303"/>
      <c r="AK308" s="303">
        <f>INDEX(i.Periods,AK$307,1+d.TOL+3*(AK$306-1))</f>
        <v>66</v>
      </c>
      <c r="AL308" s="303">
        <f>INDEX(i.Periods,AL$307,1+d.TOL+3*(AL$306-1))</f>
        <v>71</v>
      </c>
      <c r="AM308" s="303">
        <f>INDEX(i.Periods,AM$307,1+d.TOL+3*(AM$306-1))</f>
        <v>79</v>
      </c>
      <c r="AN308" s="303">
        <f>INDEX(i.Periods,AN$307,1+d.TOL+3*(AN$306-1))</f>
        <v>93</v>
      </c>
      <c r="AO308" s="303"/>
      <c r="AP308" s="303"/>
      <c r="AQ308" s="303"/>
      <c r="AR308" s="303">
        <f>INDEX(i.Periods,AR$307,1+d.TOL+3*(AR$306-1))</f>
        <v>68</v>
      </c>
      <c r="AS308" s="303">
        <f>INDEX(i.Periods,AS$307,1+d.TOL+3*(AS$306-1))</f>
        <v>73</v>
      </c>
      <c r="AT308" s="303">
        <f>INDEX(i.Periods,AT$307,1+d.TOL+3*(AT$306-1))</f>
        <v>81</v>
      </c>
      <c r="AU308" s="303">
        <f>INDEX(i.Periods,AU$307,1+d.TOL+3*(AU$306-1))</f>
        <v>95</v>
      </c>
      <c r="AV308" s="303"/>
      <c r="AW308" s="303"/>
      <c r="AX308" s="303"/>
      <c r="AY308" s="303">
        <f>INDEX(i.Periods,AY$307,1+d.TOL+3*(AY$306-1))</f>
        <v>59</v>
      </c>
      <c r="AZ308" s="303">
        <f>INDEX(i.Periods,AZ$307,1+d.TOL+3*(AZ$306-1))</f>
        <v>64</v>
      </c>
      <c r="BA308" s="303">
        <f>INDEX(i.Periods,BA$307,1+d.TOL+3*(BA$306-1))</f>
        <v>72</v>
      </c>
      <c r="BB308" s="303">
        <f>INDEX(i.Periods,BB$307,1+d.TOL+3*(BB$306-1))</f>
        <v>86</v>
      </c>
      <c r="BC308" s="303"/>
      <c r="BD308" s="303"/>
      <c r="BE308" s="303"/>
      <c r="BF308" s="304">
        <f>P308+52</f>
        <v>111</v>
      </c>
      <c r="BG308" s="304">
        <f>R308+52</f>
        <v>124</v>
      </c>
      <c r="BH308" s="304">
        <f>S308+52</f>
        <v>138</v>
      </c>
      <c r="BI308" s="290"/>
      <c r="BJ308" s="290"/>
      <c r="BK308" s="290"/>
      <c r="BL308" s="290"/>
      <c r="BM308" s="305">
        <f>BF308+52</f>
        <v>163</v>
      </c>
      <c r="BN308" s="305">
        <f>BG308+52</f>
        <v>176</v>
      </c>
      <c r="BO308" s="305">
        <f>BH308+52</f>
        <v>190</v>
      </c>
      <c r="BP308" s="290"/>
      <c r="BQ308" s="290"/>
      <c r="BR308" s="290"/>
      <c r="BS308" s="290"/>
      <c r="BT308" s="305">
        <f>BM308+52</f>
        <v>215</v>
      </c>
      <c r="BU308" s="305">
        <f>BN308+52</f>
        <v>228</v>
      </c>
      <c r="BV308" s="305">
        <f>BO308+52</f>
        <v>242</v>
      </c>
      <c r="BW308" s="290"/>
      <c r="BX308" s="290"/>
      <c r="BY308" s="290"/>
      <c r="BZ308" s="290"/>
      <c r="CA308" s="305">
        <f>BT308+52</f>
        <v>267</v>
      </c>
      <c r="CB308" s="305">
        <f>BU308+52</f>
        <v>280</v>
      </c>
      <c r="CC308" s="305">
        <f>BV308+52</f>
        <v>294</v>
      </c>
      <c r="CD308" s="290"/>
      <c r="CE308" s="290"/>
      <c r="CF308" s="290"/>
      <c r="CG308" s="290"/>
      <c r="CH308" s="305">
        <f>CA308+52</f>
        <v>319</v>
      </c>
      <c r="CI308" s="305">
        <f>CB308+52</f>
        <v>332</v>
      </c>
      <c r="CJ308" s="305">
        <f>CC308+52</f>
        <v>346</v>
      </c>
      <c r="CK308" s="290"/>
      <c r="CL308" s="290"/>
      <c r="CM308" s="290"/>
      <c r="CN308" s="290"/>
    </row>
    <row r="309" spans="1:92" outlineLevel="1">
      <c r="B309" s="263"/>
      <c r="C309" s="306" t="s">
        <v>1098</v>
      </c>
      <c r="D309" s="306" t="s">
        <v>1097</v>
      </c>
      <c r="E309" s="306" t="s">
        <v>1096</v>
      </c>
      <c r="F309" s="306" t="s">
        <v>1095</v>
      </c>
      <c r="G309" s="306" t="s">
        <v>1096</v>
      </c>
      <c r="H309" s="306" t="s">
        <v>1095</v>
      </c>
      <c r="I309" s="306" t="s">
        <v>1094</v>
      </c>
      <c r="J309" s="306"/>
      <c r="K309" s="306"/>
      <c r="L309" s="306"/>
      <c r="M309" s="306"/>
      <c r="N309" s="263"/>
      <c r="O309" s="263"/>
      <c r="P309" s="304" t="str">
        <f>Q308&amp;":"&amp;R308</f>
        <v>64:72</v>
      </c>
      <c r="Q309" s="304" t="str">
        <f>R308&amp;":"&amp;S308</f>
        <v>72:86</v>
      </c>
      <c r="R309" s="307" t="str">
        <f>Q309</f>
        <v>72:86</v>
      </c>
      <c r="S309" s="307" t="str">
        <f>R309</f>
        <v>72:86</v>
      </c>
      <c r="T309" s="307" t="str">
        <f>S309</f>
        <v>72:86</v>
      </c>
      <c r="U309" s="307" t="str">
        <f>T309</f>
        <v>72:86</v>
      </c>
      <c r="V309" s="307" t="str">
        <f>U309</f>
        <v>72:86</v>
      </c>
      <c r="W309" s="304" t="str">
        <f>X308&amp;":"&amp;Y308</f>
        <v>66:74</v>
      </c>
      <c r="X309" s="304" t="str">
        <f>Y308&amp;":"&amp;Z308</f>
        <v>74:88</v>
      </c>
      <c r="Y309" s="307" t="str">
        <f>X309</f>
        <v>74:88</v>
      </c>
      <c r="Z309" s="307" t="str">
        <f>Y309</f>
        <v>74:88</v>
      </c>
      <c r="AA309" s="307" t="str">
        <f>Z309</f>
        <v>74:88</v>
      </c>
      <c r="AB309" s="307" t="str">
        <f>AA309</f>
        <v>74:88</v>
      </c>
      <c r="AC309" s="307" t="str">
        <f>AB309</f>
        <v>74:88</v>
      </c>
      <c r="AD309" s="304" t="str">
        <f>AE308&amp;":"&amp;AF308</f>
        <v>69:77</v>
      </c>
      <c r="AE309" s="304" t="str">
        <f>AF308&amp;":"&amp;AG308</f>
        <v>77:91</v>
      </c>
      <c r="AF309" s="307" t="str">
        <f t="shared" ref="AF309:AJ309" si="644">AE309</f>
        <v>77:91</v>
      </c>
      <c r="AG309" s="307" t="str">
        <f t="shared" si="644"/>
        <v>77:91</v>
      </c>
      <c r="AH309" s="307" t="str">
        <f t="shared" si="644"/>
        <v>77:91</v>
      </c>
      <c r="AI309" s="307" t="str">
        <f t="shared" si="644"/>
        <v>77:91</v>
      </c>
      <c r="AJ309" s="307" t="str">
        <f t="shared" si="644"/>
        <v>77:91</v>
      </c>
      <c r="AK309" s="304" t="str">
        <f>AL308&amp;":"&amp;AM308</f>
        <v>71:79</v>
      </c>
      <c r="AL309" s="304" t="str">
        <f>AM308&amp;":"&amp;AN308</f>
        <v>79:93</v>
      </c>
      <c r="AM309" s="307" t="str">
        <f t="shared" ref="AM309:AQ309" si="645">AL309</f>
        <v>79:93</v>
      </c>
      <c r="AN309" s="307" t="str">
        <f t="shared" si="645"/>
        <v>79:93</v>
      </c>
      <c r="AO309" s="307" t="str">
        <f t="shared" si="645"/>
        <v>79:93</v>
      </c>
      <c r="AP309" s="307" t="str">
        <f t="shared" si="645"/>
        <v>79:93</v>
      </c>
      <c r="AQ309" s="307" t="str">
        <f t="shared" si="645"/>
        <v>79:93</v>
      </c>
      <c r="AR309" s="304" t="str">
        <f>AS308&amp;":"&amp;AT308</f>
        <v>73:81</v>
      </c>
      <c r="AS309" s="304" t="str">
        <f>AT308&amp;":"&amp;AU308</f>
        <v>81:95</v>
      </c>
      <c r="AT309" s="307" t="str">
        <f t="shared" ref="AT309" si="646">AS309</f>
        <v>81:95</v>
      </c>
      <c r="AU309" s="307" t="str">
        <f t="shared" ref="AU309" si="647">AT309</f>
        <v>81:95</v>
      </c>
      <c r="AV309" s="307" t="str">
        <f t="shared" ref="AV309" si="648">AU309</f>
        <v>81:95</v>
      </c>
      <c r="AW309" s="307" t="str">
        <f t="shared" ref="AW309" si="649">AV309</f>
        <v>81:95</v>
      </c>
      <c r="AX309" s="307" t="str">
        <f t="shared" ref="AX309" si="650">AW309</f>
        <v>81:95</v>
      </c>
      <c r="AY309" s="304" t="str">
        <f>AZ308&amp;":"&amp;BA308</f>
        <v>64:72</v>
      </c>
      <c r="AZ309" s="304" t="str">
        <f>BA308&amp;":"&amp;BB308</f>
        <v>72:86</v>
      </c>
      <c r="BA309" s="307" t="str">
        <f t="shared" ref="BA309:BE309" si="651">AZ309</f>
        <v>72:86</v>
      </c>
      <c r="BB309" s="307" t="str">
        <f t="shared" si="651"/>
        <v>72:86</v>
      </c>
      <c r="BC309" s="307" t="str">
        <f t="shared" si="651"/>
        <v>72:86</v>
      </c>
      <c r="BD309" s="307" t="str">
        <f t="shared" si="651"/>
        <v>72:86</v>
      </c>
      <c r="BE309" s="307" t="str">
        <f t="shared" si="651"/>
        <v>72:86</v>
      </c>
      <c r="BF309" s="305" t="str">
        <f>BF308&amp;":"&amp;BG308</f>
        <v>111:124</v>
      </c>
      <c r="BG309" s="305" t="str">
        <f>BG308&amp;":"&amp;BH308</f>
        <v>124:138</v>
      </c>
      <c r="BH309" s="307" t="str">
        <f t="shared" ref="BH309:BL309" si="652">BG309</f>
        <v>124:138</v>
      </c>
      <c r="BI309" s="307" t="str">
        <f t="shared" si="652"/>
        <v>124:138</v>
      </c>
      <c r="BJ309" s="307" t="str">
        <f t="shared" si="652"/>
        <v>124:138</v>
      </c>
      <c r="BK309" s="307" t="str">
        <f t="shared" si="652"/>
        <v>124:138</v>
      </c>
      <c r="BL309" s="307" t="str">
        <f t="shared" si="652"/>
        <v>124:138</v>
      </c>
      <c r="BM309" s="305" t="str">
        <f>BM308&amp;":"&amp;BN308</f>
        <v>163:176</v>
      </c>
      <c r="BN309" s="305" t="str">
        <f>BN308&amp;":"&amp;BO308</f>
        <v>176:190</v>
      </c>
      <c r="BO309" s="307" t="str">
        <f t="shared" ref="BO309:BS309" si="653">BN309</f>
        <v>176:190</v>
      </c>
      <c r="BP309" s="307" t="str">
        <f t="shared" si="653"/>
        <v>176:190</v>
      </c>
      <c r="BQ309" s="307" t="str">
        <f t="shared" si="653"/>
        <v>176:190</v>
      </c>
      <c r="BR309" s="307" t="str">
        <f t="shared" si="653"/>
        <v>176:190</v>
      </c>
      <c r="BS309" s="307" t="str">
        <f t="shared" si="653"/>
        <v>176:190</v>
      </c>
      <c r="BT309" s="305" t="str">
        <f>BT308&amp;":"&amp;BU308</f>
        <v>215:228</v>
      </c>
      <c r="BU309" s="305" t="str">
        <f>BU308&amp;":"&amp;BV308</f>
        <v>228:242</v>
      </c>
      <c r="BV309" s="307" t="str">
        <f t="shared" ref="BV309:BZ309" si="654">BU309</f>
        <v>228:242</v>
      </c>
      <c r="BW309" s="307" t="str">
        <f t="shared" si="654"/>
        <v>228:242</v>
      </c>
      <c r="BX309" s="307" t="str">
        <f t="shared" si="654"/>
        <v>228:242</v>
      </c>
      <c r="BY309" s="307" t="str">
        <f t="shared" si="654"/>
        <v>228:242</v>
      </c>
      <c r="BZ309" s="307" t="str">
        <f t="shared" si="654"/>
        <v>228:242</v>
      </c>
      <c r="CA309" s="305" t="str">
        <f>CA308&amp;":"&amp;CB308</f>
        <v>267:280</v>
      </c>
      <c r="CB309" s="305" t="str">
        <f>CB308&amp;":"&amp;CC308</f>
        <v>280:294</v>
      </c>
      <c r="CC309" s="307" t="str">
        <f t="shared" ref="CC309:CG309" si="655">CB309</f>
        <v>280:294</v>
      </c>
      <c r="CD309" s="307" t="str">
        <f t="shared" si="655"/>
        <v>280:294</v>
      </c>
      <c r="CE309" s="307" t="str">
        <f t="shared" si="655"/>
        <v>280:294</v>
      </c>
      <c r="CF309" s="307" t="str">
        <f t="shared" si="655"/>
        <v>280:294</v>
      </c>
      <c r="CG309" s="307" t="str">
        <f t="shared" si="655"/>
        <v>280:294</v>
      </c>
      <c r="CH309" s="305" t="str">
        <f>CH308&amp;":"&amp;CI308</f>
        <v>319:332</v>
      </c>
      <c r="CI309" s="305" t="str">
        <f>CI308&amp;":"&amp;CJ308</f>
        <v>332:346</v>
      </c>
      <c r="CJ309" s="307" t="str">
        <f t="shared" ref="CJ309:CN309" si="656">CI309</f>
        <v>332:346</v>
      </c>
      <c r="CK309" s="307" t="str">
        <f t="shared" si="656"/>
        <v>332:346</v>
      </c>
      <c r="CL309" s="307" t="str">
        <f t="shared" si="656"/>
        <v>332:346</v>
      </c>
      <c r="CM309" s="307" t="str">
        <f t="shared" si="656"/>
        <v>332:346</v>
      </c>
      <c r="CN309" s="307" t="str">
        <f t="shared" si="656"/>
        <v>332:346</v>
      </c>
    </row>
    <row r="310" spans="1:92" outlineLevel="1">
      <c r="A310" s="21"/>
      <c r="B310" s="263" t="s">
        <v>1169</v>
      </c>
      <c r="C310" s="308" t="s">
        <v>6</v>
      </c>
      <c r="D310" s="308" t="str">
        <f>C310</f>
        <v>0:1</v>
      </c>
      <c r="E310" s="309" t="s">
        <v>8</v>
      </c>
      <c r="F310" s="309" t="s">
        <v>169</v>
      </c>
      <c r="G310" s="309" t="s">
        <v>184</v>
      </c>
      <c r="H310" s="309" t="s">
        <v>247</v>
      </c>
      <c r="I310" s="309" t="s">
        <v>249</v>
      </c>
      <c r="J310" s="309"/>
      <c r="K310" s="309"/>
      <c r="L310" s="309"/>
      <c r="M310" s="309"/>
      <c r="N310" s="310"/>
      <c r="O310" s="310"/>
      <c r="P310" s="311" t="str">
        <f>C310</f>
        <v>0:1</v>
      </c>
      <c r="Q310" s="311" t="str">
        <f>D310</f>
        <v>0:1</v>
      </c>
      <c r="R310" s="312" t="str">
        <f>LEFT(E310,FIND(":",E310)-1)+i.TOLoffset_r2*(d.TOL-1)&amp;":"&amp;RIGHT(E310,LEN(E310)-FIND(":",E310))+i.TOLoffset_r2*(d.TOL-1)</f>
        <v>50:51</v>
      </c>
      <c r="S310" s="312" t="str">
        <f>LEFT(F310,FIND(":",F310)-1)+i.TOLoffset_r2*(d.TOL-1)&amp;":"&amp;RIGHT(F310,LEN(F310)-FIND(":",F310))+i.TOLoffset_r2*(d.TOL-1)</f>
        <v>51:52</v>
      </c>
      <c r="T310" s="312" t="str">
        <f>LEFT(G310,FIND(":",G310)-1)+i.TOLoffset_r2*(d.TOL-1)&amp;":"&amp;RIGHT(G310,LEN(G310)-FIND(":",G310))+i.TOLoffset_r2*(d.TOL-1)</f>
        <v>52:53</v>
      </c>
      <c r="U310" s="312" t="str">
        <f>LEFT(H310,FIND(":",H310)-1)+i.TOLoffset_r2*(d.TOL-1)&amp;":"&amp;RIGHT(H310,LEN(H310)-FIND(":",H310))+i.TOLoffset_r2*(d.TOL-1)</f>
        <v>53:54</v>
      </c>
      <c r="V310" s="312" t="str">
        <f>LEFT(I310,FIND(":",I310)-1)+i.TOLoffset_r2*(d.TOL-1)&amp;":"&amp;RIGHT(I310,LEN(I310)-FIND(":",I310))+i.TOLoffset_r2*(d.TOL-1)</f>
        <v>54:55</v>
      </c>
      <c r="W310" s="313" t="str">
        <f>P310</f>
        <v>0:1</v>
      </c>
      <c r="X310" s="313" t="str">
        <f t="shared" ref="X310" si="657">Q310</f>
        <v>0:1</v>
      </c>
      <c r="Y310" s="313" t="str">
        <f t="shared" ref="Y310" si="658">R310</f>
        <v>50:51</v>
      </c>
      <c r="Z310" s="313" t="str">
        <f t="shared" ref="Z310" si="659">S310</f>
        <v>51:52</v>
      </c>
      <c r="AA310" s="313" t="str">
        <f t="shared" ref="AA310" si="660">T310</f>
        <v>52:53</v>
      </c>
      <c r="AB310" s="313" t="str">
        <f t="shared" ref="AB310" si="661">U310</f>
        <v>53:54</v>
      </c>
      <c r="AC310" s="313" t="str">
        <f t="shared" ref="AC310" si="662">V310</f>
        <v>54:55</v>
      </c>
      <c r="AD310" s="313" t="str">
        <f t="shared" ref="AD310" si="663">W310</f>
        <v>0:1</v>
      </c>
      <c r="AE310" s="313" t="str">
        <f t="shared" ref="AE310" si="664">X310</f>
        <v>0:1</v>
      </c>
      <c r="AF310" s="313" t="str">
        <f t="shared" ref="AF310" si="665">Y310</f>
        <v>50:51</v>
      </c>
      <c r="AG310" s="313" t="str">
        <f t="shared" ref="AG310" si="666">Z310</f>
        <v>51:52</v>
      </c>
      <c r="AH310" s="313" t="str">
        <f t="shared" ref="AH310" si="667">AA310</f>
        <v>52:53</v>
      </c>
      <c r="AI310" s="313" t="str">
        <f t="shared" ref="AI310" si="668">AB310</f>
        <v>53:54</v>
      </c>
      <c r="AJ310" s="313" t="str">
        <f t="shared" ref="AJ310" si="669">AC310</f>
        <v>54:55</v>
      </c>
      <c r="AK310" s="313" t="str">
        <f t="shared" ref="AK310" si="670">AD310</f>
        <v>0:1</v>
      </c>
      <c r="AL310" s="313" t="str">
        <f t="shared" ref="AL310" si="671">AE310</f>
        <v>0:1</v>
      </c>
      <c r="AM310" s="313" t="str">
        <f t="shared" ref="AM310" si="672">AF310</f>
        <v>50:51</v>
      </c>
      <c r="AN310" s="313" t="str">
        <f t="shared" ref="AN310" si="673">AG310</f>
        <v>51:52</v>
      </c>
      <c r="AO310" s="313" t="str">
        <f t="shared" ref="AO310" si="674">AH310</f>
        <v>52:53</v>
      </c>
      <c r="AP310" s="313" t="str">
        <f t="shared" ref="AP310" si="675">AI310</f>
        <v>53:54</v>
      </c>
      <c r="AQ310" s="313" t="str">
        <f t="shared" ref="AQ310" si="676">AJ310</f>
        <v>54:55</v>
      </c>
      <c r="AR310" s="313" t="str">
        <f t="shared" ref="AR310:BE310" si="677">AD310</f>
        <v>0:1</v>
      </c>
      <c r="AS310" s="313" t="str">
        <f t="shared" si="677"/>
        <v>0:1</v>
      </c>
      <c r="AT310" s="313" t="str">
        <f t="shared" si="677"/>
        <v>50:51</v>
      </c>
      <c r="AU310" s="313" t="str">
        <f t="shared" si="677"/>
        <v>51:52</v>
      </c>
      <c r="AV310" s="313" t="str">
        <f t="shared" si="677"/>
        <v>52:53</v>
      </c>
      <c r="AW310" s="313" t="str">
        <f t="shared" si="677"/>
        <v>53:54</v>
      </c>
      <c r="AX310" s="313" t="str">
        <f t="shared" si="677"/>
        <v>54:55</v>
      </c>
      <c r="AY310" s="313" t="str">
        <f t="shared" si="677"/>
        <v>0:1</v>
      </c>
      <c r="AZ310" s="313" t="str">
        <f t="shared" si="677"/>
        <v>0:1</v>
      </c>
      <c r="BA310" s="313" t="str">
        <f t="shared" si="677"/>
        <v>50:51</v>
      </c>
      <c r="BB310" s="313" t="str">
        <f t="shared" si="677"/>
        <v>51:52</v>
      </c>
      <c r="BC310" s="313" t="str">
        <f t="shared" si="677"/>
        <v>52:53</v>
      </c>
      <c r="BD310" s="313" t="str">
        <f t="shared" si="677"/>
        <v>53:54</v>
      </c>
      <c r="BE310" s="313" t="str">
        <f t="shared" si="677"/>
        <v>54:55</v>
      </c>
      <c r="BF310" s="313" t="str">
        <f t="shared" ref="BF310" si="678">AY310</f>
        <v>0:1</v>
      </c>
      <c r="BG310" s="313" t="str">
        <f t="shared" ref="BG310" si="679">AZ310</f>
        <v>0:1</v>
      </c>
      <c r="BH310" s="313" t="str">
        <f t="shared" ref="BH310" si="680">BA310</f>
        <v>50:51</v>
      </c>
      <c r="BI310" s="313" t="str">
        <f t="shared" ref="BI310" si="681">BB310</f>
        <v>51:52</v>
      </c>
      <c r="BJ310" s="313" t="str">
        <f t="shared" ref="BJ310" si="682">BC310</f>
        <v>52:53</v>
      </c>
      <c r="BK310" s="313" t="str">
        <f t="shared" ref="BK310" si="683">BD310</f>
        <v>53:54</v>
      </c>
      <c r="BL310" s="313" t="str">
        <f t="shared" ref="BL310" si="684">BE310</f>
        <v>54:55</v>
      </c>
      <c r="BM310" s="313" t="str">
        <f t="shared" ref="BM310" si="685">BF310</f>
        <v>0:1</v>
      </c>
      <c r="BN310" s="313" t="str">
        <f t="shared" ref="BN310" si="686">BG310</f>
        <v>0:1</v>
      </c>
      <c r="BO310" s="313" t="str">
        <f t="shared" ref="BO310" si="687">BH310</f>
        <v>50:51</v>
      </c>
      <c r="BP310" s="313" t="str">
        <f t="shared" ref="BP310" si="688">BI310</f>
        <v>51:52</v>
      </c>
      <c r="BQ310" s="313" t="str">
        <f t="shared" ref="BQ310" si="689">BJ310</f>
        <v>52:53</v>
      </c>
      <c r="BR310" s="313" t="str">
        <f t="shared" ref="BR310" si="690">BK310</f>
        <v>53:54</v>
      </c>
      <c r="BS310" s="313" t="str">
        <f t="shared" ref="BS310" si="691">BL310</f>
        <v>54:55</v>
      </c>
      <c r="BT310" s="313" t="str">
        <f t="shared" ref="BT310" si="692">BM310</f>
        <v>0:1</v>
      </c>
      <c r="BU310" s="313" t="str">
        <f t="shared" ref="BU310" si="693">BN310</f>
        <v>0:1</v>
      </c>
      <c r="BV310" s="313" t="str">
        <f t="shared" ref="BV310" si="694">BO310</f>
        <v>50:51</v>
      </c>
      <c r="BW310" s="313" t="str">
        <f t="shared" ref="BW310" si="695">BP310</f>
        <v>51:52</v>
      </c>
      <c r="BX310" s="313" t="str">
        <f t="shared" ref="BX310" si="696">BQ310</f>
        <v>52:53</v>
      </c>
      <c r="BY310" s="313" t="str">
        <f t="shared" ref="BY310" si="697">BR310</f>
        <v>53:54</v>
      </c>
      <c r="BZ310" s="313" t="str">
        <f t="shared" ref="BZ310" si="698">BS310</f>
        <v>54:55</v>
      </c>
      <c r="CA310" s="313" t="str">
        <f t="shared" ref="CA310" si="699">BT310</f>
        <v>0:1</v>
      </c>
      <c r="CB310" s="313" t="str">
        <f t="shared" ref="CB310" si="700">BU310</f>
        <v>0:1</v>
      </c>
      <c r="CC310" s="313" t="str">
        <f t="shared" ref="CC310" si="701">BV310</f>
        <v>50:51</v>
      </c>
      <c r="CD310" s="313" t="str">
        <f t="shared" ref="CD310" si="702">BW310</f>
        <v>51:52</v>
      </c>
      <c r="CE310" s="313" t="str">
        <f t="shared" ref="CE310" si="703">BX310</f>
        <v>52:53</v>
      </c>
      <c r="CF310" s="313" t="str">
        <f t="shared" ref="CF310" si="704">BY310</f>
        <v>53:54</v>
      </c>
      <c r="CG310" s="313" t="str">
        <f t="shared" ref="CG310" si="705">BZ310</f>
        <v>54:55</v>
      </c>
      <c r="CH310" s="313" t="str">
        <f t="shared" ref="CH310" si="706">CA310</f>
        <v>0:1</v>
      </c>
      <c r="CI310" s="313" t="str">
        <f t="shared" ref="CI310" si="707">CB310</f>
        <v>0:1</v>
      </c>
      <c r="CJ310" s="313" t="str">
        <f t="shared" ref="CJ310" si="708">CC310</f>
        <v>50:51</v>
      </c>
      <c r="CK310" s="313" t="str">
        <f t="shared" ref="CK310" si="709">CD310</f>
        <v>51:52</v>
      </c>
      <c r="CL310" s="313" t="str">
        <f t="shared" ref="CL310" si="710">CE310</f>
        <v>52:53</v>
      </c>
      <c r="CM310" s="313" t="str">
        <f t="shared" ref="CM310" si="711">CF310</f>
        <v>53:54</v>
      </c>
      <c r="CN310" s="313" t="str">
        <f t="shared" ref="CN310" si="712">CG310</f>
        <v>54:55</v>
      </c>
    </row>
    <row r="311" spans="1:92" ht="66.75" outlineLevel="1">
      <c r="A311" s="21"/>
      <c r="B311" s="263"/>
      <c r="C311" s="302"/>
      <c r="D311" s="302"/>
      <c r="E311" s="302"/>
      <c r="F311" s="302"/>
      <c r="G311" s="302"/>
      <c r="H311" s="302"/>
      <c r="I311" s="302"/>
      <c r="J311" s="302"/>
      <c r="K311" s="302"/>
      <c r="L311" s="302"/>
      <c r="M311" s="302"/>
      <c r="N311" s="302"/>
      <c r="O311" s="302"/>
      <c r="P311" s="314" t="str">
        <f t="shared" ref="P311:Q311" si="713">P310&amp;", "&amp;P$309</f>
        <v>0:1, 64:72</v>
      </c>
      <c r="Q311" s="314" t="str">
        <f t="shared" si="713"/>
        <v>0:1, 72:86</v>
      </c>
      <c r="R311" s="314" t="str">
        <f>R310&amp;", "&amp;R$309</f>
        <v>50:51, 72:86</v>
      </c>
      <c r="S311" s="314" t="str">
        <f>S310&amp;", "&amp;S$309</f>
        <v>51:52, 72:86</v>
      </c>
      <c r="T311" s="314" t="str">
        <f>T310&amp;", "&amp;T$309</f>
        <v>52:53, 72:86</v>
      </c>
      <c r="U311" s="314" t="str">
        <f>U310&amp;", "&amp;U$309</f>
        <v>53:54, 72:86</v>
      </c>
      <c r="V311" s="314" t="str">
        <f>V310&amp;", "&amp;V$309</f>
        <v>54:55, 72:86</v>
      </c>
      <c r="W311" s="314" t="str">
        <f t="shared" ref="W311" si="714">W310&amp;", "&amp;W$309</f>
        <v>0:1, 66:74</v>
      </c>
      <c r="X311" s="314" t="str">
        <f t="shared" ref="X311" si="715">X310&amp;", "&amp;X$309</f>
        <v>0:1, 74:88</v>
      </c>
      <c r="Y311" s="314" t="str">
        <f t="shared" ref="Y311" si="716">Y310&amp;", "&amp;Y$309</f>
        <v>50:51, 74:88</v>
      </c>
      <c r="Z311" s="314" t="str">
        <f t="shared" ref="Z311" si="717">Z310&amp;", "&amp;Z$309</f>
        <v>51:52, 74:88</v>
      </c>
      <c r="AA311" s="314" t="str">
        <f t="shared" ref="AA311" si="718">AA310&amp;", "&amp;AA$309</f>
        <v>52:53, 74:88</v>
      </c>
      <c r="AB311" s="314" t="str">
        <f t="shared" ref="AB311" si="719">AB310&amp;", "&amp;AB$309</f>
        <v>53:54, 74:88</v>
      </c>
      <c r="AC311" s="314" t="str">
        <f t="shared" ref="AC311" si="720">AC310&amp;", "&amp;AC$309</f>
        <v>54:55, 74:88</v>
      </c>
      <c r="AD311" s="314" t="str">
        <f t="shared" ref="AD311" si="721">AD310&amp;", "&amp;AD$309</f>
        <v>0:1, 69:77</v>
      </c>
      <c r="AE311" s="314" t="str">
        <f t="shared" ref="AE311" si="722">AE310&amp;", "&amp;AE$309</f>
        <v>0:1, 77:91</v>
      </c>
      <c r="AF311" s="314" t="str">
        <f t="shared" ref="AF311" si="723">AF310&amp;", "&amp;AF$309</f>
        <v>50:51, 77:91</v>
      </c>
      <c r="AG311" s="314" t="str">
        <f t="shared" ref="AG311" si="724">AG310&amp;", "&amp;AG$309</f>
        <v>51:52, 77:91</v>
      </c>
      <c r="AH311" s="314" t="str">
        <f t="shared" ref="AH311" si="725">AH310&amp;", "&amp;AH$309</f>
        <v>52:53, 77:91</v>
      </c>
      <c r="AI311" s="314" t="str">
        <f t="shared" ref="AI311" si="726">AI310&amp;", "&amp;AI$309</f>
        <v>53:54, 77:91</v>
      </c>
      <c r="AJ311" s="314" t="str">
        <f t="shared" ref="AJ311" si="727">AJ310&amp;", "&amp;AJ$309</f>
        <v>54:55, 77:91</v>
      </c>
      <c r="AK311" s="314" t="str">
        <f t="shared" ref="AK311" si="728">AK310&amp;", "&amp;AK$309</f>
        <v>0:1, 71:79</v>
      </c>
      <c r="AL311" s="314" t="str">
        <f t="shared" ref="AL311" si="729">AL310&amp;", "&amp;AL$309</f>
        <v>0:1, 79:93</v>
      </c>
      <c r="AM311" s="314" t="str">
        <f t="shared" ref="AM311" si="730">AM310&amp;", "&amp;AM$309</f>
        <v>50:51, 79:93</v>
      </c>
      <c r="AN311" s="314" t="str">
        <f t="shared" ref="AN311" si="731">AN310&amp;", "&amp;AN$309</f>
        <v>51:52, 79:93</v>
      </c>
      <c r="AO311" s="314" t="str">
        <f t="shared" ref="AO311" si="732">AO310&amp;", "&amp;AO$309</f>
        <v>52:53, 79:93</v>
      </c>
      <c r="AP311" s="314" t="str">
        <f t="shared" ref="AP311" si="733">AP310&amp;", "&amp;AP$309</f>
        <v>53:54, 79:93</v>
      </c>
      <c r="AQ311" s="314" t="str">
        <f t="shared" ref="AQ311:AX311" si="734">AQ310&amp;", "&amp;AQ$309</f>
        <v>54:55, 79:93</v>
      </c>
      <c r="AR311" s="314" t="str">
        <f t="shared" si="734"/>
        <v>0:1, 73:81</v>
      </c>
      <c r="AS311" s="314" t="str">
        <f t="shared" si="734"/>
        <v>0:1, 81:95</v>
      </c>
      <c r="AT311" s="314" t="str">
        <f t="shared" si="734"/>
        <v>50:51, 81:95</v>
      </c>
      <c r="AU311" s="314" t="str">
        <f t="shared" si="734"/>
        <v>51:52, 81:95</v>
      </c>
      <c r="AV311" s="314" t="str">
        <f t="shared" si="734"/>
        <v>52:53, 81:95</v>
      </c>
      <c r="AW311" s="314" t="str">
        <f t="shared" si="734"/>
        <v>53:54, 81:95</v>
      </c>
      <c r="AX311" s="314" t="str">
        <f t="shared" si="734"/>
        <v>54:55, 81:95</v>
      </c>
      <c r="AY311" s="314" t="str">
        <f t="shared" ref="AY311" si="735">AY310&amp;", "&amp;AY$309</f>
        <v>0:1, 64:72</v>
      </c>
      <c r="AZ311" s="314" t="str">
        <f t="shared" ref="AZ311" si="736">AZ310&amp;", "&amp;AZ$309</f>
        <v>0:1, 72:86</v>
      </c>
      <c r="BA311" s="314" t="str">
        <f t="shared" ref="BA311" si="737">BA310&amp;", "&amp;BA$309</f>
        <v>50:51, 72:86</v>
      </c>
      <c r="BB311" s="314" t="str">
        <f t="shared" ref="BB311" si="738">BB310&amp;", "&amp;BB$309</f>
        <v>51:52, 72:86</v>
      </c>
      <c r="BC311" s="314" t="str">
        <f t="shared" ref="BC311" si="739">BC310&amp;", "&amp;BC$309</f>
        <v>52:53, 72:86</v>
      </c>
      <c r="BD311" s="314" t="str">
        <f t="shared" ref="BD311" si="740">BD310&amp;", "&amp;BD$309</f>
        <v>53:54, 72:86</v>
      </c>
      <c r="BE311" s="314" t="str">
        <f t="shared" ref="BE311" si="741">BE310&amp;", "&amp;BE$309</f>
        <v>54:55, 72:86</v>
      </c>
      <c r="BF311" s="314" t="str">
        <f t="shared" ref="BF311:CG311" si="742">BF310&amp;", "&amp;BF$309</f>
        <v>0:1, 111:124</v>
      </c>
      <c r="BG311" s="314" t="str">
        <f t="shared" si="742"/>
        <v>0:1, 124:138</v>
      </c>
      <c r="BH311" s="314" t="str">
        <f t="shared" si="742"/>
        <v>50:51, 124:138</v>
      </c>
      <c r="BI311" s="314" t="str">
        <f t="shared" si="742"/>
        <v>51:52, 124:138</v>
      </c>
      <c r="BJ311" s="314" t="str">
        <f t="shared" si="742"/>
        <v>52:53, 124:138</v>
      </c>
      <c r="BK311" s="314" t="str">
        <f t="shared" si="742"/>
        <v>53:54, 124:138</v>
      </c>
      <c r="BL311" s="314" t="str">
        <f t="shared" si="742"/>
        <v>54:55, 124:138</v>
      </c>
      <c r="BM311" s="314" t="str">
        <f t="shared" si="742"/>
        <v>0:1, 163:176</v>
      </c>
      <c r="BN311" s="314" t="str">
        <f t="shared" si="742"/>
        <v>0:1, 176:190</v>
      </c>
      <c r="BO311" s="314" t="str">
        <f t="shared" si="742"/>
        <v>50:51, 176:190</v>
      </c>
      <c r="BP311" s="314" t="str">
        <f t="shared" si="742"/>
        <v>51:52, 176:190</v>
      </c>
      <c r="BQ311" s="314" t="str">
        <f t="shared" si="742"/>
        <v>52:53, 176:190</v>
      </c>
      <c r="BR311" s="314" t="str">
        <f t="shared" si="742"/>
        <v>53:54, 176:190</v>
      </c>
      <c r="BS311" s="314" t="str">
        <f t="shared" si="742"/>
        <v>54:55, 176:190</v>
      </c>
      <c r="BT311" s="314" t="str">
        <f t="shared" si="742"/>
        <v>0:1, 215:228</v>
      </c>
      <c r="BU311" s="314" t="str">
        <f t="shared" si="742"/>
        <v>0:1, 228:242</v>
      </c>
      <c r="BV311" s="314" t="str">
        <f t="shared" si="742"/>
        <v>50:51, 228:242</v>
      </c>
      <c r="BW311" s="314" t="str">
        <f t="shared" si="742"/>
        <v>51:52, 228:242</v>
      </c>
      <c r="BX311" s="314" t="str">
        <f t="shared" si="742"/>
        <v>52:53, 228:242</v>
      </c>
      <c r="BY311" s="314" t="str">
        <f t="shared" si="742"/>
        <v>53:54, 228:242</v>
      </c>
      <c r="BZ311" s="314" t="str">
        <f t="shared" si="742"/>
        <v>54:55, 228:242</v>
      </c>
      <c r="CA311" s="314" t="str">
        <f t="shared" si="742"/>
        <v>0:1, 267:280</v>
      </c>
      <c r="CB311" s="314" t="str">
        <f t="shared" si="742"/>
        <v>0:1, 280:294</v>
      </c>
      <c r="CC311" s="314" t="str">
        <f t="shared" si="742"/>
        <v>50:51, 280:294</v>
      </c>
      <c r="CD311" s="314" t="str">
        <f t="shared" si="742"/>
        <v>51:52, 280:294</v>
      </c>
      <c r="CE311" s="314" t="str">
        <f t="shared" si="742"/>
        <v>52:53, 280:294</v>
      </c>
      <c r="CF311" s="314" t="str">
        <f t="shared" si="742"/>
        <v>53:54, 280:294</v>
      </c>
      <c r="CG311" s="314" t="str">
        <f t="shared" si="742"/>
        <v>54:55, 280:294</v>
      </c>
      <c r="CH311" s="314" t="str">
        <f t="shared" ref="CH311" si="743">CH310&amp;", "&amp;CH$309</f>
        <v>0:1, 319:332</v>
      </c>
      <c r="CI311" s="314" t="str">
        <f t="shared" ref="CI311" si="744">CI310&amp;", "&amp;CI$309</f>
        <v>0:1, 332:346</v>
      </c>
      <c r="CJ311" s="314" t="str">
        <f t="shared" ref="CJ311" si="745">CJ310&amp;", "&amp;CJ$309</f>
        <v>50:51, 332:346</v>
      </c>
      <c r="CK311" s="314" t="str">
        <f t="shared" ref="CK311" si="746">CK310&amp;", "&amp;CK$309</f>
        <v>51:52, 332:346</v>
      </c>
      <c r="CL311" s="314" t="str">
        <f t="shared" ref="CL311" si="747">CL310&amp;", "&amp;CL$309</f>
        <v>52:53, 332:346</v>
      </c>
      <c r="CM311" s="314" t="str">
        <f t="shared" ref="CM311" si="748">CM310&amp;", "&amp;CM$309</f>
        <v>53:54, 332:346</v>
      </c>
      <c r="CN311" s="314" t="str">
        <f t="shared" ref="CN311" si="749">CN310&amp;", "&amp;CN$309</f>
        <v>54:55, 332:346</v>
      </c>
    </row>
    <row r="312" spans="1:92" outlineLevel="1">
      <c r="B312" s="320" t="s">
        <v>1177</v>
      </c>
      <c r="C312" s="322">
        <v>3</v>
      </c>
      <c r="D312" s="322">
        <v>3</v>
      </c>
      <c r="E312" s="322">
        <v>3</v>
      </c>
      <c r="F312" s="322">
        <v>3</v>
      </c>
      <c r="G312" s="322">
        <v>1</v>
      </c>
      <c r="H312" s="322">
        <v>3</v>
      </c>
      <c r="I312" s="322">
        <v>3</v>
      </c>
      <c r="J312" s="322"/>
      <c r="K312" s="322"/>
      <c r="L312" s="322"/>
      <c r="M312" s="322"/>
      <c r="N312" s="315"/>
      <c r="O312" s="315"/>
      <c r="P312" s="313" t="str">
        <f>P310</f>
        <v>0:1</v>
      </c>
      <c r="Q312" s="313" t="str">
        <f>Q310</f>
        <v>0:1</v>
      </c>
      <c r="R312" s="316" t="str">
        <f>LEFT(R310,FIND(":",R310)-1)+i.BMToffset_r2&amp;":"&amp;RIGHT(R310,LEN(R310)-FIND(":",R310))+i.BMToffset_r2</f>
        <v>194:195</v>
      </c>
      <c r="S312" s="316" t="str">
        <f>LEFT(S310,FIND(":",S310)-1)+i.BMToffset_r2&amp;":"&amp;RIGHT(S310,LEN(S310)-FIND(":",S310))+i.BMToffset_r2</f>
        <v>195:196</v>
      </c>
      <c r="T312" s="316" t="str">
        <f>LEFT(T310,FIND(":",T310)-1)+i.BMToffset_r2&amp;":"&amp;RIGHT(T310,LEN(T310)-FIND(":",T310))+i.BMToffset_r2</f>
        <v>196:197</v>
      </c>
      <c r="U312" s="316" t="str">
        <f>LEFT(U310,FIND(":",U310)-1)+i.BMToffset_r2&amp;":"&amp;RIGHT(U310,LEN(U310)-FIND(":",U310))+i.BMToffset_r2</f>
        <v>197:198</v>
      </c>
      <c r="V312" s="316" t="str">
        <f>LEFT(V310,FIND(":",V310)-1)+i.BMToffset_r2&amp;":"&amp;RIGHT(V310,LEN(V310)-FIND(":",V310))+i.BMToffset_r2</f>
        <v>198:199</v>
      </c>
      <c r="W312" s="313" t="str">
        <f>P312</f>
        <v>0:1</v>
      </c>
      <c r="X312" s="313" t="str">
        <f t="shared" ref="X312:CN312" si="750">Q312</f>
        <v>0:1</v>
      </c>
      <c r="Y312" s="313" t="str">
        <f t="shared" si="750"/>
        <v>194:195</v>
      </c>
      <c r="Z312" s="313" t="str">
        <f t="shared" si="750"/>
        <v>195:196</v>
      </c>
      <c r="AA312" s="313" t="str">
        <f t="shared" si="750"/>
        <v>196:197</v>
      </c>
      <c r="AB312" s="313" t="str">
        <f t="shared" si="750"/>
        <v>197:198</v>
      </c>
      <c r="AC312" s="313" t="str">
        <f t="shared" si="750"/>
        <v>198:199</v>
      </c>
      <c r="AD312" s="313" t="str">
        <f t="shared" si="750"/>
        <v>0:1</v>
      </c>
      <c r="AE312" s="313" t="str">
        <f t="shared" si="750"/>
        <v>0:1</v>
      </c>
      <c r="AF312" s="313" t="str">
        <f t="shared" si="750"/>
        <v>194:195</v>
      </c>
      <c r="AG312" s="313" t="str">
        <f t="shared" si="750"/>
        <v>195:196</v>
      </c>
      <c r="AH312" s="313" t="str">
        <f t="shared" si="750"/>
        <v>196:197</v>
      </c>
      <c r="AI312" s="313" t="str">
        <f t="shared" si="750"/>
        <v>197:198</v>
      </c>
      <c r="AJ312" s="313" t="str">
        <f t="shared" si="750"/>
        <v>198:199</v>
      </c>
      <c r="AK312" s="313" t="str">
        <f t="shared" si="750"/>
        <v>0:1</v>
      </c>
      <c r="AL312" s="313" t="str">
        <f t="shared" si="750"/>
        <v>0:1</v>
      </c>
      <c r="AM312" s="313" t="str">
        <f t="shared" si="750"/>
        <v>194:195</v>
      </c>
      <c r="AN312" s="313" t="str">
        <f t="shared" si="750"/>
        <v>195:196</v>
      </c>
      <c r="AO312" s="313" t="str">
        <f t="shared" si="750"/>
        <v>196:197</v>
      </c>
      <c r="AP312" s="313" t="str">
        <f t="shared" si="750"/>
        <v>197:198</v>
      </c>
      <c r="AQ312" s="313" t="str">
        <f t="shared" si="750"/>
        <v>198:199</v>
      </c>
      <c r="AR312" s="313" t="str">
        <f t="shared" ref="AR312:BE312" si="751">AD312</f>
        <v>0:1</v>
      </c>
      <c r="AS312" s="313" t="str">
        <f t="shared" si="751"/>
        <v>0:1</v>
      </c>
      <c r="AT312" s="313" t="str">
        <f t="shared" si="751"/>
        <v>194:195</v>
      </c>
      <c r="AU312" s="313" t="str">
        <f t="shared" si="751"/>
        <v>195:196</v>
      </c>
      <c r="AV312" s="313" t="str">
        <f t="shared" si="751"/>
        <v>196:197</v>
      </c>
      <c r="AW312" s="313" t="str">
        <f t="shared" si="751"/>
        <v>197:198</v>
      </c>
      <c r="AX312" s="313" t="str">
        <f t="shared" si="751"/>
        <v>198:199</v>
      </c>
      <c r="AY312" s="313" t="str">
        <f t="shared" si="751"/>
        <v>0:1</v>
      </c>
      <c r="AZ312" s="313" t="str">
        <f t="shared" si="751"/>
        <v>0:1</v>
      </c>
      <c r="BA312" s="313" t="str">
        <f t="shared" si="751"/>
        <v>194:195</v>
      </c>
      <c r="BB312" s="313" t="str">
        <f t="shared" si="751"/>
        <v>195:196</v>
      </c>
      <c r="BC312" s="313" t="str">
        <f t="shared" si="751"/>
        <v>196:197</v>
      </c>
      <c r="BD312" s="313" t="str">
        <f t="shared" si="751"/>
        <v>197:198</v>
      </c>
      <c r="BE312" s="313" t="str">
        <f t="shared" si="751"/>
        <v>198:199</v>
      </c>
      <c r="BF312" s="313" t="str">
        <f t="shared" si="750"/>
        <v>0:1</v>
      </c>
      <c r="BG312" s="313" t="str">
        <f t="shared" si="750"/>
        <v>0:1</v>
      </c>
      <c r="BH312" s="313" t="str">
        <f t="shared" si="750"/>
        <v>194:195</v>
      </c>
      <c r="BI312" s="313" t="str">
        <f t="shared" si="750"/>
        <v>195:196</v>
      </c>
      <c r="BJ312" s="313" t="str">
        <f t="shared" si="750"/>
        <v>196:197</v>
      </c>
      <c r="BK312" s="313" t="str">
        <f t="shared" si="750"/>
        <v>197:198</v>
      </c>
      <c r="BL312" s="313" t="str">
        <f t="shared" si="750"/>
        <v>198:199</v>
      </c>
      <c r="BM312" s="313" t="str">
        <f t="shared" si="750"/>
        <v>0:1</v>
      </c>
      <c r="BN312" s="313" t="str">
        <f t="shared" si="750"/>
        <v>0:1</v>
      </c>
      <c r="BO312" s="313" t="str">
        <f t="shared" si="750"/>
        <v>194:195</v>
      </c>
      <c r="BP312" s="313" t="str">
        <f t="shared" si="750"/>
        <v>195:196</v>
      </c>
      <c r="BQ312" s="313" t="str">
        <f t="shared" si="750"/>
        <v>196:197</v>
      </c>
      <c r="BR312" s="313" t="str">
        <f t="shared" si="750"/>
        <v>197:198</v>
      </c>
      <c r="BS312" s="313" t="str">
        <f t="shared" si="750"/>
        <v>198:199</v>
      </c>
      <c r="BT312" s="313" t="str">
        <f t="shared" si="750"/>
        <v>0:1</v>
      </c>
      <c r="BU312" s="313" t="str">
        <f t="shared" si="750"/>
        <v>0:1</v>
      </c>
      <c r="BV312" s="313" t="str">
        <f t="shared" si="750"/>
        <v>194:195</v>
      </c>
      <c r="BW312" s="313" t="str">
        <f t="shared" si="750"/>
        <v>195:196</v>
      </c>
      <c r="BX312" s="313" t="str">
        <f t="shared" si="750"/>
        <v>196:197</v>
      </c>
      <c r="BY312" s="313" t="str">
        <f t="shared" si="750"/>
        <v>197:198</v>
      </c>
      <c r="BZ312" s="313" t="str">
        <f t="shared" si="750"/>
        <v>198:199</v>
      </c>
      <c r="CA312" s="313" t="str">
        <f t="shared" si="750"/>
        <v>0:1</v>
      </c>
      <c r="CB312" s="313" t="str">
        <f t="shared" si="750"/>
        <v>0:1</v>
      </c>
      <c r="CC312" s="313" t="str">
        <f t="shared" si="750"/>
        <v>194:195</v>
      </c>
      <c r="CD312" s="313" t="str">
        <f t="shared" si="750"/>
        <v>195:196</v>
      </c>
      <c r="CE312" s="313" t="str">
        <f t="shared" si="750"/>
        <v>196:197</v>
      </c>
      <c r="CF312" s="313" t="str">
        <f t="shared" si="750"/>
        <v>197:198</v>
      </c>
      <c r="CG312" s="313" t="str">
        <f t="shared" si="750"/>
        <v>198:199</v>
      </c>
      <c r="CH312" s="313" t="str">
        <f t="shared" si="750"/>
        <v>0:1</v>
      </c>
      <c r="CI312" s="313" t="str">
        <f t="shared" si="750"/>
        <v>0:1</v>
      </c>
      <c r="CJ312" s="313" t="str">
        <f t="shared" si="750"/>
        <v>194:195</v>
      </c>
      <c r="CK312" s="313" t="str">
        <f t="shared" si="750"/>
        <v>195:196</v>
      </c>
      <c r="CL312" s="313" t="str">
        <f t="shared" si="750"/>
        <v>196:197</v>
      </c>
      <c r="CM312" s="313" t="str">
        <f t="shared" si="750"/>
        <v>197:198</v>
      </c>
      <c r="CN312" s="313" t="str">
        <f t="shared" si="750"/>
        <v>198:199</v>
      </c>
    </row>
    <row r="313" spans="1:92" ht="78" outlineLevel="1">
      <c r="B313" s="320" t="s">
        <v>1100</v>
      </c>
      <c r="C313" s="321" t="s">
        <v>959</v>
      </c>
      <c r="D313" s="324">
        <v>0</v>
      </c>
      <c r="E313" s="324">
        <v>1</v>
      </c>
      <c r="F313" s="324">
        <v>1</v>
      </c>
      <c r="G313" s="324">
        <v>2</v>
      </c>
      <c r="H313" s="324">
        <v>2</v>
      </c>
      <c r="I313" s="324">
        <v>2</v>
      </c>
      <c r="J313" s="324">
        <v>3</v>
      </c>
      <c r="K313" s="324">
        <v>3</v>
      </c>
      <c r="L313" s="324">
        <v>3</v>
      </c>
      <c r="M313" s="324">
        <v>3</v>
      </c>
      <c r="N313" s="324"/>
      <c r="O313" s="302"/>
      <c r="P313" s="317" t="str">
        <f t="shared" ref="P313" si="752">P312&amp;", "&amp;P$309</f>
        <v>0:1, 64:72</v>
      </c>
      <c r="Q313" s="317" t="str">
        <f t="shared" ref="Q313" si="753">Q312&amp;", "&amp;Q$309</f>
        <v>0:1, 72:86</v>
      </c>
      <c r="R313" s="317" t="str">
        <f t="shared" ref="R313" si="754">R312&amp;", "&amp;R$309</f>
        <v>194:195, 72:86</v>
      </c>
      <c r="S313" s="317" t="str">
        <f t="shared" ref="S313" si="755">S312&amp;", "&amp;S$309</f>
        <v>195:196, 72:86</v>
      </c>
      <c r="T313" s="317" t="str">
        <f t="shared" ref="T313" si="756">T312&amp;", "&amp;T$309</f>
        <v>196:197, 72:86</v>
      </c>
      <c r="U313" s="317" t="str">
        <f t="shared" ref="U313" si="757">U312&amp;", "&amp;U$309</f>
        <v>197:198, 72:86</v>
      </c>
      <c r="V313" s="317" t="str">
        <f t="shared" ref="V313" si="758">V312&amp;", "&amp;V$309</f>
        <v>198:199, 72:86</v>
      </c>
      <c r="W313" s="317" t="str">
        <f t="shared" ref="W313" si="759">W312&amp;", "&amp;W$309</f>
        <v>0:1, 66:74</v>
      </c>
      <c r="X313" s="317" t="str">
        <f t="shared" ref="X313" si="760">X312&amp;", "&amp;X$309</f>
        <v>0:1, 74:88</v>
      </c>
      <c r="Y313" s="317" t="str">
        <f t="shared" ref="Y313" si="761">Y312&amp;", "&amp;Y$309</f>
        <v>194:195, 74:88</v>
      </c>
      <c r="Z313" s="317" t="str">
        <f t="shared" ref="Z313" si="762">Z312&amp;", "&amp;Z$309</f>
        <v>195:196, 74:88</v>
      </c>
      <c r="AA313" s="317" t="str">
        <f t="shared" ref="AA313" si="763">AA312&amp;", "&amp;AA$309</f>
        <v>196:197, 74:88</v>
      </c>
      <c r="AB313" s="317" t="str">
        <f t="shared" ref="AB313" si="764">AB312&amp;", "&amp;AB$309</f>
        <v>197:198, 74:88</v>
      </c>
      <c r="AC313" s="317" t="str">
        <f t="shared" ref="AC313" si="765">AC312&amp;", "&amp;AC$309</f>
        <v>198:199, 74:88</v>
      </c>
      <c r="AD313" s="317" t="str">
        <f t="shared" ref="AD313" si="766">AD312&amp;", "&amp;AD$309</f>
        <v>0:1, 69:77</v>
      </c>
      <c r="AE313" s="317" t="str">
        <f t="shared" ref="AE313" si="767">AE312&amp;", "&amp;AE$309</f>
        <v>0:1, 77:91</v>
      </c>
      <c r="AF313" s="317" t="str">
        <f t="shared" ref="AF313" si="768">AF312&amp;", "&amp;AF$309</f>
        <v>194:195, 77:91</v>
      </c>
      <c r="AG313" s="317" t="str">
        <f t="shared" ref="AG313" si="769">AG312&amp;", "&amp;AG$309</f>
        <v>195:196, 77:91</v>
      </c>
      <c r="AH313" s="317" t="str">
        <f t="shared" ref="AH313" si="770">AH312&amp;", "&amp;AH$309</f>
        <v>196:197, 77:91</v>
      </c>
      <c r="AI313" s="317" t="str">
        <f t="shared" ref="AI313" si="771">AI312&amp;", "&amp;AI$309</f>
        <v>197:198, 77:91</v>
      </c>
      <c r="AJ313" s="317" t="str">
        <f t="shared" ref="AJ313" si="772">AJ312&amp;", "&amp;AJ$309</f>
        <v>198:199, 77:91</v>
      </c>
      <c r="AK313" s="317" t="str">
        <f t="shared" ref="AK313" si="773">AK312&amp;", "&amp;AK$309</f>
        <v>0:1, 71:79</v>
      </c>
      <c r="AL313" s="317" t="str">
        <f t="shared" ref="AL313" si="774">AL312&amp;", "&amp;AL$309</f>
        <v>0:1, 79:93</v>
      </c>
      <c r="AM313" s="317" t="str">
        <f t="shared" ref="AM313" si="775">AM312&amp;", "&amp;AM$309</f>
        <v>194:195, 79:93</v>
      </c>
      <c r="AN313" s="317" t="str">
        <f t="shared" ref="AN313" si="776">AN312&amp;", "&amp;AN$309</f>
        <v>195:196, 79:93</v>
      </c>
      <c r="AO313" s="317" t="str">
        <f t="shared" ref="AO313" si="777">AO312&amp;", "&amp;AO$309</f>
        <v>196:197, 79:93</v>
      </c>
      <c r="AP313" s="317" t="str">
        <f t="shared" ref="AP313" si="778">AP312&amp;", "&amp;AP$309</f>
        <v>197:198, 79:93</v>
      </c>
      <c r="AQ313" s="317" t="str">
        <f t="shared" ref="AQ313:AX313" si="779">AQ312&amp;", "&amp;AQ$309</f>
        <v>198:199, 79:93</v>
      </c>
      <c r="AR313" s="317" t="str">
        <f t="shared" si="779"/>
        <v>0:1, 73:81</v>
      </c>
      <c r="AS313" s="317" t="str">
        <f t="shared" si="779"/>
        <v>0:1, 81:95</v>
      </c>
      <c r="AT313" s="317" t="str">
        <f t="shared" si="779"/>
        <v>194:195, 81:95</v>
      </c>
      <c r="AU313" s="317" t="str">
        <f t="shared" si="779"/>
        <v>195:196, 81:95</v>
      </c>
      <c r="AV313" s="317" t="str">
        <f t="shared" si="779"/>
        <v>196:197, 81:95</v>
      </c>
      <c r="AW313" s="317" t="str">
        <f t="shared" si="779"/>
        <v>197:198, 81:95</v>
      </c>
      <c r="AX313" s="317" t="str">
        <f t="shared" si="779"/>
        <v>198:199, 81:95</v>
      </c>
      <c r="AY313" s="317" t="str">
        <f t="shared" ref="AY313" si="780">AY312&amp;", "&amp;AY$309</f>
        <v>0:1, 64:72</v>
      </c>
      <c r="AZ313" s="317" t="str">
        <f t="shared" ref="AZ313" si="781">AZ312&amp;", "&amp;AZ$309</f>
        <v>0:1, 72:86</v>
      </c>
      <c r="BA313" s="317" t="str">
        <f t="shared" ref="BA313" si="782">BA312&amp;", "&amp;BA$309</f>
        <v>194:195, 72:86</v>
      </c>
      <c r="BB313" s="317" t="str">
        <f t="shared" ref="BB313" si="783">BB312&amp;", "&amp;BB$309</f>
        <v>195:196, 72:86</v>
      </c>
      <c r="BC313" s="317" t="str">
        <f t="shared" ref="BC313" si="784">BC312&amp;", "&amp;BC$309</f>
        <v>196:197, 72:86</v>
      </c>
      <c r="BD313" s="317" t="str">
        <f t="shared" ref="BD313" si="785">BD312&amp;", "&amp;BD$309</f>
        <v>197:198, 72:86</v>
      </c>
      <c r="BE313" s="317" t="str">
        <f t="shared" ref="BE313" si="786">BE312&amp;", "&amp;BE$309</f>
        <v>198:199, 72:86</v>
      </c>
      <c r="BF313" s="317" t="str">
        <f t="shared" ref="BF313" si="787">BF312&amp;", "&amp;BF$309</f>
        <v>0:1, 111:124</v>
      </c>
      <c r="BG313" s="317" t="str">
        <f t="shared" ref="BG313" si="788">BG312&amp;", "&amp;BG$309</f>
        <v>0:1, 124:138</v>
      </c>
      <c r="BH313" s="317" t="str">
        <f t="shared" ref="BH313" si="789">BH312&amp;", "&amp;BH$309</f>
        <v>194:195, 124:138</v>
      </c>
      <c r="BI313" s="317" t="str">
        <f t="shared" ref="BI313" si="790">BI312&amp;", "&amp;BI$309</f>
        <v>195:196, 124:138</v>
      </c>
      <c r="BJ313" s="317" t="str">
        <f t="shared" ref="BJ313" si="791">BJ312&amp;", "&amp;BJ$309</f>
        <v>196:197, 124:138</v>
      </c>
      <c r="BK313" s="317" t="str">
        <f t="shared" ref="BK313" si="792">BK312&amp;", "&amp;BK$309</f>
        <v>197:198, 124:138</v>
      </c>
      <c r="BL313" s="317" t="str">
        <f t="shared" ref="BL313" si="793">BL312&amp;", "&amp;BL$309</f>
        <v>198:199, 124:138</v>
      </c>
      <c r="BM313" s="317" t="str">
        <f t="shared" ref="BM313" si="794">BM312&amp;", "&amp;BM$309</f>
        <v>0:1, 163:176</v>
      </c>
      <c r="BN313" s="317" t="str">
        <f t="shared" ref="BN313" si="795">BN312&amp;", "&amp;BN$309</f>
        <v>0:1, 176:190</v>
      </c>
      <c r="BO313" s="317" t="str">
        <f t="shared" ref="BO313" si="796">BO312&amp;", "&amp;BO$309</f>
        <v>194:195, 176:190</v>
      </c>
      <c r="BP313" s="317" t="str">
        <f t="shared" ref="BP313" si="797">BP312&amp;", "&amp;BP$309</f>
        <v>195:196, 176:190</v>
      </c>
      <c r="BQ313" s="317" t="str">
        <f t="shared" ref="BQ313" si="798">BQ312&amp;", "&amp;BQ$309</f>
        <v>196:197, 176:190</v>
      </c>
      <c r="BR313" s="317" t="str">
        <f t="shared" ref="BR313" si="799">BR312&amp;", "&amp;BR$309</f>
        <v>197:198, 176:190</v>
      </c>
      <c r="BS313" s="317" t="str">
        <f t="shared" ref="BS313" si="800">BS312&amp;", "&amp;BS$309</f>
        <v>198:199, 176:190</v>
      </c>
      <c r="BT313" s="317" t="str">
        <f t="shared" ref="BT313" si="801">BT312&amp;", "&amp;BT$309</f>
        <v>0:1, 215:228</v>
      </c>
      <c r="BU313" s="317" t="str">
        <f t="shared" ref="BU313" si="802">BU312&amp;", "&amp;BU$309</f>
        <v>0:1, 228:242</v>
      </c>
      <c r="BV313" s="317" t="str">
        <f t="shared" ref="BV313" si="803">BV312&amp;", "&amp;BV$309</f>
        <v>194:195, 228:242</v>
      </c>
      <c r="BW313" s="317" t="str">
        <f t="shared" ref="BW313" si="804">BW312&amp;", "&amp;BW$309</f>
        <v>195:196, 228:242</v>
      </c>
      <c r="BX313" s="317" t="str">
        <f t="shared" ref="BX313" si="805">BX312&amp;", "&amp;BX$309</f>
        <v>196:197, 228:242</v>
      </c>
      <c r="BY313" s="317" t="str">
        <f t="shared" ref="BY313" si="806">BY312&amp;", "&amp;BY$309</f>
        <v>197:198, 228:242</v>
      </c>
      <c r="BZ313" s="317" t="str">
        <f t="shared" ref="BZ313" si="807">BZ312&amp;", "&amp;BZ$309</f>
        <v>198:199, 228:242</v>
      </c>
      <c r="CA313" s="317" t="str">
        <f t="shared" ref="CA313" si="808">CA312&amp;", "&amp;CA$309</f>
        <v>0:1, 267:280</v>
      </c>
      <c r="CB313" s="317" t="str">
        <f t="shared" ref="CB313" si="809">CB312&amp;", "&amp;CB$309</f>
        <v>0:1, 280:294</v>
      </c>
      <c r="CC313" s="317" t="str">
        <f t="shared" ref="CC313" si="810">CC312&amp;", "&amp;CC$309</f>
        <v>194:195, 280:294</v>
      </c>
      <c r="CD313" s="317" t="str">
        <f t="shared" ref="CD313" si="811">CD312&amp;", "&amp;CD$309</f>
        <v>195:196, 280:294</v>
      </c>
      <c r="CE313" s="317" t="str">
        <f t="shared" ref="CE313" si="812">CE312&amp;", "&amp;CE$309</f>
        <v>196:197, 280:294</v>
      </c>
      <c r="CF313" s="317" t="str">
        <f t="shared" ref="CF313" si="813">CF312&amp;", "&amp;CF$309</f>
        <v>197:198, 280:294</v>
      </c>
      <c r="CG313" s="317" t="str">
        <f t="shared" ref="CG313" si="814">CG312&amp;", "&amp;CG$309</f>
        <v>198:199, 280:294</v>
      </c>
      <c r="CH313" s="317" t="str">
        <f t="shared" ref="CH313" si="815">CH312&amp;", "&amp;CH$309</f>
        <v>0:1, 319:332</v>
      </c>
      <c r="CI313" s="317" t="str">
        <f t="shared" ref="CI313" si="816">CI312&amp;", "&amp;CI$309</f>
        <v>0:1, 332:346</v>
      </c>
      <c r="CJ313" s="317" t="str">
        <f t="shared" ref="CJ313" si="817">CJ312&amp;", "&amp;CJ$309</f>
        <v>194:195, 332:346</v>
      </c>
      <c r="CK313" s="317" t="str">
        <f t="shared" ref="CK313" si="818">CK312&amp;", "&amp;CK$309</f>
        <v>195:196, 332:346</v>
      </c>
      <c r="CL313" s="317" t="str">
        <f t="shared" ref="CL313" si="819">CL312&amp;", "&amp;CL$309</f>
        <v>196:197, 332:346</v>
      </c>
      <c r="CM313" s="317" t="str">
        <f t="shared" ref="CM313" si="820">CM312&amp;", "&amp;CM$309</f>
        <v>197:198, 332:346</v>
      </c>
      <c r="CN313" s="317" t="str">
        <f t="shared" ref="CN313" si="821">CN312&amp;", "&amp;CN$309</f>
        <v>198:199, 332:346</v>
      </c>
    </row>
    <row r="314" spans="1:92" outlineLevel="1">
      <c r="A314" s="34" t="s">
        <v>1099</v>
      </c>
      <c r="C314" s="135" t="s">
        <v>1093</v>
      </c>
      <c r="D314" s="135" t="s">
        <v>1688</v>
      </c>
      <c r="E314" s="135" t="s">
        <v>1689</v>
      </c>
      <c r="F314" s="135" t="s">
        <v>1090</v>
      </c>
      <c r="G314" s="135" t="s">
        <v>1689</v>
      </c>
      <c r="H314" s="135" t="s">
        <v>1090</v>
      </c>
      <c r="I314" s="135" t="s">
        <v>1089</v>
      </c>
      <c r="J314" s="135" t="s">
        <v>1689</v>
      </c>
      <c r="K314" s="135" t="s">
        <v>1090</v>
      </c>
      <c r="L314" s="135" t="s">
        <v>1686</v>
      </c>
      <c r="M314" s="135" t="s">
        <v>1687</v>
      </c>
      <c r="P314" s="135" t="s">
        <v>1093</v>
      </c>
      <c r="Q314" s="135" t="s">
        <v>1688</v>
      </c>
      <c r="R314" s="135" t="s">
        <v>1689</v>
      </c>
      <c r="S314" s="135" t="s">
        <v>1090</v>
      </c>
      <c r="T314" s="135" t="s">
        <v>1689</v>
      </c>
      <c r="U314" s="135" t="s">
        <v>1090</v>
      </c>
      <c r="V314" s="135" t="s">
        <v>1089</v>
      </c>
      <c r="W314" s="135" t="s">
        <v>1689</v>
      </c>
      <c r="X314" s="135" t="s">
        <v>1090</v>
      </c>
      <c r="Y314" s="135" t="s">
        <v>1686</v>
      </c>
      <c r="Z314" s="135" t="s">
        <v>1687</v>
      </c>
    </row>
    <row r="315" spans="1:92" outlineLevel="1">
      <c r="A315" s="21">
        <v>0</v>
      </c>
      <c r="B315" t="str">
        <f t="shared" ref="B315:B378" si="822">"EP"&amp;$C315&amp;IF($A315=0," LPAll"&amp;$D315,"")&amp;IF($A315=1," LPD"&amp;$E315&amp;" LPS"&amp;$F315,"")&amp;IF($A315=2," LPD"&amp;$G315&amp;" LPS"&amp;$H315&amp;" LPM"&amp;$I315,"")</f>
        <v>EP1 LPAll1</v>
      </c>
      <c r="C315" s="325">
        <f>IF($A315&lt;&gt;$A314,1,MOD(C314-1+(COUNTIFS(D$313:$N$313,$A315)=COUNTIFS(D315:$N315,1)),C$312)+1)</f>
        <v>1</v>
      </c>
      <c r="D315" s="323">
        <f>IF($A315&lt;&gt;D$313,0,IF($A315&lt;&gt;$A314,1,MOD(D314-1+(COUNTIFS(E$313:$N$313,$A315)=COUNTIFS(E315:$N315,1)),D$312)+1))</f>
        <v>1</v>
      </c>
      <c r="E315" s="323">
        <f>IF($A315&lt;&gt;E$313,0,IF($A315&lt;&gt;$A314,1,MOD(E314-1+(COUNTIFS(F$313:$N$313,$A315)=COUNTIFS(F315:$N315,1)),E$312)+1))</f>
        <v>0</v>
      </c>
      <c r="F315" s="323">
        <f>IF($A315&lt;&gt;F$313,0,IF($A315&lt;&gt;$A314,1,MOD(F314-1+(COUNTIFS(G$313:$N$313,$A315)=COUNTIFS(G315:$N315,1)),F$312)+1))</f>
        <v>0</v>
      </c>
      <c r="G315" s="323">
        <f>IF($A315&lt;&gt;G$313,0,IF($A315&lt;&gt;$A314,1,MOD(G314-1+(COUNTIFS(H$313:$N$313,$A315)=COUNTIFS(H315:$N315,1)),G$312)+1))</f>
        <v>0</v>
      </c>
      <c r="H315" s="323">
        <f>IF($A315&lt;&gt;H$313,0,IF($A315&lt;&gt;$A314,1,MOD(H314-1+(COUNTIFS(I$313:$N$313,$A315)=COUNTIFS(I315:$N315,1)),H$312)+1))</f>
        <v>0</v>
      </c>
      <c r="I315" s="323">
        <f>IF($A315&lt;&gt;I$313,0,IF($A315&lt;&gt;$A314,1,MOD(I314-1+(COUNTIFS(N$313:$N$313,$A315)=COUNTIFS(N315:$N315,1)),I$312)+1))</f>
        <v>0</v>
      </c>
      <c r="J315" s="323"/>
      <c r="K315" s="323"/>
      <c r="L315" s="323"/>
      <c r="M315" s="323"/>
      <c r="O315">
        <v>1</v>
      </c>
      <c r="P315" s="125">
        <f t="shared" ref="P315:P346" si="823">IF(C315=0,0,INDEX(C$305:C$308,C315,1))</f>
        <v>-0.5</v>
      </c>
      <c r="Q315" s="125">
        <f t="shared" ref="Q315:Q346" si="824">IF(D315=0,0,INDEX(D$305:D$308,D315,1))</f>
        <v>-0.5</v>
      </c>
      <c r="R315" s="125">
        <f t="shared" ref="R315:R346" si="825">IF(E315=0,0,INDEX(E$305:E$308,E315,1))</f>
        <v>0</v>
      </c>
      <c r="S315" s="125">
        <f t="shared" ref="S315:S346" si="826">IF(F315=0,0,INDEX(F$305:F$308,F315,1))</f>
        <v>0</v>
      </c>
      <c r="T315" s="125">
        <f t="shared" ref="T315:T346" si="827">IF(G315=0,0,INDEX(G$305:G$308,G315,1))</f>
        <v>0</v>
      </c>
      <c r="U315" s="125">
        <f t="shared" ref="U315:U346" si="828">IF(H315=0,0,INDEX(H$305:H$308,H315,1))</f>
        <v>0</v>
      </c>
      <c r="V315" s="125">
        <f t="shared" ref="V315:V346" si="829">IF(I315=0,0,INDEX(I$305:I$308,I315,1))</f>
        <v>0</v>
      </c>
      <c r="W315" s="125"/>
      <c r="X315" s="125"/>
      <c r="Y315" s="125"/>
      <c r="Z315" s="125"/>
    </row>
    <row r="316" spans="1:92" outlineLevel="1">
      <c r="A316">
        <f t="shared" ref="A316:A330" ca="1" si="830">OFFSET(A316,-1,0)</f>
        <v>0</v>
      </c>
      <c r="B316" t="str">
        <f t="shared" ca="1" si="822"/>
        <v>EP1 LPAll2</v>
      </c>
      <c r="C316" s="325">
        <f ca="1">IF($A316&lt;&gt;$A315,1,MOD(C315-1+(COUNTIFS(D$313:$N$313,$A316)=COUNTIFS(D316:$N316,1)),C$312)+1)</f>
        <v>1</v>
      </c>
      <c r="D316" s="323">
        <f ca="1">IF($A316&lt;&gt;D$313,0,IF($A316&lt;&gt;$A315,1,MOD(D315-1+(COUNTIFS(E$313:$N$313,$A316)=COUNTIFS(E316:$N316,1)),D$312)+1))</f>
        <v>2</v>
      </c>
      <c r="E316" s="323">
        <f ca="1">IF($A316&lt;&gt;E$313,0,IF($A316&lt;&gt;$A315,1,MOD(E315-1+(COUNTIFS(F$313:$N$313,$A316)=COUNTIFS(F316:$N316,1)),E$312)+1))</f>
        <v>0</v>
      </c>
      <c r="F316" s="323">
        <f ca="1">IF($A316&lt;&gt;F$313,0,IF($A316&lt;&gt;$A315,1,MOD(F315-1+(COUNTIFS(G$313:$N$313,$A316)=COUNTIFS(G316:$N316,1)),F$312)+1))</f>
        <v>0</v>
      </c>
      <c r="G316" s="323">
        <f ca="1">IF($A316&lt;&gt;G$313,0,IF($A316&lt;&gt;$A315,1,MOD(G315-1+(COUNTIFS(H$313:$N$313,$A316)=COUNTIFS(H316:$N316,1)),G$312)+1))</f>
        <v>0</v>
      </c>
      <c r="H316" s="323">
        <f ca="1">IF($A316&lt;&gt;H$313,0,IF($A316&lt;&gt;$A315,1,MOD(H315-1+(COUNTIFS(I$313:$N$313,$A316)=COUNTIFS(I316:$N316,1)),H$312)+1))</f>
        <v>0</v>
      </c>
      <c r="I316" s="323">
        <f ca="1">IF($A316&lt;&gt;I$313,0,IF($A316&lt;&gt;$A315,1,MOD(I315-1+(COUNTIFS(N$313:$N$313,$A316)=COUNTIFS(N316:$N316,1)),I$312)+1))</f>
        <v>0</v>
      </c>
      <c r="J316" s="323"/>
      <c r="K316" s="323"/>
      <c r="L316" s="323"/>
      <c r="M316" s="323"/>
      <c r="O316">
        <v>2</v>
      </c>
      <c r="P316" s="125">
        <f t="shared" ca="1" si="823"/>
        <v>-0.5</v>
      </c>
      <c r="Q316" s="125">
        <f t="shared" ca="1" si="824"/>
        <v>0</v>
      </c>
      <c r="R316" s="125">
        <f t="shared" ca="1" si="825"/>
        <v>0</v>
      </c>
      <c r="S316" s="125">
        <f t="shared" ca="1" si="826"/>
        <v>0</v>
      </c>
      <c r="T316" s="125">
        <f t="shared" ca="1" si="827"/>
        <v>0</v>
      </c>
      <c r="U316" s="125">
        <f t="shared" ca="1" si="828"/>
        <v>0</v>
      </c>
      <c r="V316" s="125">
        <f t="shared" ca="1" si="829"/>
        <v>0</v>
      </c>
      <c r="W316" s="125"/>
      <c r="X316" s="125"/>
      <c r="Y316" s="125"/>
      <c r="Z316" s="125"/>
    </row>
    <row r="317" spans="1:92" outlineLevel="1">
      <c r="A317">
        <f t="shared" ca="1" si="830"/>
        <v>0</v>
      </c>
      <c r="B317" t="str">
        <f t="shared" ca="1" si="822"/>
        <v>EP1 LPAll3</v>
      </c>
      <c r="C317" s="325">
        <f ca="1">IF($A317&lt;&gt;$A316,1,MOD(C316-1+(COUNTIFS(D$313:$N$313,$A317)=COUNTIFS(D317:$N317,1)),C$312)+1)</f>
        <v>1</v>
      </c>
      <c r="D317" s="323">
        <f ca="1">IF($A317&lt;&gt;D$313,0,IF($A317&lt;&gt;$A316,1,MOD(D316-1+(COUNTIFS(E$313:$N$313,$A317)=COUNTIFS(E317:$N317,1)),D$312)+1))</f>
        <v>3</v>
      </c>
      <c r="E317" s="323">
        <f ca="1">IF($A317&lt;&gt;E$313,0,IF($A317&lt;&gt;$A316,1,MOD(E316-1+(COUNTIFS(F$313:$N$313,$A317)=COUNTIFS(F317:$N317,1)),E$312)+1))</f>
        <v>0</v>
      </c>
      <c r="F317" s="323">
        <f ca="1">IF($A317&lt;&gt;F$313,0,IF($A317&lt;&gt;$A316,1,MOD(F316-1+(COUNTIFS(G$313:$N$313,$A317)=COUNTIFS(G317:$N317,1)),F$312)+1))</f>
        <v>0</v>
      </c>
      <c r="G317" s="323">
        <f ca="1">IF($A317&lt;&gt;G$313,0,IF($A317&lt;&gt;$A316,1,MOD(G316-1+(COUNTIFS(H$313:$N$313,$A317)=COUNTIFS(H317:$N317,1)),G$312)+1))</f>
        <v>0</v>
      </c>
      <c r="H317" s="323">
        <f ca="1">IF($A317&lt;&gt;H$313,0,IF($A317&lt;&gt;$A316,1,MOD(H316-1+(COUNTIFS(I$313:$N$313,$A317)=COUNTIFS(I317:$N317,1)),H$312)+1))</f>
        <v>0</v>
      </c>
      <c r="I317" s="323">
        <f ca="1">IF($A317&lt;&gt;I$313,0,IF($A317&lt;&gt;$A316,1,MOD(I316-1+(COUNTIFS(N$313:$N$313,$A317)=COUNTIFS(N317:$N317,1)),I$312)+1))</f>
        <v>0</v>
      </c>
      <c r="J317" s="323"/>
      <c r="K317" s="323"/>
      <c r="L317" s="323"/>
      <c r="M317" s="323"/>
      <c r="O317">
        <v>3</v>
      </c>
      <c r="P317" s="125">
        <f t="shared" ca="1" si="823"/>
        <v>-0.5</v>
      </c>
      <c r="Q317" s="125">
        <f t="shared" ca="1" si="824"/>
        <v>0.5</v>
      </c>
      <c r="R317" s="125">
        <f t="shared" ca="1" si="825"/>
        <v>0</v>
      </c>
      <c r="S317" s="125">
        <f t="shared" ca="1" si="826"/>
        <v>0</v>
      </c>
      <c r="T317" s="125">
        <f t="shared" ca="1" si="827"/>
        <v>0</v>
      </c>
      <c r="U317" s="125">
        <f t="shared" ca="1" si="828"/>
        <v>0</v>
      </c>
      <c r="V317" s="125">
        <f t="shared" ca="1" si="829"/>
        <v>0</v>
      </c>
      <c r="W317" s="125"/>
      <c r="X317" s="125"/>
      <c r="Y317" s="125"/>
      <c r="Z317" s="125"/>
    </row>
    <row r="318" spans="1:92" outlineLevel="1">
      <c r="A318">
        <f t="shared" ca="1" si="830"/>
        <v>0</v>
      </c>
      <c r="B318" t="str">
        <f t="shared" ca="1" si="822"/>
        <v>EP2 LPAll1</v>
      </c>
      <c r="C318" s="325">
        <f ca="1">IF($A318&lt;&gt;$A317,1,MOD(C317-1+(COUNTIFS(D$313:$N$313,$A318)=COUNTIFS(D318:$N318,1)),C$312)+1)</f>
        <v>2</v>
      </c>
      <c r="D318" s="323">
        <f ca="1">IF($A318&lt;&gt;D$313,0,IF($A318&lt;&gt;$A317,1,MOD(D317-1+(COUNTIFS(E$313:$N$313,$A318)=COUNTIFS(E318:$N318,1)),D$312)+1))</f>
        <v>1</v>
      </c>
      <c r="E318" s="323">
        <f ca="1">IF($A318&lt;&gt;E$313,0,IF($A318&lt;&gt;$A317,1,MOD(E317-1+(COUNTIFS(F$313:$N$313,$A318)=COUNTIFS(F318:$N318,1)),E$312)+1))</f>
        <v>0</v>
      </c>
      <c r="F318" s="323">
        <f ca="1">IF($A318&lt;&gt;F$313,0,IF($A318&lt;&gt;$A317,1,MOD(F317-1+(COUNTIFS(G$313:$N$313,$A318)=COUNTIFS(G318:$N318,1)),F$312)+1))</f>
        <v>0</v>
      </c>
      <c r="G318" s="323">
        <f ca="1">IF($A318&lt;&gt;G$313,0,IF($A318&lt;&gt;$A317,1,MOD(G317-1+(COUNTIFS(H$313:$N$313,$A318)=COUNTIFS(H318:$N318,1)),G$312)+1))</f>
        <v>0</v>
      </c>
      <c r="H318" s="323">
        <f ca="1">IF($A318&lt;&gt;H$313,0,IF($A318&lt;&gt;$A317,1,MOD(H317-1+(COUNTIFS(I$313:$N$313,$A318)=COUNTIFS(I318:$N318,1)),H$312)+1))</f>
        <v>0</v>
      </c>
      <c r="I318" s="323">
        <f ca="1">IF($A318&lt;&gt;I$313,0,IF($A318&lt;&gt;$A317,1,MOD(I317-1+(COUNTIFS(N$313:$N$313,$A318)=COUNTIFS(N318:$N318,1)),I$312)+1))</f>
        <v>0</v>
      </c>
      <c r="J318" s="323"/>
      <c r="K318" s="323"/>
      <c r="L318" s="323"/>
      <c r="M318" s="323"/>
      <c r="O318">
        <v>4</v>
      </c>
      <c r="P318" s="125">
        <f t="shared" ca="1" si="823"/>
        <v>0</v>
      </c>
      <c r="Q318" s="125">
        <f t="shared" ca="1" si="824"/>
        <v>-0.5</v>
      </c>
      <c r="R318" s="125">
        <f t="shared" ca="1" si="825"/>
        <v>0</v>
      </c>
      <c r="S318" s="125">
        <f t="shared" ca="1" si="826"/>
        <v>0</v>
      </c>
      <c r="T318" s="125">
        <f t="shared" ca="1" si="827"/>
        <v>0</v>
      </c>
      <c r="U318" s="125">
        <f t="shared" ca="1" si="828"/>
        <v>0</v>
      </c>
      <c r="V318" s="125">
        <f t="shared" ca="1" si="829"/>
        <v>0</v>
      </c>
      <c r="W318" s="125"/>
      <c r="X318" s="125"/>
      <c r="Y318" s="125"/>
      <c r="Z318" s="125"/>
    </row>
    <row r="319" spans="1:92" outlineLevel="1">
      <c r="A319">
        <f t="shared" ca="1" si="830"/>
        <v>0</v>
      </c>
      <c r="B319" t="str">
        <f t="shared" ca="1" si="822"/>
        <v>EP2 LPAll2</v>
      </c>
      <c r="C319" s="325">
        <f ca="1">IF($A319&lt;&gt;$A318,1,MOD(C318-1+(COUNTIFS(D$313:$N$313,$A319)=COUNTIFS(D319:$N319,1)),C$312)+1)</f>
        <v>2</v>
      </c>
      <c r="D319" s="323">
        <f ca="1">IF($A319&lt;&gt;D$313,0,IF($A319&lt;&gt;$A318,1,MOD(D318-1+(COUNTIFS(E$313:$N$313,$A319)=COUNTIFS(E319:$N319,1)),D$312)+1))</f>
        <v>2</v>
      </c>
      <c r="E319" s="323">
        <f ca="1">IF($A319&lt;&gt;E$313,0,IF($A319&lt;&gt;$A318,1,MOD(E318-1+(COUNTIFS(F$313:$N$313,$A319)=COUNTIFS(F319:$N319,1)),E$312)+1))</f>
        <v>0</v>
      </c>
      <c r="F319" s="323">
        <f ca="1">IF($A319&lt;&gt;F$313,0,IF($A319&lt;&gt;$A318,1,MOD(F318-1+(COUNTIFS(G$313:$N$313,$A319)=COUNTIFS(G319:$N319,1)),F$312)+1))</f>
        <v>0</v>
      </c>
      <c r="G319" s="323">
        <f ca="1">IF($A319&lt;&gt;G$313,0,IF($A319&lt;&gt;$A318,1,MOD(G318-1+(COUNTIFS(H$313:$N$313,$A319)=COUNTIFS(H319:$N319,1)),G$312)+1))</f>
        <v>0</v>
      </c>
      <c r="H319" s="323">
        <f ca="1">IF($A319&lt;&gt;H$313,0,IF($A319&lt;&gt;$A318,1,MOD(H318-1+(COUNTIFS(I$313:$N$313,$A319)=COUNTIFS(I319:$N319,1)),H$312)+1))</f>
        <v>0</v>
      </c>
      <c r="I319" s="323">
        <f ca="1">IF($A319&lt;&gt;I$313,0,IF($A319&lt;&gt;$A318,1,MOD(I318-1+(COUNTIFS(N$313:$N$313,$A319)=COUNTIFS(N319:$N319,1)),I$312)+1))</f>
        <v>0</v>
      </c>
      <c r="J319" s="323"/>
      <c r="K319" s="323"/>
      <c r="L319" s="323"/>
      <c r="M319" s="323"/>
      <c r="O319">
        <v>5</v>
      </c>
      <c r="P319" s="125">
        <f t="shared" ca="1" si="823"/>
        <v>0</v>
      </c>
      <c r="Q319" s="125">
        <f t="shared" ca="1" si="824"/>
        <v>0</v>
      </c>
      <c r="R319" s="125">
        <f t="shared" ca="1" si="825"/>
        <v>0</v>
      </c>
      <c r="S319" s="125">
        <f t="shared" ca="1" si="826"/>
        <v>0</v>
      </c>
      <c r="T319" s="125">
        <f t="shared" ca="1" si="827"/>
        <v>0</v>
      </c>
      <c r="U319" s="125">
        <f t="shared" ca="1" si="828"/>
        <v>0</v>
      </c>
      <c r="V319" s="125">
        <f t="shared" ca="1" si="829"/>
        <v>0</v>
      </c>
      <c r="W319" s="125"/>
      <c r="X319" s="125"/>
      <c r="Y319" s="125"/>
      <c r="Z319" s="125"/>
    </row>
    <row r="320" spans="1:92" outlineLevel="1">
      <c r="A320">
        <f t="shared" ca="1" si="830"/>
        <v>0</v>
      </c>
      <c r="B320" t="str">
        <f t="shared" ca="1" si="822"/>
        <v>EP2 LPAll3</v>
      </c>
      <c r="C320" s="325">
        <f ca="1">IF($A320&lt;&gt;$A319,1,MOD(C319-1+(COUNTIFS(D$313:$N$313,$A320)=COUNTIFS(D320:$N320,1)),C$312)+1)</f>
        <v>2</v>
      </c>
      <c r="D320" s="323">
        <f ca="1">IF($A320&lt;&gt;D$313,0,IF($A320&lt;&gt;$A319,1,MOD(D319-1+(COUNTIFS(E$313:$N$313,$A320)=COUNTIFS(E320:$N320,1)),D$312)+1))</f>
        <v>3</v>
      </c>
      <c r="E320" s="323">
        <f ca="1">IF($A320&lt;&gt;E$313,0,IF($A320&lt;&gt;$A319,1,MOD(E319-1+(COUNTIFS(F$313:$N$313,$A320)=COUNTIFS(F320:$N320,1)),E$312)+1))</f>
        <v>0</v>
      </c>
      <c r="F320" s="323">
        <f ca="1">IF($A320&lt;&gt;F$313,0,IF($A320&lt;&gt;$A319,1,MOD(F319-1+(COUNTIFS(G$313:$N$313,$A320)=COUNTIFS(G320:$N320,1)),F$312)+1))</f>
        <v>0</v>
      </c>
      <c r="G320" s="323">
        <f ca="1">IF($A320&lt;&gt;G$313,0,IF($A320&lt;&gt;$A319,1,MOD(G319-1+(COUNTIFS(H$313:$N$313,$A320)=COUNTIFS(H320:$N320,1)),G$312)+1))</f>
        <v>0</v>
      </c>
      <c r="H320" s="323">
        <f ca="1">IF($A320&lt;&gt;H$313,0,IF($A320&lt;&gt;$A319,1,MOD(H319-1+(COUNTIFS(I$313:$N$313,$A320)=COUNTIFS(I320:$N320,1)),H$312)+1))</f>
        <v>0</v>
      </c>
      <c r="I320" s="323">
        <f ca="1">IF($A320&lt;&gt;I$313,0,IF($A320&lt;&gt;$A319,1,MOD(I319-1+(COUNTIFS(N$313:$N$313,$A320)=COUNTIFS(N320:$N320,1)),I$312)+1))</f>
        <v>0</v>
      </c>
      <c r="J320" s="323"/>
      <c r="K320" s="323"/>
      <c r="L320" s="323"/>
      <c r="M320" s="323"/>
      <c r="O320">
        <v>6</v>
      </c>
      <c r="P320" s="125">
        <f t="shared" ca="1" si="823"/>
        <v>0</v>
      </c>
      <c r="Q320" s="125">
        <f t="shared" ca="1" si="824"/>
        <v>0.5</v>
      </c>
      <c r="R320" s="125">
        <f t="shared" ca="1" si="825"/>
        <v>0</v>
      </c>
      <c r="S320" s="125">
        <f t="shared" ca="1" si="826"/>
        <v>0</v>
      </c>
      <c r="T320" s="125">
        <f t="shared" ca="1" si="827"/>
        <v>0</v>
      </c>
      <c r="U320" s="125">
        <f t="shared" ca="1" si="828"/>
        <v>0</v>
      </c>
      <c r="V320" s="125">
        <f t="shared" ca="1" si="829"/>
        <v>0</v>
      </c>
      <c r="W320" s="125"/>
      <c r="X320" s="125"/>
      <c r="Y320" s="125"/>
      <c r="Z320" s="125"/>
    </row>
    <row r="321" spans="1:26" outlineLevel="1">
      <c r="A321">
        <f t="shared" ca="1" si="830"/>
        <v>0</v>
      </c>
      <c r="B321" t="str">
        <f t="shared" ca="1" si="822"/>
        <v>EP3 LPAll1</v>
      </c>
      <c r="C321" s="325">
        <f ca="1">IF($A321&lt;&gt;$A320,1,MOD(C320-1+(COUNTIFS(D$313:$N$313,$A321)=COUNTIFS(D321:$N321,1)),C$312)+1)</f>
        <v>3</v>
      </c>
      <c r="D321" s="323">
        <f ca="1">IF($A321&lt;&gt;D$313,0,IF($A321&lt;&gt;$A320,1,MOD(D320-1+(COUNTIFS(E$313:$N$313,$A321)=COUNTIFS(E321:$N321,1)),D$312)+1))</f>
        <v>1</v>
      </c>
      <c r="E321" s="323">
        <f ca="1">IF($A321&lt;&gt;E$313,0,IF($A321&lt;&gt;$A320,1,MOD(E320-1+(COUNTIFS(F$313:$N$313,$A321)=COUNTIFS(F321:$N321,1)),E$312)+1))</f>
        <v>0</v>
      </c>
      <c r="F321" s="323">
        <f ca="1">IF($A321&lt;&gt;F$313,0,IF($A321&lt;&gt;$A320,1,MOD(F320-1+(COUNTIFS(G$313:$N$313,$A321)=COUNTIFS(G321:$N321,1)),F$312)+1))</f>
        <v>0</v>
      </c>
      <c r="G321" s="323">
        <f ca="1">IF($A321&lt;&gt;G$313,0,IF($A321&lt;&gt;$A320,1,MOD(G320-1+(COUNTIFS(H$313:$N$313,$A321)=COUNTIFS(H321:$N321,1)),G$312)+1))</f>
        <v>0</v>
      </c>
      <c r="H321" s="323">
        <f ca="1">IF($A321&lt;&gt;H$313,0,IF($A321&lt;&gt;$A320,1,MOD(H320-1+(COUNTIFS(I$313:$N$313,$A321)=COUNTIFS(I321:$N321,1)),H$312)+1))</f>
        <v>0</v>
      </c>
      <c r="I321" s="323">
        <f ca="1">IF($A321&lt;&gt;I$313,0,IF($A321&lt;&gt;$A320,1,MOD(I320-1+(COUNTIFS(N$313:$N$313,$A321)=COUNTIFS(N321:$N321,1)),I$312)+1))</f>
        <v>0</v>
      </c>
      <c r="J321" s="323"/>
      <c r="K321" s="323"/>
      <c r="L321" s="323"/>
      <c r="M321" s="323"/>
      <c r="O321">
        <v>7</v>
      </c>
      <c r="P321" s="125">
        <f t="shared" ca="1" si="823"/>
        <v>0.5</v>
      </c>
      <c r="Q321" s="125">
        <f t="shared" ca="1" si="824"/>
        <v>-0.5</v>
      </c>
      <c r="R321" s="125">
        <f t="shared" ca="1" si="825"/>
        <v>0</v>
      </c>
      <c r="S321" s="125">
        <f t="shared" ca="1" si="826"/>
        <v>0</v>
      </c>
      <c r="T321" s="125">
        <f t="shared" ca="1" si="827"/>
        <v>0</v>
      </c>
      <c r="U321" s="125">
        <f t="shared" ca="1" si="828"/>
        <v>0</v>
      </c>
      <c r="V321" s="125">
        <f t="shared" ca="1" si="829"/>
        <v>0</v>
      </c>
      <c r="W321" s="125"/>
      <c r="X321" s="125"/>
      <c r="Y321" s="125"/>
      <c r="Z321" s="125"/>
    </row>
    <row r="322" spans="1:26" outlineLevel="1">
      <c r="A322">
        <f t="shared" ca="1" si="830"/>
        <v>0</v>
      </c>
      <c r="B322" t="str">
        <f t="shared" ca="1" si="822"/>
        <v>EP3 LPAll2</v>
      </c>
      <c r="C322" s="325">
        <f ca="1">IF($A322&lt;&gt;$A321,1,MOD(C321-1+(COUNTIFS(D$313:$N$313,$A322)=COUNTIFS(D322:$N322,1)),C$312)+1)</f>
        <v>3</v>
      </c>
      <c r="D322" s="323">
        <f ca="1">IF($A322&lt;&gt;D$313,0,IF($A322&lt;&gt;$A321,1,MOD(D321-1+(COUNTIFS(E$313:$N$313,$A322)=COUNTIFS(E322:$N322,1)),D$312)+1))</f>
        <v>2</v>
      </c>
      <c r="E322" s="323">
        <f ca="1">IF($A322&lt;&gt;E$313,0,IF($A322&lt;&gt;$A321,1,MOD(E321-1+(COUNTIFS(F$313:$N$313,$A322)=COUNTIFS(F322:$N322,1)),E$312)+1))</f>
        <v>0</v>
      </c>
      <c r="F322" s="323">
        <f ca="1">IF($A322&lt;&gt;F$313,0,IF($A322&lt;&gt;$A321,1,MOD(F321-1+(COUNTIFS(G$313:$N$313,$A322)=COUNTIFS(G322:$N322,1)),F$312)+1))</f>
        <v>0</v>
      </c>
      <c r="G322" s="323">
        <f ca="1">IF($A322&lt;&gt;G$313,0,IF($A322&lt;&gt;$A321,1,MOD(G321-1+(COUNTIFS(H$313:$N$313,$A322)=COUNTIFS(H322:$N322,1)),G$312)+1))</f>
        <v>0</v>
      </c>
      <c r="H322" s="323">
        <f ca="1">IF($A322&lt;&gt;H$313,0,IF($A322&lt;&gt;$A321,1,MOD(H321-1+(COUNTIFS(I$313:$N$313,$A322)=COUNTIFS(I322:$N322,1)),H$312)+1))</f>
        <v>0</v>
      </c>
      <c r="I322" s="323">
        <f ca="1">IF($A322&lt;&gt;I$313,0,IF($A322&lt;&gt;$A321,1,MOD(I321-1+(COUNTIFS(N$313:$N$313,$A322)=COUNTIFS(N322:$N322,1)),I$312)+1))</f>
        <v>0</v>
      </c>
      <c r="J322" s="323"/>
      <c r="K322" s="323"/>
      <c r="L322" s="323"/>
      <c r="M322" s="323"/>
      <c r="O322">
        <v>8</v>
      </c>
      <c r="P322" s="125">
        <f t="shared" ca="1" si="823"/>
        <v>0.5</v>
      </c>
      <c r="Q322" s="125">
        <f t="shared" ca="1" si="824"/>
        <v>0</v>
      </c>
      <c r="R322" s="125">
        <f t="shared" ca="1" si="825"/>
        <v>0</v>
      </c>
      <c r="S322" s="125">
        <f t="shared" ca="1" si="826"/>
        <v>0</v>
      </c>
      <c r="T322" s="125">
        <f t="shared" ca="1" si="827"/>
        <v>0</v>
      </c>
      <c r="U322" s="125">
        <f t="shared" ca="1" si="828"/>
        <v>0</v>
      </c>
      <c r="V322" s="125">
        <f t="shared" ca="1" si="829"/>
        <v>0</v>
      </c>
      <c r="W322" s="125"/>
      <c r="X322" s="125"/>
      <c r="Y322" s="125"/>
      <c r="Z322" s="125"/>
    </row>
    <row r="323" spans="1:26" outlineLevel="1">
      <c r="A323">
        <f t="shared" ca="1" si="830"/>
        <v>0</v>
      </c>
      <c r="B323" t="str">
        <f t="shared" ca="1" si="822"/>
        <v>EP3 LPAll3</v>
      </c>
      <c r="C323" s="325">
        <f ca="1">IF($A323&lt;&gt;$A322,1,MOD(C322-1+(COUNTIFS(D$313:$N$313,$A323)=COUNTIFS(D323:$N323,1)),C$312)+1)</f>
        <v>3</v>
      </c>
      <c r="D323" s="323">
        <f ca="1">IF($A323&lt;&gt;D$313,0,IF($A323&lt;&gt;$A322,1,MOD(D322-1+(COUNTIFS(E$313:$N$313,$A323)=COUNTIFS(E323:$N323,1)),D$312)+1))</f>
        <v>3</v>
      </c>
      <c r="E323" s="323">
        <f ca="1">IF($A323&lt;&gt;E$313,0,IF($A323&lt;&gt;$A322,1,MOD(E322-1+(COUNTIFS(F$313:$N$313,$A323)=COUNTIFS(F323:$N323,1)),E$312)+1))</f>
        <v>0</v>
      </c>
      <c r="F323" s="323">
        <f ca="1">IF($A323&lt;&gt;F$313,0,IF($A323&lt;&gt;$A322,1,MOD(F322-1+(COUNTIFS(G$313:$N$313,$A323)=COUNTIFS(G323:$N323,1)),F$312)+1))</f>
        <v>0</v>
      </c>
      <c r="G323" s="323">
        <f ca="1">IF($A323&lt;&gt;G$313,0,IF($A323&lt;&gt;$A322,1,MOD(G322-1+(COUNTIFS(H$313:$N$313,$A323)=COUNTIFS(H323:$N323,1)),G$312)+1))</f>
        <v>0</v>
      </c>
      <c r="H323" s="323">
        <f ca="1">IF($A323&lt;&gt;H$313,0,IF($A323&lt;&gt;$A322,1,MOD(H322-1+(COUNTIFS(I$313:$N$313,$A323)=COUNTIFS(I323:$N323,1)),H$312)+1))</f>
        <v>0</v>
      </c>
      <c r="I323" s="323">
        <f ca="1">IF($A323&lt;&gt;I$313,0,IF($A323&lt;&gt;$A322,1,MOD(I322-1+(COUNTIFS(N$313:$N$313,$A323)=COUNTIFS(N323:$N323,1)),I$312)+1))</f>
        <v>0</v>
      </c>
      <c r="J323" s="323"/>
      <c r="K323" s="323"/>
      <c r="L323" s="323"/>
      <c r="M323" s="323"/>
      <c r="O323">
        <v>9</v>
      </c>
      <c r="P323" s="125">
        <f t="shared" ca="1" si="823"/>
        <v>0.5</v>
      </c>
      <c r="Q323" s="125">
        <f t="shared" ca="1" si="824"/>
        <v>0.5</v>
      </c>
      <c r="R323" s="125">
        <f t="shared" ca="1" si="825"/>
        <v>0</v>
      </c>
      <c r="S323" s="125">
        <f t="shared" ca="1" si="826"/>
        <v>0</v>
      </c>
      <c r="T323" s="125">
        <f t="shared" ca="1" si="827"/>
        <v>0</v>
      </c>
      <c r="U323" s="125">
        <f t="shared" ca="1" si="828"/>
        <v>0</v>
      </c>
      <c r="V323" s="125">
        <f t="shared" ca="1" si="829"/>
        <v>0</v>
      </c>
      <c r="W323" s="125"/>
      <c r="X323" s="125"/>
      <c r="Y323" s="125"/>
      <c r="Z323" s="125"/>
    </row>
    <row r="324" spans="1:26" outlineLevel="1">
      <c r="A324">
        <f t="shared" ca="1" si="830"/>
        <v>0</v>
      </c>
      <c r="B324" t="str">
        <f t="shared" ca="1" si="822"/>
        <v>EP1 LPAll1</v>
      </c>
      <c r="C324" s="325">
        <f ca="1">IF($A324&lt;&gt;$A323,1,MOD(C323-1+(COUNTIFS(D$313:$N$313,$A324)=COUNTIFS(D324:$N324,1)),C$312)+1)</f>
        <v>1</v>
      </c>
      <c r="D324" s="323">
        <f ca="1">IF($A324&lt;&gt;D$313,0,IF($A324&lt;&gt;$A323,1,MOD(D323-1+(COUNTIFS(E$313:$N$313,$A324)=COUNTIFS(E324:$N324,1)),D$312)+1))</f>
        <v>1</v>
      </c>
      <c r="E324" s="323">
        <f ca="1">IF($A324&lt;&gt;E$313,0,IF($A324&lt;&gt;$A323,1,MOD(E323-1+(COUNTIFS(F$313:$N$313,$A324)=COUNTIFS(F324:$N324,1)),E$312)+1))</f>
        <v>0</v>
      </c>
      <c r="F324" s="323">
        <f ca="1">IF($A324&lt;&gt;F$313,0,IF($A324&lt;&gt;$A323,1,MOD(F323-1+(COUNTIFS(G$313:$N$313,$A324)=COUNTIFS(G324:$N324,1)),F$312)+1))</f>
        <v>0</v>
      </c>
      <c r="G324" s="323">
        <f ca="1">IF($A324&lt;&gt;G$313,0,IF($A324&lt;&gt;$A323,1,MOD(G323-1+(COUNTIFS(H$313:$N$313,$A324)=COUNTIFS(H324:$N324,1)),G$312)+1))</f>
        <v>0</v>
      </c>
      <c r="H324" s="323">
        <f ca="1">IF($A324&lt;&gt;H$313,0,IF($A324&lt;&gt;$A323,1,MOD(H323-1+(COUNTIFS(I$313:$N$313,$A324)=COUNTIFS(I324:$N324,1)),H$312)+1))</f>
        <v>0</v>
      </c>
      <c r="I324" s="323">
        <f ca="1">IF($A324&lt;&gt;I$313,0,IF($A324&lt;&gt;$A323,1,MOD(I323-1+(COUNTIFS(N$313:$N$313,$A324)=COUNTIFS(N324:$N324,1)),I$312)+1))</f>
        <v>0</v>
      </c>
      <c r="J324" s="323"/>
      <c r="K324" s="323"/>
      <c r="L324" s="323"/>
      <c r="M324" s="323"/>
      <c r="O324">
        <v>10</v>
      </c>
      <c r="P324" s="125">
        <f t="shared" ca="1" si="823"/>
        <v>-0.5</v>
      </c>
      <c r="Q324" s="125">
        <f t="shared" ca="1" si="824"/>
        <v>-0.5</v>
      </c>
      <c r="R324" s="125">
        <f t="shared" ca="1" si="825"/>
        <v>0</v>
      </c>
      <c r="S324" s="125">
        <f t="shared" ca="1" si="826"/>
        <v>0</v>
      </c>
      <c r="T324" s="125">
        <f t="shared" ca="1" si="827"/>
        <v>0</v>
      </c>
      <c r="U324" s="125">
        <f t="shared" ca="1" si="828"/>
        <v>0</v>
      </c>
      <c r="V324" s="125">
        <f t="shared" ca="1" si="829"/>
        <v>0</v>
      </c>
      <c r="W324" s="125"/>
      <c r="X324" s="125"/>
      <c r="Y324" s="125"/>
      <c r="Z324" s="125"/>
    </row>
    <row r="325" spans="1:26" outlineLevel="1">
      <c r="A325">
        <f t="shared" ca="1" si="830"/>
        <v>0</v>
      </c>
      <c r="B325" t="str">
        <f t="shared" ca="1" si="822"/>
        <v>EP1 LPAll2</v>
      </c>
      <c r="C325" s="325">
        <f ca="1">IF($A325&lt;&gt;$A324,1,MOD(C324-1+(COUNTIFS(D$313:$N$313,$A325)=COUNTIFS(D325:$N325,1)),C$312)+1)</f>
        <v>1</v>
      </c>
      <c r="D325" s="323">
        <f ca="1">IF($A325&lt;&gt;D$313,0,IF($A325&lt;&gt;$A324,1,MOD(D324-1+(COUNTIFS(E$313:$N$313,$A325)=COUNTIFS(E325:$N325,1)),D$312)+1))</f>
        <v>2</v>
      </c>
      <c r="E325" s="323">
        <f ca="1">IF($A325&lt;&gt;E$313,0,IF($A325&lt;&gt;$A324,1,MOD(E324-1+(COUNTIFS(F$313:$N$313,$A325)=COUNTIFS(F325:$N325,1)),E$312)+1))</f>
        <v>0</v>
      </c>
      <c r="F325" s="323">
        <f ca="1">IF($A325&lt;&gt;F$313,0,IF($A325&lt;&gt;$A324,1,MOD(F324-1+(COUNTIFS(G$313:$N$313,$A325)=COUNTIFS(G325:$N325,1)),F$312)+1))</f>
        <v>0</v>
      </c>
      <c r="G325" s="323">
        <f ca="1">IF($A325&lt;&gt;G$313,0,IF($A325&lt;&gt;$A324,1,MOD(G324-1+(COUNTIFS(H$313:$N$313,$A325)=COUNTIFS(H325:$N325,1)),G$312)+1))</f>
        <v>0</v>
      </c>
      <c r="H325" s="323">
        <f ca="1">IF($A325&lt;&gt;H$313,0,IF($A325&lt;&gt;$A324,1,MOD(H324-1+(COUNTIFS(I$313:$N$313,$A325)=COUNTIFS(I325:$N325,1)),H$312)+1))</f>
        <v>0</v>
      </c>
      <c r="I325" s="323">
        <f ca="1">IF($A325&lt;&gt;I$313,0,IF($A325&lt;&gt;$A324,1,MOD(I324-1+(COUNTIFS(N$313:$N$313,$A325)=COUNTIFS(N325:$N325,1)),I$312)+1))</f>
        <v>0</v>
      </c>
      <c r="J325" s="323"/>
      <c r="K325" s="323"/>
      <c r="L325" s="323"/>
      <c r="M325" s="323"/>
      <c r="O325">
        <v>11</v>
      </c>
      <c r="P325" s="125">
        <f t="shared" ca="1" si="823"/>
        <v>-0.5</v>
      </c>
      <c r="Q325" s="125">
        <f t="shared" ca="1" si="824"/>
        <v>0</v>
      </c>
      <c r="R325" s="125">
        <f t="shared" ca="1" si="825"/>
        <v>0</v>
      </c>
      <c r="S325" s="125">
        <f t="shared" ca="1" si="826"/>
        <v>0</v>
      </c>
      <c r="T325" s="125">
        <f t="shared" ca="1" si="827"/>
        <v>0</v>
      </c>
      <c r="U325" s="125">
        <f t="shared" ca="1" si="828"/>
        <v>0</v>
      </c>
      <c r="V325" s="125">
        <f t="shared" ca="1" si="829"/>
        <v>0</v>
      </c>
      <c r="W325" s="125"/>
      <c r="X325" s="125"/>
      <c r="Y325" s="125"/>
      <c r="Z325" s="125"/>
    </row>
    <row r="326" spans="1:26" outlineLevel="1">
      <c r="A326">
        <f t="shared" ca="1" si="830"/>
        <v>0</v>
      </c>
      <c r="B326" t="str">
        <f t="shared" ca="1" si="822"/>
        <v>EP1 LPAll3</v>
      </c>
      <c r="C326" s="325">
        <f ca="1">IF($A326&lt;&gt;$A325,1,MOD(C325-1+(COUNTIFS(D$313:$N$313,$A326)=COUNTIFS(D326:$N326,1)),C$312)+1)</f>
        <v>1</v>
      </c>
      <c r="D326" s="323">
        <f ca="1">IF($A326&lt;&gt;D$313,0,IF($A326&lt;&gt;$A325,1,MOD(D325-1+(COUNTIFS(E$313:$N$313,$A326)=COUNTIFS(E326:$N326,1)),D$312)+1))</f>
        <v>3</v>
      </c>
      <c r="E326" s="323">
        <f ca="1">IF($A326&lt;&gt;E$313,0,IF($A326&lt;&gt;$A325,1,MOD(E325-1+(COUNTIFS(F$313:$N$313,$A326)=COUNTIFS(F326:$N326,1)),E$312)+1))</f>
        <v>0</v>
      </c>
      <c r="F326" s="323">
        <f ca="1">IF($A326&lt;&gt;F$313,0,IF($A326&lt;&gt;$A325,1,MOD(F325-1+(COUNTIFS(G$313:$N$313,$A326)=COUNTIFS(G326:$N326,1)),F$312)+1))</f>
        <v>0</v>
      </c>
      <c r="G326" s="323">
        <f ca="1">IF($A326&lt;&gt;G$313,0,IF($A326&lt;&gt;$A325,1,MOD(G325-1+(COUNTIFS(H$313:$N$313,$A326)=COUNTIFS(H326:$N326,1)),G$312)+1))</f>
        <v>0</v>
      </c>
      <c r="H326" s="323">
        <f ca="1">IF($A326&lt;&gt;H$313,0,IF($A326&lt;&gt;$A325,1,MOD(H325-1+(COUNTIFS(I$313:$N$313,$A326)=COUNTIFS(I326:$N326,1)),H$312)+1))</f>
        <v>0</v>
      </c>
      <c r="I326" s="323">
        <f ca="1">IF($A326&lt;&gt;I$313,0,IF($A326&lt;&gt;$A325,1,MOD(I325-1+(COUNTIFS(N$313:$N$313,$A326)=COUNTIFS(N326:$N326,1)),I$312)+1))</f>
        <v>0</v>
      </c>
      <c r="J326" s="323"/>
      <c r="K326" s="323"/>
      <c r="L326" s="323"/>
      <c r="M326" s="323"/>
      <c r="O326">
        <v>12</v>
      </c>
      <c r="P326" s="125">
        <f t="shared" ca="1" si="823"/>
        <v>-0.5</v>
      </c>
      <c r="Q326" s="125">
        <f t="shared" ca="1" si="824"/>
        <v>0.5</v>
      </c>
      <c r="R326" s="125">
        <f t="shared" ca="1" si="825"/>
        <v>0</v>
      </c>
      <c r="S326" s="125">
        <f t="shared" ca="1" si="826"/>
        <v>0</v>
      </c>
      <c r="T326" s="125">
        <f t="shared" ca="1" si="827"/>
        <v>0</v>
      </c>
      <c r="U326" s="125">
        <f t="shared" ca="1" si="828"/>
        <v>0</v>
      </c>
      <c r="V326" s="125">
        <f t="shared" ca="1" si="829"/>
        <v>0</v>
      </c>
      <c r="W326" s="125"/>
      <c r="X326" s="125"/>
      <c r="Y326" s="125"/>
      <c r="Z326" s="125"/>
    </row>
    <row r="327" spans="1:26" outlineLevel="1">
      <c r="A327">
        <f t="shared" ca="1" si="830"/>
        <v>0</v>
      </c>
      <c r="B327" t="str">
        <f t="shared" ca="1" si="822"/>
        <v>EP2 LPAll1</v>
      </c>
      <c r="C327" s="325">
        <f ca="1">IF($A327&lt;&gt;$A326,1,MOD(C326-1+(COUNTIFS(D$313:$N$313,$A327)=COUNTIFS(D327:$N327,1)),C$312)+1)</f>
        <v>2</v>
      </c>
      <c r="D327" s="323">
        <f ca="1">IF($A327&lt;&gt;D$313,0,IF($A327&lt;&gt;$A326,1,MOD(D326-1+(COUNTIFS(E$313:$N$313,$A327)=COUNTIFS(E327:$N327,1)),D$312)+1))</f>
        <v>1</v>
      </c>
      <c r="E327" s="323">
        <f ca="1">IF($A327&lt;&gt;E$313,0,IF($A327&lt;&gt;$A326,1,MOD(E326-1+(COUNTIFS(F$313:$N$313,$A327)=COUNTIFS(F327:$N327,1)),E$312)+1))</f>
        <v>0</v>
      </c>
      <c r="F327" s="323">
        <f ca="1">IF($A327&lt;&gt;F$313,0,IF($A327&lt;&gt;$A326,1,MOD(F326-1+(COUNTIFS(G$313:$N$313,$A327)=COUNTIFS(G327:$N327,1)),F$312)+1))</f>
        <v>0</v>
      </c>
      <c r="G327" s="323">
        <f ca="1">IF($A327&lt;&gt;G$313,0,IF($A327&lt;&gt;$A326,1,MOD(G326-1+(COUNTIFS(H$313:$N$313,$A327)=COUNTIFS(H327:$N327,1)),G$312)+1))</f>
        <v>0</v>
      </c>
      <c r="H327" s="323">
        <f ca="1">IF($A327&lt;&gt;H$313,0,IF($A327&lt;&gt;$A326,1,MOD(H326-1+(COUNTIFS(I$313:$N$313,$A327)=COUNTIFS(I327:$N327,1)),H$312)+1))</f>
        <v>0</v>
      </c>
      <c r="I327" s="323">
        <f ca="1">IF($A327&lt;&gt;I$313,0,IF($A327&lt;&gt;$A326,1,MOD(I326-1+(COUNTIFS(N$313:$N$313,$A327)=COUNTIFS(N327:$N327,1)),I$312)+1))</f>
        <v>0</v>
      </c>
      <c r="J327" s="323"/>
      <c r="K327" s="323"/>
      <c r="L327" s="323"/>
      <c r="M327" s="323"/>
      <c r="O327">
        <v>13</v>
      </c>
      <c r="P327" s="125">
        <f t="shared" ca="1" si="823"/>
        <v>0</v>
      </c>
      <c r="Q327" s="125">
        <f t="shared" ca="1" si="824"/>
        <v>-0.5</v>
      </c>
      <c r="R327" s="125">
        <f t="shared" ca="1" si="825"/>
        <v>0</v>
      </c>
      <c r="S327" s="125">
        <f t="shared" ca="1" si="826"/>
        <v>0</v>
      </c>
      <c r="T327" s="125">
        <f t="shared" ca="1" si="827"/>
        <v>0</v>
      </c>
      <c r="U327" s="125">
        <f t="shared" ca="1" si="828"/>
        <v>0</v>
      </c>
      <c r="V327" s="125">
        <f t="shared" ca="1" si="829"/>
        <v>0</v>
      </c>
      <c r="W327" s="125"/>
      <c r="X327" s="125"/>
      <c r="Y327" s="125"/>
      <c r="Z327" s="125"/>
    </row>
    <row r="328" spans="1:26" outlineLevel="1">
      <c r="A328">
        <f t="shared" ca="1" si="830"/>
        <v>0</v>
      </c>
      <c r="B328" t="str">
        <f t="shared" ca="1" si="822"/>
        <v>EP2 LPAll2</v>
      </c>
      <c r="C328" s="325">
        <f ca="1">IF($A328&lt;&gt;$A327,1,MOD(C327-1+(COUNTIFS(D$313:$N$313,$A328)=COUNTIFS(D328:$N328,1)),C$312)+1)</f>
        <v>2</v>
      </c>
      <c r="D328" s="323">
        <f ca="1">IF($A328&lt;&gt;D$313,0,IF($A328&lt;&gt;$A327,1,MOD(D327-1+(COUNTIFS(E$313:$N$313,$A328)=COUNTIFS(E328:$N328,1)),D$312)+1))</f>
        <v>2</v>
      </c>
      <c r="E328" s="323">
        <f ca="1">IF($A328&lt;&gt;E$313,0,IF($A328&lt;&gt;$A327,1,MOD(E327-1+(COUNTIFS(F$313:$N$313,$A328)=COUNTIFS(F328:$N328,1)),E$312)+1))</f>
        <v>0</v>
      </c>
      <c r="F328" s="323">
        <f ca="1">IF($A328&lt;&gt;F$313,0,IF($A328&lt;&gt;$A327,1,MOD(F327-1+(COUNTIFS(G$313:$N$313,$A328)=COUNTIFS(G328:$N328,1)),F$312)+1))</f>
        <v>0</v>
      </c>
      <c r="G328" s="323">
        <f ca="1">IF($A328&lt;&gt;G$313,0,IF($A328&lt;&gt;$A327,1,MOD(G327-1+(COUNTIFS(H$313:$N$313,$A328)=COUNTIFS(H328:$N328,1)),G$312)+1))</f>
        <v>0</v>
      </c>
      <c r="H328" s="323">
        <f ca="1">IF($A328&lt;&gt;H$313,0,IF($A328&lt;&gt;$A327,1,MOD(H327-1+(COUNTIFS(I$313:$N$313,$A328)=COUNTIFS(I328:$N328,1)),H$312)+1))</f>
        <v>0</v>
      </c>
      <c r="I328" s="323">
        <f ca="1">IF($A328&lt;&gt;I$313,0,IF($A328&lt;&gt;$A327,1,MOD(I327-1+(COUNTIFS(N$313:$N$313,$A328)=COUNTIFS(N328:$N328,1)),I$312)+1))</f>
        <v>0</v>
      </c>
      <c r="J328" s="323"/>
      <c r="K328" s="323"/>
      <c r="L328" s="323"/>
      <c r="M328" s="323"/>
      <c r="O328">
        <v>14</v>
      </c>
      <c r="P328" s="125">
        <f t="shared" ca="1" si="823"/>
        <v>0</v>
      </c>
      <c r="Q328" s="125">
        <f t="shared" ca="1" si="824"/>
        <v>0</v>
      </c>
      <c r="R328" s="125">
        <f t="shared" ca="1" si="825"/>
        <v>0</v>
      </c>
      <c r="S328" s="125">
        <f t="shared" ca="1" si="826"/>
        <v>0</v>
      </c>
      <c r="T328" s="125">
        <f t="shared" ca="1" si="827"/>
        <v>0</v>
      </c>
      <c r="U328" s="125">
        <f t="shared" ca="1" si="828"/>
        <v>0</v>
      </c>
      <c r="V328" s="125">
        <f t="shared" ca="1" si="829"/>
        <v>0</v>
      </c>
      <c r="W328" s="125"/>
      <c r="X328" s="125"/>
      <c r="Y328" s="125"/>
      <c r="Z328" s="125"/>
    </row>
    <row r="329" spans="1:26" outlineLevel="1">
      <c r="A329">
        <f t="shared" ca="1" si="830"/>
        <v>0</v>
      </c>
      <c r="B329" t="str">
        <f t="shared" ca="1" si="822"/>
        <v>EP2 LPAll3</v>
      </c>
      <c r="C329" s="325">
        <f ca="1">IF($A329&lt;&gt;$A328,1,MOD(C328-1+(COUNTIFS(D$313:$N$313,$A329)=COUNTIFS(D329:$N329,1)),C$312)+1)</f>
        <v>2</v>
      </c>
      <c r="D329" s="323">
        <f ca="1">IF($A329&lt;&gt;D$313,0,IF($A329&lt;&gt;$A328,1,MOD(D328-1+(COUNTIFS(E$313:$N$313,$A329)=COUNTIFS(E329:$N329,1)),D$312)+1))</f>
        <v>3</v>
      </c>
      <c r="E329" s="323">
        <f ca="1">IF($A329&lt;&gt;E$313,0,IF($A329&lt;&gt;$A328,1,MOD(E328-1+(COUNTIFS(F$313:$N$313,$A329)=COUNTIFS(F329:$N329,1)),E$312)+1))</f>
        <v>0</v>
      </c>
      <c r="F329" s="323">
        <f ca="1">IF($A329&lt;&gt;F$313,0,IF($A329&lt;&gt;$A328,1,MOD(F328-1+(COUNTIFS(G$313:$N$313,$A329)=COUNTIFS(G329:$N329,1)),F$312)+1))</f>
        <v>0</v>
      </c>
      <c r="G329" s="323">
        <f ca="1">IF($A329&lt;&gt;G$313,0,IF($A329&lt;&gt;$A328,1,MOD(G328-1+(COUNTIFS(H$313:$N$313,$A329)=COUNTIFS(H329:$N329,1)),G$312)+1))</f>
        <v>0</v>
      </c>
      <c r="H329" s="323">
        <f ca="1">IF($A329&lt;&gt;H$313,0,IF($A329&lt;&gt;$A328,1,MOD(H328-1+(COUNTIFS(I$313:$N$313,$A329)=COUNTIFS(I329:$N329,1)),H$312)+1))</f>
        <v>0</v>
      </c>
      <c r="I329" s="323">
        <f ca="1">IF($A329&lt;&gt;I$313,0,IF($A329&lt;&gt;$A328,1,MOD(I328-1+(COUNTIFS(N$313:$N$313,$A329)=COUNTIFS(N329:$N329,1)),I$312)+1))</f>
        <v>0</v>
      </c>
      <c r="J329" s="323"/>
      <c r="K329" s="323"/>
      <c r="L329" s="323"/>
      <c r="M329" s="323"/>
      <c r="O329">
        <v>15</v>
      </c>
      <c r="P329" s="125">
        <f t="shared" ca="1" si="823"/>
        <v>0</v>
      </c>
      <c r="Q329" s="125">
        <f t="shared" ca="1" si="824"/>
        <v>0.5</v>
      </c>
      <c r="R329" s="125">
        <f t="shared" ca="1" si="825"/>
        <v>0</v>
      </c>
      <c r="S329" s="125">
        <f t="shared" ca="1" si="826"/>
        <v>0</v>
      </c>
      <c r="T329" s="125">
        <f t="shared" ca="1" si="827"/>
        <v>0</v>
      </c>
      <c r="U329" s="125">
        <f t="shared" ca="1" si="828"/>
        <v>0</v>
      </c>
      <c r="V329" s="125">
        <f t="shared" ca="1" si="829"/>
        <v>0</v>
      </c>
      <c r="W329" s="125"/>
      <c r="X329" s="125"/>
      <c r="Y329" s="125"/>
      <c r="Z329" s="125"/>
    </row>
    <row r="330" spans="1:26" outlineLevel="1">
      <c r="A330">
        <f t="shared" ca="1" si="830"/>
        <v>0</v>
      </c>
      <c r="B330" t="str">
        <f t="shared" ca="1" si="822"/>
        <v>EP3 LPAll1</v>
      </c>
      <c r="C330" s="325">
        <f ca="1">IF($A330&lt;&gt;$A329,1,MOD(C329-1+(COUNTIFS(D$313:$N$313,$A330)=COUNTIFS(D330:$N330,1)),C$312)+1)</f>
        <v>3</v>
      </c>
      <c r="D330" s="323">
        <f ca="1">IF($A330&lt;&gt;D$313,0,IF($A330&lt;&gt;$A329,1,MOD(D329-1+(COUNTIFS(E$313:$N$313,$A330)=COUNTIFS(E330:$N330,1)),D$312)+1))</f>
        <v>1</v>
      </c>
      <c r="E330" s="323">
        <f ca="1">IF($A330&lt;&gt;E$313,0,IF($A330&lt;&gt;$A329,1,MOD(E329-1+(COUNTIFS(F$313:$N$313,$A330)=COUNTIFS(F330:$N330,1)),E$312)+1))</f>
        <v>0</v>
      </c>
      <c r="F330" s="323">
        <f ca="1">IF($A330&lt;&gt;F$313,0,IF($A330&lt;&gt;$A329,1,MOD(F329-1+(COUNTIFS(G$313:$N$313,$A330)=COUNTIFS(G330:$N330,1)),F$312)+1))</f>
        <v>0</v>
      </c>
      <c r="G330" s="323">
        <f ca="1">IF($A330&lt;&gt;G$313,0,IF($A330&lt;&gt;$A329,1,MOD(G329-1+(COUNTIFS(H$313:$N$313,$A330)=COUNTIFS(H330:$N330,1)),G$312)+1))</f>
        <v>0</v>
      </c>
      <c r="H330" s="323">
        <f ca="1">IF($A330&lt;&gt;H$313,0,IF($A330&lt;&gt;$A329,1,MOD(H329-1+(COUNTIFS(I$313:$N$313,$A330)=COUNTIFS(I330:$N330,1)),H$312)+1))</f>
        <v>0</v>
      </c>
      <c r="I330" s="323">
        <f ca="1">IF($A330&lt;&gt;I$313,0,IF($A330&lt;&gt;$A329,1,MOD(I329-1+(COUNTIFS(N$313:$N$313,$A330)=COUNTIFS(N330:$N330,1)),I$312)+1))</f>
        <v>0</v>
      </c>
      <c r="J330" s="323"/>
      <c r="K330" s="323"/>
      <c r="L330" s="323"/>
      <c r="M330" s="323"/>
      <c r="O330">
        <v>16</v>
      </c>
      <c r="P330" s="125">
        <f t="shared" ca="1" si="823"/>
        <v>0.5</v>
      </c>
      <c r="Q330" s="125">
        <f t="shared" ca="1" si="824"/>
        <v>-0.5</v>
      </c>
      <c r="R330" s="125">
        <f t="shared" ca="1" si="825"/>
        <v>0</v>
      </c>
      <c r="S330" s="125">
        <f t="shared" ca="1" si="826"/>
        <v>0</v>
      </c>
      <c r="T330" s="125">
        <f t="shared" ca="1" si="827"/>
        <v>0</v>
      </c>
      <c r="U330" s="125">
        <f t="shared" ca="1" si="828"/>
        <v>0</v>
      </c>
      <c r="V330" s="125">
        <f t="shared" ca="1" si="829"/>
        <v>0</v>
      </c>
      <c r="W330" s="125"/>
      <c r="X330" s="125"/>
      <c r="Y330" s="125"/>
      <c r="Z330" s="125"/>
    </row>
    <row r="331" spans="1:26" outlineLevel="1">
      <c r="A331" s="21">
        <v>1</v>
      </c>
      <c r="B331" t="str">
        <f t="shared" ca="1" si="822"/>
        <v>EP1 LPD1 LPS1</v>
      </c>
      <c r="C331" s="325">
        <f ca="1">IF($A331&lt;&gt;$A330,1,MOD(C330-1+(COUNTIFS(D$313:$N$313,$A331)=COUNTIFS(D331:$N331,1)),C$312)+1)</f>
        <v>1</v>
      </c>
      <c r="D331" s="323">
        <f>IF($A331&lt;&gt;D$313,0,IF($A331&lt;&gt;$A330,1,MOD(D330-1+(COUNTIFS(E$313:$N$313,$A331)=COUNTIFS(E331:$N331,1)),D$312)+1))</f>
        <v>0</v>
      </c>
      <c r="E331" s="323">
        <f ca="1">IF($A331&lt;&gt;E$313,0,IF($A331&lt;&gt;$A330,1,MOD(E330-1+(COUNTIFS(F$313:$N$313,$A331)=COUNTIFS(F331:$N331,1)),E$312)+1))</f>
        <v>1</v>
      </c>
      <c r="F331" s="323">
        <f ca="1">IF($A331&lt;&gt;F$313,0,IF($A331&lt;&gt;$A330,1,MOD(F330-1+(COUNTIFS(G$313:$N$313,$A331)=COUNTIFS(G331:$N331,1)),F$312)+1))</f>
        <v>1</v>
      </c>
      <c r="G331" s="323">
        <f>IF($A331&lt;&gt;G$313,0,IF($A331&lt;&gt;$A330,1,MOD(G330-1+(COUNTIFS(H$313:$N$313,$A331)=COUNTIFS(H331:$N331,1)),G$312)+1))</f>
        <v>0</v>
      </c>
      <c r="H331" s="323">
        <f>IF($A331&lt;&gt;H$313,0,IF($A331&lt;&gt;$A330,1,MOD(H330-1+(COUNTIFS(I$313:$N$313,$A331)=COUNTIFS(I331:$N331,1)),H$312)+1))</f>
        <v>0</v>
      </c>
      <c r="I331" s="323">
        <f>IF($A331&lt;&gt;I$313,0,IF($A331&lt;&gt;$A330,1,MOD(I330-1+(COUNTIFS(N$313:$N$313,$A331)=COUNTIFS(N331:$N331,1)),I$312)+1))</f>
        <v>0</v>
      </c>
      <c r="J331" s="323"/>
      <c r="K331" s="323"/>
      <c r="L331" s="323"/>
      <c r="M331" s="323"/>
      <c r="O331">
        <v>17</v>
      </c>
      <c r="P331" s="125">
        <f t="shared" ca="1" si="823"/>
        <v>-0.5</v>
      </c>
      <c r="Q331" s="125">
        <f t="shared" si="824"/>
        <v>0</v>
      </c>
      <c r="R331" s="125">
        <f t="shared" ca="1" si="825"/>
        <v>-0.5</v>
      </c>
      <c r="S331" s="125">
        <f t="shared" ca="1" si="826"/>
        <v>-0.5</v>
      </c>
      <c r="T331" s="125">
        <f t="shared" si="827"/>
        <v>0</v>
      </c>
      <c r="U331" s="125">
        <f t="shared" si="828"/>
        <v>0</v>
      </c>
      <c r="V331" s="125">
        <f t="shared" si="829"/>
        <v>0</v>
      </c>
      <c r="W331" s="125"/>
      <c r="X331" s="125"/>
      <c r="Y331" s="125"/>
      <c r="Z331" s="125"/>
    </row>
    <row r="332" spans="1:26" outlineLevel="1">
      <c r="A332">
        <f t="shared" ref="A332:A363" ca="1" si="831">OFFSET(A332,-1,0)</f>
        <v>1</v>
      </c>
      <c r="B332" t="str">
        <f t="shared" ca="1" si="822"/>
        <v>EP1 LPD1 LPS2</v>
      </c>
      <c r="C332" s="325">
        <f ca="1">IF($A332&lt;&gt;$A331,1,MOD(C331-1+(COUNTIFS(D$313:$N$313,$A332)=COUNTIFS(D332:$N332,1)),C$312)+1)</f>
        <v>1</v>
      </c>
      <c r="D332" s="323">
        <f ca="1">IF($A332&lt;&gt;D$313,0,IF($A332&lt;&gt;$A331,1,MOD(D331-1+(COUNTIFS(E$313:$N$313,$A332)=COUNTIFS(E332:$N332,1)),D$312)+1))</f>
        <v>0</v>
      </c>
      <c r="E332" s="323">
        <f ca="1">IF($A332&lt;&gt;E$313,0,IF($A332&lt;&gt;$A331,1,MOD(E331-1+(COUNTIFS(F$313:$N$313,$A332)=COUNTIFS(F332:$N332,1)),E$312)+1))</f>
        <v>1</v>
      </c>
      <c r="F332" s="323">
        <f ca="1">IF($A332&lt;&gt;F$313,0,IF($A332&lt;&gt;$A331,1,MOD(F331-1+(COUNTIFS(G$313:$N$313,$A332)=COUNTIFS(G332:$N332,1)),F$312)+1))</f>
        <v>2</v>
      </c>
      <c r="G332" s="323">
        <f ca="1">IF($A332&lt;&gt;G$313,0,IF($A332&lt;&gt;$A331,1,MOD(G331-1+(COUNTIFS(H$313:$N$313,$A332)=COUNTIFS(H332:$N332,1)),G$312)+1))</f>
        <v>0</v>
      </c>
      <c r="H332" s="323">
        <f ca="1">IF($A332&lt;&gt;H$313,0,IF($A332&lt;&gt;$A331,1,MOD(H331-1+(COUNTIFS(I$313:$N$313,$A332)=COUNTIFS(I332:$N332,1)),H$312)+1))</f>
        <v>0</v>
      </c>
      <c r="I332" s="323">
        <f ca="1">IF($A332&lt;&gt;I$313,0,IF($A332&lt;&gt;$A331,1,MOD(I331-1+(COUNTIFS(N$313:$N$313,$A332)=COUNTIFS(N332:$N332,1)),I$312)+1))</f>
        <v>0</v>
      </c>
      <c r="J332" s="323"/>
      <c r="K332" s="323"/>
      <c r="L332" s="323"/>
      <c r="M332" s="323"/>
      <c r="O332">
        <v>18</v>
      </c>
      <c r="P332" s="125">
        <f t="shared" ca="1" si="823"/>
        <v>-0.5</v>
      </c>
      <c r="Q332" s="125">
        <f t="shared" ca="1" si="824"/>
        <v>0</v>
      </c>
      <c r="R332" s="125">
        <f t="shared" ca="1" si="825"/>
        <v>-0.5</v>
      </c>
      <c r="S332" s="125">
        <f t="shared" ca="1" si="826"/>
        <v>0</v>
      </c>
      <c r="T332" s="125">
        <f t="shared" ca="1" si="827"/>
        <v>0</v>
      </c>
      <c r="U332" s="125">
        <f t="shared" ca="1" si="828"/>
        <v>0</v>
      </c>
      <c r="V332" s="125">
        <f t="shared" ca="1" si="829"/>
        <v>0</v>
      </c>
      <c r="W332" s="125"/>
      <c r="X332" s="125"/>
      <c r="Y332" s="125"/>
      <c r="Z332" s="125"/>
    </row>
    <row r="333" spans="1:26" outlineLevel="1">
      <c r="A333">
        <f t="shared" ca="1" si="831"/>
        <v>1</v>
      </c>
      <c r="B333" t="str">
        <f t="shared" ca="1" si="822"/>
        <v>EP1 LPD1 LPS3</v>
      </c>
      <c r="C333" s="325">
        <f ca="1">IF($A333&lt;&gt;$A332,1,MOD(C332-1+(COUNTIFS(D$313:$N$313,$A333)=COUNTIFS(D333:$N333,1)),C$312)+1)</f>
        <v>1</v>
      </c>
      <c r="D333" s="323">
        <f ca="1">IF($A333&lt;&gt;D$313,0,IF($A333&lt;&gt;$A332,1,MOD(D332-1+(COUNTIFS(E$313:$N$313,$A333)=COUNTIFS(E333:$N333,1)),D$312)+1))</f>
        <v>0</v>
      </c>
      <c r="E333" s="323">
        <f ca="1">IF($A333&lt;&gt;E$313,0,IF($A333&lt;&gt;$A332,1,MOD(E332-1+(COUNTIFS(F$313:$N$313,$A333)=COUNTIFS(F333:$N333,1)),E$312)+1))</f>
        <v>1</v>
      </c>
      <c r="F333" s="323">
        <f ca="1">IF($A333&lt;&gt;F$313,0,IF($A333&lt;&gt;$A332,1,MOD(F332-1+(COUNTIFS(G$313:$N$313,$A333)=COUNTIFS(G333:$N333,1)),F$312)+1))</f>
        <v>3</v>
      </c>
      <c r="G333" s="323">
        <f ca="1">IF($A333&lt;&gt;G$313,0,IF($A333&lt;&gt;$A332,1,MOD(G332-1+(COUNTIFS(H$313:$N$313,$A333)=COUNTIFS(H333:$N333,1)),G$312)+1))</f>
        <v>0</v>
      </c>
      <c r="H333" s="323">
        <f ca="1">IF($A333&lt;&gt;H$313,0,IF($A333&lt;&gt;$A332,1,MOD(H332-1+(COUNTIFS(I$313:$N$313,$A333)=COUNTIFS(I333:$N333,1)),H$312)+1))</f>
        <v>0</v>
      </c>
      <c r="I333" s="323">
        <f ca="1">IF($A333&lt;&gt;I$313,0,IF($A333&lt;&gt;$A332,1,MOD(I332-1+(COUNTIFS(N$313:$N$313,$A333)=COUNTIFS(N333:$N333,1)),I$312)+1))</f>
        <v>0</v>
      </c>
      <c r="J333" s="323"/>
      <c r="K333" s="323"/>
      <c r="L333" s="323"/>
      <c r="M333" s="323"/>
      <c r="O333">
        <v>19</v>
      </c>
      <c r="P333" s="125">
        <f t="shared" ca="1" si="823"/>
        <v>-0.5</v>
      </c>
      <c r="Q333" s="125">
        <f t="shared" ca="1" si="824"/>
        <v>0</v>
      </c>
      <c r="R333" s="125">
        <f t="shared" ca="1" si="825"/>
        <v>-0.5</v>
      </c>
      <c r="S333" s="125">
        <f t="shared" ca="1" si="826"/>
        <v>0.5</v>
      </c>
      <c r="T333" s="125">
        <f t="shared" ca="1" si="827"/>
        <v>0</v>
      </c>
      <c r="U333" s="125">
        <f t="shared" ca="1" si="828"/>
        <v>0</v>
      </c>
      <c r="V333" s="125">
        <f t="shared" ca="1" si="829"/>
        <v>0</v>
      </c>
      <c r="W333" s="125"/>
      <c r="X333" s="125"/>
      <c r="Y333" s="125"/>
      <c r="Z333" s="125"/>
    </row>
    <row r="334" spans="1:26" outlineLevel="1">
      <c r="A334">
        <f t="shared" ca="1" si="831"/>
        <v>1</v>
      </c>
      <c r="B334" t="str">
        <f t="shared" ca="1" si="822"/>
        <v>EP1 LPD2 LPS1</v>
      </c>
      <c r="C334" s="325">
        <f ca="1">IF($A334&lt;&gt;$A333,1,MOD(C333-1+(COUNTIFS(D$313:$N$313,$A334)=COUNTIFS(D334:$N334,1)),C$312)+1)</f>
        <v>1</v>
      </c>
      <c r="D334" s="323">
        <f ca="1">IF($A334&lt;&gt;D$313,0,IF($A334&lt;&gt;$A333,1,MOD(D333-1+(COUNTIFS(E$313:$N$313,$A334)=COUNTIFS(E334:$N334,1)),D$312)+1))</f>
        <v>0</v>
      </c>
      <c r="E334" s="323">
        <f ca="1">IF($A334&lt;&gt;E$313,0,IF($A334&lt;&gt;$A333,1,MOD(E333-1+(COUNTIFS(F$313:$N$313,$A334)=COUNTIFS(F334:$N334,1)),E$312)+1))</f>
        <v>2</v>
      </c>
      <c r="F334" s="323">
        <f ca="1">IF($A334&lt;&gt;F$313,0,IF($A334&lt;&gt;$A333,1,MOD(F333-1+(COUNTIFS(G$313:$N$313,$A334)=COUNTIFS(G334:$N334,1)),F$312)+1))</f>
        <v>1</v>
      </c>
      <c r="G334" s="323">
        <f ca="1">IF($A334&lt;&gt;G$313,0,IF($A334&lt;&gt;$A333,1,MOD(G333-1+(COUNTIFS(H$313:$N$313,$A334)=COUNTIFS(H334:$N334,1)),G$312)+1))</f>
        <v>0</v>
      </c>
      <c r="H334" s="323">
        <f ca="1">IF($A334&lt;&gt;H$313,0,IF($A334&lt;&gt;$A333,1,MOD(H333-1+(COUNTIFS(I$313:$N$313,$A334)=COUNTIFS(I334:$N334,1)),H$312)+1))</f>
        <v>0</v>
      </c>
      <c r="I334" s="323">
        <f ca="1">IF($A334&lt;&gt;I$313,0,IF($A334&lt;&gt;$A333,1,MOD(I333-1+(COUNTIFS(N$313:$N$313,$A334)=COUNTIFS(N334:$N334,1)),I$312)+1))</f>
        <v>0</v>
      </c>
      <c r="J334" s="323"/>
      <c r="K334" s="323"/>
      <c r="L334" s="323"/>
      <c r="M334" s="323"/>
      <c r="O334">
        <v>20</v>
      </c>
      <c r="P334" s="125">
        <f t="shared" ca="1" si="823"/>
        <v>-0.5</v>
      </c>
      <c r="Q334" s="125">
        <f t="shared" ca="1" si="824"/>
        <v>0</v>
      </c>
      <c r="R334" s="125">
        <f t="shared" ca="1" si="825"/>
        <v>0</v>
      </c>
      <c r="S334" s="125">
        <f t="shared" ca="1" si="826"/>
        <v>-0.5</v>
      </c>
      <c r="T334" s="125">
        <f t="shared" ca="1" si="827"/>
        <v>0</v>
      </c>
      <c r="U334" s="125">
        <f t="shared" ca="1" si="828"/>
        <v>0</v>
      </c>
      <c r="V334" s="125">
        <f t="shared" ca="1" si="829"/>
        <v>0</v>
      </c>
      <c r="W334" s="125"/>
      <c r="X334" s="125"/>
      <c r="Y334" s="125"/>
      <c r="Z334" s="125"/>
    </row>
    <row r="335" spans="1:26" outlineLevel="1">
      <c r="A335">
        <f t="shared" ca="1" si="831"/>
        <v>1</v>
      </c>
      <c r="B335" t="str">
        <f t="shared" ca="1" si="822"/>
        <v>EP1 LPD2 LPS2</v>
      </c>
      <c r="C335" s="325">
        <f ca="1">IF($A335&lt;&gt;$A334,1,MOD(C334-1+(COUNTIFS(D$313:$N$313,$A335)=COUNTIFS(D335:$N335,1)),C$312)+1)</f>
        <v>1</v>
      </c>
      <c r="D335" s="323">
        <f ca="1">IF($A335&lt;&gt;D$313,0,IF($A335&lt;&gt;$A334,1,MOD(D334-1+(COUNTIFS(E$313:$N$313,$A335)=COUNTIFS(E335:$N335,1)),D$312)+1))</f>
        <v>0</v>
      </c>
      <c r="E335" s="323">
        <f ca="1">IF($A335&lt;&gt;E$313,0,IF($A335&lt;&gt;$A334,1,MOD(E334-1+(COUNTIFS(F$313:$N$313,$A335)=COUNTIFS(F335:$N335,1)),E$312)+1))</f>
        <v>2</v>
      </c>
      <c r="F335" s="323">
        <f ca="1">IF($A335&lt;&gt;F$313,0,IF($A335&lt;&gt;$A334,1,MOD(F334-1+(COUNTIFS(G$313:$N$313,$A335)=COUNTIFS(G335:$N335,1)),F$312)+1))</f>
        <v>2</v>
      </c>
      <c r="G335" s="323">
        <f ca="1">IF($A335&lt;&gt;G$313,0,IF($A335&lt;&gt;$A334,1,MOD(G334-1+(COUNTIFS(H$313:$N$313,$A335)=COUNTIFS(H335:$N335,1)),G$312)+1))</f>
        <v>0</v>
      </c>
      <c r="H335" s="323">
        <f ca="1">IF($A335&lt;&gt;H$313,0,IF($A335&lt;&gt;$A334,1,MOD(H334-1+(COUNTIFS(I$313:$N$313,$A335)=COUNTIFS(I335:$N335,1)),H$312)+1))</f>
        <v>0</v>
      </c>
      <c r="I335" s="323">
        <f ca="1">IF($A335&lt;&gt;I$313,0,IF($A335&lt;&gt;$A334,1,MOD(I334-1+(COUNTIFS(N$313:$N$313,$A335)=COUNTIFS(N335:$N335,1)),I$312)+1))</f>
        <v>0</v>
      </c>
      <c r="J335" s="323"/>
      <c r="K335" s="323"/>
      <c r="L335" s="323"/>
      <c r="M335" s="323"/>
      <c r="O335">
        <v>21</v>
      </c>
      <c r="P335" s="125">
        <f t="shared" ca="1" si="823"/>
        <v>-0.5</v>
      </c>
      <c r="Q335" s="125">
        <f t="shared" ca="1" si="824"/>
        <v>0</v>
      </c>
      <c r="R335" s="125">
        <f t="shared" ca="1" si="825"/>
        <v>0</v>
      </c>
      <c r="S335" s="125">
        <f t="shared" ca="1" si="826"/>
        <v>0</v>
      </c>
      <c r="T335" s="125">
        <f t="shared" ca="1" si="827"/>
        <v>0</v>
      </c>
      <c r="U335" s="125">
        <f t="shared" ca="1" si="828"/>
        <v>0</v>
      </c>
      <c r="V335" s="125">
        <f t="shared" ca="1" si="829"/>
        <v>0</v>
      </c>
      <c r="W335" s="125"/>
      <c r="X335" s="125"/>
      <c r="Y335" s="125"/>
      <c r="Z335" s="125"/>
    </row>
    <row r="336" spans="1:26" outlineLevel="1">
      <c r="A336">
        <f t="shared" ca="1" si="831"/>
        <v>1</v>
      </c>
      <c r="B336" t="str">
        <f t="shared" ca="1" si="822"/>
        <v>EP1 LPD2 LPS3</v>
      </c>
      <c r="C336" s="325">
        <f ca="1">IF($A336&lt;&gt;$A335,1,MOD(C335-1+(COUNTIFS(D$313:$N$313,$A336)=COUNTIFS(D336:$N336,1)),C$312)+1)</f>
        <v>1</v>
      </c>
      <c r="D336" s="323">
        <f ca="1">IF($A336&lt;&gt;D$313,0,IF($A336&lt;&gt;$A335,1,MOD(D335-1+(COUNTIFS(E$313:$N$313,$A336)=COUNTIFS(E336:$N336,1)),D$312)+1))</f>
        <v>0</v>
      </c>
      <c r="E336" s="323">
        <f ca="1">IF($A336&lt;&gt;E$313,0,IF($A336&lt;&gt;$A335,1,MOD(E335-1+(COUNTIFS(F$313:$N$313,$A336)=COUNTIFS(F336:$N336,1)),E$312)+1))</f>
        <v>2</v>
      </c>
      <c r="F336" s="323">
        <f ca="1">IF($A336&lt;&gt;F$313,0,IF($A336&lt;&gt;$A335,1,MOD(F335-1+(COUNTIFS(G$313:$N$313,$A336)=COUNTIFS(G336:$N336,1)),F$312)+1))</f>
        <v>3</v>
      </c>
      <c r="G336" s="323">
        <f ca="1">IF($A336&lt;&gt;G$313,0,IF($A336&lt;&gt;$A335,1,MOD(G335-1+(COUNTIFS(H$313:$N$313,$A336)=COUNTIFS(H336:$N336,1)),G$312)+1))</f>
        <v>0</v>
      </c>
      <c r="H336" s="323">
        <f ca="1">IF($A336&lt;&gt;H$313,0,IF($A336&lt;&gt;$A335,1,MOD(H335-1+(COUNTIFS(I$313:$N$313,$A336)=COUNTIFS(I336:$N336,1)),H$312)+1))</f>
        <v>0</v>
      </c>
      <c r="I336" s="323">
        <f ca="1">IF($A336&lt;&gt;I$313,0,IF($A336&lt;&gt;$A335,1,MOD(I335-1+(COUNTIFS(N$313:$N$313,$A336)=COUNTIFS(N336:$N336,1)),I$312)+1))</f>
        <v>0</v>
      </c>
      <c r="J336" s="323"/>
      <c r="K336" s="323"/>
      <c r="L336" s="323"/>
      <c r="M336" s="323"/>
      <c r="O336">
        <v>22</v>
      </c>
      <c r="P336" s="125">
        <f t="shared" ca="1" si="823"/>
        <v>-0.5</v>
      </c>
      <c r="Q336" s="125">
        <f t="shared" ca="1" si="824"/>
        <v>0</v>
      </c>
      <c r="R336" s="125">
        <f t="shared" ca="1" si="825"/>
        <v>0</v>
      </c>
      <c r="S336" s="125">
        <f t="shared" ca="1" si="826"/>
        <v>0.5</v>
      </c>
      <c r="T336" s="125">
        <f t="shared" ca="1" si="827"/>
        <v>0</v>
      </c>
      <c r="U336" s="125">
        <f t="shared" ca="1" si="828"/>
        <v>0</v>
      </c>
      <c r="V336" s="125">
        <f t="shared" ca="1" si="829"/>
        <v>0</v>
      </c>
      <c r="W336" s="125"/>
      <c r="X336" s="125"/>
      <c r="Y336" s="125"/>
      <c r="Z336" s="125"/>
    </row>
    <row r="337" spans="1:26" outlineLevel="1">
      <c r="A337">
        <f t="shared" ca="1" si="831"/>
        <v>1</v>
      </c>
      <c r="B337" t="str">
        <f t="shared" ca="1" si="822"/>
        <v>EP1 LPD3 LPS1</v>
      </c>
      <c r="C337" s="325">
        <f ca="1">IF($A337&lt;&gt;$A336,1,MOD(C336-1+(COUNTIFS(D$313:$N$313,$A337)=COUNTIFS(D337:$N337,1)),C$312)+1)</f>
        <v>1</v>
      </c>
      <c r="D337" s="323">
        <f ca="1">IF($A337&lt;&gt;D$313,0,IF($A337&lt;&gt;$A336,1,MOD(D336-1+(COUNTIFS(E$313:$N$313,$A337)=COUNTIFS(E337:$N337,1)),D$312)+1))</f>
        <v>0</v>
      </c>
      <c r="E337" s="323">
        <f ca="1">IF($A337&lt;&gt;E$313,0,IF($A337&lt;&gt;$A336,1,MOD(E336-1+(COUNTIFS(F$313:$N$313,$A337)=COUNTIFS(F337:$N337,1)),E$312)+1))</f>
        <v>3</v>
      </c>
      <c r="F337" s="323">
        <f ca="1">IF($A337&lt;&gt;F$313,0,IF($A337&lt;&gt;$A336,1,MOD(F336-1+(COUNTIFS(G$313:$N$313,$A337)=COUNTIFS(G337:$N337,1)),F$312)+1))</f>
        <v>1</v>
      </c>
      <c r="G337" s="323">
        <f ca="1">IF($A337&lt;&gt;G$313,0,IF($A337&lt;&gt;$A336,1,MOD(G336-1+(COUNTIFS(H$313:$N$313,$A337)=COUNTIFS(H337:$N337,1)),G$312)+1))</f>
        <v>0</v>
      </c>
      <c r="H337" s="323">
        <f ca="1">IF($A337&lt;&gt;H$313,0,IF($A337&lt;&gt;$A336,1,MOD(H336-1+(COUNTIFS(I$313:$N$313,$A337)=COUNTIFS(I337:$N337,1)),H$312)+1))</f>
        <v>0</v>
      </c>
      <c r="I337" s="323">
        <f ca="1">IF($A337&lt;&gt;I$313,0,IF($A337&lt;&gt;$A336,1,MOD(I336-1+(COUNTIFS(N$313:$N$313,$A337)=COUNTIFS(N337:$N337,1)),I$312)+1))</f>
        <v>0</v>
      </c>
      <c r="J337" s="323"/>
      <c r="K337" s="323"/>
      <c r="L337" s="323"/>
      <c r="M337" s="323"/>
      <c r="O337">
        <v>23</v>
      </c>
      <c r="P337" s="125">
        <f t="shared" ca="1" si="823"/>
        <v>-0.5</v>
      </c>
      <c r="Q337" s="125">
        <f t="shared" ca="1" si="824"/>
        <v>0</v>
      </c>
      <c r="R337" s="125">
        <f t="shared" ca="1" si="825"/>
        <v>0.5</v>
      </c>
      <c r="S337" s="125">
        <f t="shared" ca="1" si="826"/>
        <v>-0.5</v>
      </c>
      <c r="T337" s="125">
        <f t="shared" ca="1" si="827"/>
        <v>0</v>
      </c>
      <c r="U337" s="125">
        <f t="shared" ca="1" si="828"/>
        <v>0</v>
      </c>
      <c r="V337" s="125">
        <f t="shared" ca="1" si="829"/>
        <v>0</v>
      </c>
      <c r="W337" s="125"/>
      <c r="X337" s="125"/>
      <c r="Y337" s="125"/>
      <c r="Z337" s="125"/>
    </row>
    <row r="338" spans="1:26" outlineLevel="1">
      <c r="A338">
        <f t="shared" ca="1" si="831"/>
        <v>1</v>
      </c>
      <c r="B338" t="str">
        <f t="shared" ca="1" si="822"/>
        <v>EP1 LPD3 LPS2</v>
      </c>
      <c r="C338" s="325">
        <f ca="1">IF($A338&lt;&gt;$A337,1,MOD(C337-1+(COUNTIFS(D$313:$N$313,$A338)=COUNTIFS(D338:$N338,1)),C$312)+1)</f>
        <v>1</v>
      </c>
      <c r="D338" s="323">
        <f ca="1">IF($A338&lt;&gt;D$313,0,IF($A338&lt;&gt;$A337,1,MOD(D337-1+(COUNTIFS(E$313:$N$313,$A338)=COUNTIFS(E338:$N338,1)),D$312)+1))</f>
        <v>0</v>
      </c>
      <c r="E338" s="323">
        <f ca="1">IF($A338&lt;&gt;E$313,0,IF($A338&lt;&gt;$A337,1,MOD(E337-1+(COUNTIFS(F$313:$N$313,$A338)=COUNTIFS(F338:$N338,1)),E$312)+1))</f>
        <v>3</v>
      </c>
      <c r="F338" s="323">
        <f ca="1">IF($A338&lt;&gt;F$313,0,IF($A338&lt;&gt;$A337,1,MOD(F337-1+(COUNTIFS(G$313:$N$313,$A338)=COUNTIFS(G338:$N338,1)),F$312)+1))</f>
        <v>2</v>
      </c>
      <c r="G338" s="323">
        <f ca="1">IF($A338&lt;&gt;G$313,0,IF($A338&lt;&gt;$A337,1,MOD(G337-1+(COUNTIFS(H$313:$N$313,$A338)=COUNTIFS(H338:$N338,1)),G$312)+1))</f>
        <v>0</v>
      </c>
      <c r="H338" s="323">
        <f ca="1">IF($A338&lt;&gt;H$313,0,IF($A338&lt;&gt;$A337,1,MOD(H337-1+(COUNTIFS(I$313:$N$313,$A338)=COUNTIFS(I338:$N338,1)),H$312)+1))</f>
        <v>0</v>
      </c>
      <c r="I338" s="323">
        <f ca="1">IF($A338&lt;&gt;I$313,0,IF($A338&lt;&gt;$A337,1,MOD(I337-1+(COUNTIFS(N$313:$N$313,$A338)=COUNTIFS(N338:$N338,1)),I$312)+1))</f>
        <v>0</v>
      </c>
      <c r="J338" s="323"/>
      <c r="K338" s="323"/>
      <c r="L338" s="323"/>
      <c r="M338" s="323"/>
      <c r="O338">
        <v>24</v>
      </c>
      <c r="P338" s="125">
        <f t="shared" ca="1" si="823"/>
        <v>-0.5</v>
      </c>
      <c r="Q338" s="125">
        <f t="shared" ca="1" si="824"/>
        <v>0</v>
      </c>
      <c r="R338" s="125">
        <f t="shared" ca="1" si="825"/>
        <v>0.5</v>
      </c>
      <c r="S338" s="125">
        <f t="shared" ca="1" si="826"/>
        <v>0</v>
      </c>
      <c r="T338" s="125">
        <f t="shared" ca="1" si="827"/>
        <v>0</v>
      </c>
      <c r="U338" s="125">
        <f t="shared" ca="1" si="828"/>
        <v>0</v>
      </c>
      <c r="V338" s="125">
        <f t="shared" ca="1" si="829"/>
        <v>0</v>
      </c>
      <c r="W338" s="125"/>
      <c r="X338" s="125"/>
      <c r="Y338" s="125"/>
      <c r="Z338" s="125"/>
    </row>
    <row r="339" spans="1:26" outlineLevel="1">
      <c r="A339">
        <f t="shared" ca="1" si="831"/>
        <v>1</v>
      </c>
      <c r="B339" t="str">
        <f t="shared" ca="1" si="822"/>
        <v>EP1 LPD3 LPS3</v>
      </c>
      <c r="C339" s="325">
        <f ca="1">IF($A339&lt;&gt;$A338,1,MOD(C338-1+(COUNTIFS(D$313:$N$313,$A339)=COUNTIFS(D339:$N339,1)),C$312)+1)</f>
        <v>1</v>
      </c>
      <c r="D339" s="323">
        <f ca="1">IF($A339&lt;&gt;D$313,0,IF($A339&lt;&gt;$A338,1,MOD(D338-1+(COUNTIFS(E$313:$N$313,$A339)=COUNTIFS(E339:$N339,1)),D$312)+1))</f>
        <v>0</v>
      </c>
      <c r="E339" s="323">
        <f ca="1">IF($A339&lt;&gt;E$313,0,IF($A339&lt;&gt;$A338,1,MOD(E338-1+(COUNTIFS(F$313:$N$313,$A339)=COUNTIFS(F339:$N339,1)),E$312)+1))</f>
        <v>3</v>
      </c>
      <c r="F339" s="323">
        <f ca="1">IF($A339&lt;&gt;F$313,0,IF($A339&lt;&gt;$A338,1,MOD(F338-1+(COUNTIFS(G$313:$N$313,$A339)=COUNTIFS(G339:$N339,1)),F$312)+1))</f>
        <v>3</v>
      </c>
      <c r="G339" s="323">
        <f ca="1">IF($A339&lt;&gt;G$313,0,IF($A339&lt;&gt;$A338,1,MOD(G338-1+(COUNTIFS(H$313:$N$313,$A339)=COUNTIFS(H339:$N339,1)),G$312)+1))</f>
        <v>0</v>
      </c>
      <c r="H339" s="323">
        <f ca="1">IF($A339&lt;&gt;H$313,0,IF($A339&lt;&gt;$A338,1,MOD(H338-1+(COUNTIFS(I$313:$N$313,$A339)=COUNTIFS(I339:$N339,1)),H$312)+1))</f>
        <v>0</v>
      </c>
      <c r="I339" s="323">
        <f ca="1">IF($A339&lt;&gt;I$313,0,IF($A339&lt;&gt;$A338,1,MOD(I338-1+(COUNTIFS(N$313:$N$313,$A339)=COUNTIFS(N339:$N339,1)),I$312)+1))</f>
        <v>0</v>
      </c>
      <c r="J339" s="323"/>
      <c r="K339" s="323"/>
      <c r="L339" s="323"/>
      <c r="M339" s="323"/>
      <c r="O339">
        <v>25</v>
      </c>
      <c r="P339" s="125">
        <f t="shared" ca="1" si="823"/>
        <v>-0.5</v>
      </c>
      <c r="Q339" s="125">
        <f t="shared" ca="1" si="824"/>
        <v>0</v>
      </c>
      <c r="R339" s="125">
        <f t="shared" ca="1" si="825"/>
        <v>0.5</v>
      </c>
      <c r="S339" s="125">
        <f t="shared" ca="1" si="826"/>
        <v>0.5</v>
      </c>
      <c r="T339" s="125">
        <f t="shared" ca="1" si="827"/>
        <v>0</v>
      </c>
      <c r="U339" s="125">
        <f t="shared" ca="1" si="828"/>
        <v>0</v>
      </c>
      <c r="V339" s="125">
        <f t="shared" ca="1" si="829"/>
        <v>0</v>
      </c>
      <c r="W339" s="125"/>
      <c r="X339" s="125"/>
      <c r="Y339" s="125"/>
      <c r="Z339" s="125"/>
    </row>
    <row r="340" spans="1:26" outlineLevel="1">
      <c r="A340">
        <f t="shared" ca="1" si="831"/>
        <v>1</v>
      </c>
      <c r="B340" t="str">
        <f t="shared" ca="1" si="822"/>
        <v>EP2 LPD1 LPS1</v>
      </c>
      <c r="C340" s="325">
        <f ca="1">IF($A340&lt;&gt;$A339,1,MOD(C339-1+(COUNTIFS(D$313:$N$313,$A340)=COUNTIFS(D340:$N340,1)),C$312)+1)</f>
        <v>2</v>
      </c>
      <c r="D340" s="323">
        <f ca="1">IF($A340&lt;&gt;D$313,0,IF($A340&lt;&gt;$A339,1,MOD(D339-1+(COUNTIFS(E$313:$N$313,$A340)=COUNTIFS(E340:$N340,1)),D$312)+1))</f>
        <v>0</v>
      </c>
      <c r="E340" s="323">
        <f ca="1">IF($A340&lt;&gt;E$313,0,IF($A340&lt;&gt;$A339,1,MOD(E339-1+(COUNTIFS(F$313:$N$313,$A340)=COUNTIFS(F340:$N340,1)),E$312)+1))</f>
        <v>1</v>
      </c>
      <c r="F340" s="323">
        <f ca="1">IF($A340&lt;&gt;F$313,0,IF($A340&lt;&gt;$A339,1,MOD(F339-1+(COUNTIFS(G$313:$N$313,$A340)=COUNTIFS(G340:$N340,1)),F$312)+1))</f>
        <v>1</v>
      </c>
      <c r="G340" s="323">
        <f ca="1">IF($A340&lt;&gt;G$313,0,IF($A340&lt;&gt;$A339,1,MOD(G339-1+(COUNTIFS(H$313:$N$313,$A340)=COUNTIFS(H340:$N340,1)),G$312)+1))</f>
        <v>0</v>
      </c>
      <c r="H340" s="323">
        <f ca="1">IF($A340&lt;&gt;H$313,0,IF($A340&lt;&gt;$A339,1,MOD(H339-1+(COUNTIFS(I$313:$N$313,$A340)=COUNTIFS(I340:$N340,1)),H$312)+1))</f>
        <v>0</v>
      </c>
      <c r="I340" s="323">
        <f ca="1">IF($A340&lt;&gt;I$313,0,IF($A340&lt;&gt;$A339,1,MOD(I339-1+(COUNTIFS(N$313:$N$313,$A340)=COUNTIFS(N340:$N340,1)),I$312)+1))</f>
        <v>0</v>
      </c>
      <c r="J340" s="323"/>
      <c r="K340" s="323"/>
      <c r="L340" s="323"/>
      <c r="M340" s="323"/>
      <c r="O340">
        <v>26</v>
      </c>
      <c r="P340" s="125">
        <f t="shared" ca="1" si="823"/>
        <v>0</v>
      </c>
      <c r="Q340" s="125">
        <f t="shared" ca="1" si="824"/>
        <v>0</v>
      </c>
      <c r="R340" s="125">
        <f t="shared" ca="1" si="825"/>
        <v>-0.5</v>
      </c>
      <c r="S340" s="125">
        <f t="shared" ca="1" si="826"/>
        <v>-0.5</v>
      </c>
      <c r="T340" s="125">
        <f t="shared" ca="1" si="827"/>
        <v>0</v>
      </c>
      <c r="U340" s="125">
        <f t="shared" ca="1" si="828"/>
        <v>0</v>
      </c>
      <c r="V340" s="125">
        <f t="shared" ca="1" si="829"/>
        <v>0</v>
      </c>
      <c r="W340" s="125"/>
      <c r="X340" s="125"/>
      <c r="Y340" s="125"/>
      <c r="Z340" s="125"/>
    </row>
    <row r="341" spans="1:26" outlineLevel="1">
      <c r="A341">
        <f t="shared" ca="1" si="831"/>
        <v>1</v>
      </c>
      <c r="B341" t="str">
        <f t="shared" ca="1" si="822"/>
        <v>EP2 LPD1 LPS2</v>
      </c>
      <c r="C341" s="325">
        <f ca="1">IF($A341&lt;&gt;$A340,1,MOD(C340-1+(COUNTIFS(D$313:$N$313,$A341)=COUNTIFS(D341:$N341,1)),C$312)+1)</f>
        <v>2</v>
      </c>
      <c r="D341" s="323">
        <f ca="1">IF($A341&lt;&gt;D$313,0,IF($A341&lt;&gt;$A340,1,MOD(D340-1+(COUNTIFS(E$313:$N$313,$A341)=COUNTIFS(E341:$N341,1)),D$312)+1))</f>
        <v>0</v>
      </c>
      <c r="E341" s="323">
        <f ca="1">IF($A341&lt;&gt;E$313,0,IF($A341&lt;&gt;$A340,1,MOD(E340-1+(COUNTIFS(F$313:$N$313,$A341)=COUNTIFS(F341:$N341,1)),E$312)+1))</f>
        <v>1</v>
      </c>
      <c r="F341" s="323">
        <f ca="1">IF($A341&lt;&gt;F$313,0,IF($A341&lt;&gt;$A340,1,MOD(F340-1+(COUNTIFS(G$313:$N$313,$A341)=COUNTIFS(G341:$N341,1)),F$312)+1))</f>
        <v>2</v>
      </c>
      <c r="G341" s="323">
        <f ca="1">IF($A341&lt;&gt;G$313,0,IF($A341&lt;&gt;$A340,1,MOD(G340-1+(COUNTIFS(H$313:$N$313,$A341)=COUNTIFS(H341:$N341,1)),G$312)+1))</f>
        <v>0</v>
      </c>
      <c r="H341" s="323">
        <f ca="1">IF($A341&lt;&gt;H$313,0,IF($A341&lt;&gt;$A340,1,MOD(H340-1+(COUNTIFS(I$313:$N$313,$A341)=COUNTIFS(I341:$N341,1)),H$312)+1))</f>
        <v>0</v>
      </c>
      <c r="I341" s="323">
        <f ca="1">IF($A341&lt;&gt;I$313,0,IF($A341&lt;&gt;$A340,1,MOD(I340-1+(COUNTIFS(N$313:$N$313,$A341)=COUNTIFS(N341:$N341,1)),I$312)+1))</f>
        <v>0</v>
      </c>
      <c r="J341" s="323"/>
      <c r="K341" s="323"/>
      <c r="L341" s="323"/>
      <c r="M341" s="323"/>
      <c r="O341">
        <v>27</v>
      </c>
      <c r="P341" s="125">
        <f t="shared" ca="1" si="823"/>
        <v>0</v>
      </c>
      <c r="Q341" s="125">
        <f t="shared" ca="1" si="824"/>
        <v>0</v>
      </c>
      <c r="R341" s="125">
        <f t="shared" ca="1" si="825"/>
        <v>-0.5</v>
      </c>
      <c r="S341" s="125">
        <f t="shared" ca="1" si="826"/>
        <v>0</v>
      </c>
      <c r="T341" s="125">
        <f t="shared" ca="1" si="827"/>
        <v>0</v>
      </c>
      <c r="U341" s="125">
        <f t="shared" ca="1" si="828"/>
        <v>0</v>
      </c>
      <c r="V341" s="125">
        <f t="shared" ca="1" si="829"/>
        <v>0</v>
      </c>
      <c r="W341" s="125"/>
      <c r="X341" s="125"/>
      <c r="Y341" s="125"/>
      <c r="Z341" s="125"/>
    </row>
    <row r="342" spans="1:26" outlineLevel="1">
      <c r="A342">
        <f t="shared" ca="1" si="831"/>
        <v>1</v>
      </c>
      <c r="B342" t="str">
        <f t="shared" ca="1" si="822"/>
        <v>EP2 LPD1 LPS3</v>
      </c>
      <c r="C342" s="325">
        <f ca="1">IF($A342&lt;&gt;$A341,1,MOD(C341-1+(COUNTIFS(D$313:$N$313,$A342)=COUNTIFS(D342:$N342,1)),C$312)+1)</f>
        <v>2</v>
      </c>
      <c r="D342" s="323">
        <f ca="1">IF($A342&lt;&gt;D$313,0,IF($A342&lt;&gt;$A341,1,MOD(D341-1+(COUNTIFS(E$313:$N$313,$A342)=COUNTIFS(E342:$N342,1)),D$312)+1))</f>
        <v>0</v>
      </c>
      <c r="E342" s="323">
        <f ca="1">IF($A342&lt;&gt;E$313,0,IF($A342&lt;&gt;$A341,1,MOD(E341-1+(COUNTIFS(F$313:$N$313,$A342)=COUNTIFS(F342:$N342,1)),E$312)+1))</f>
        <v>1</v>
      </c>
      <c r="F342" s="323">
        <f ca="1">IF($A342&lt;&gt;F$313,0,IF($A342&lt;&gt;$A341,1,MOD(F341-1+(COUNTIFS(G$313:$N$313,$A342)=COUNTIFS(G342:$N342,1)),F$312)+1))</f>
        <v>3</v>
      </c>
      <c r="G342" s="323">
        <f ca="1">IF($A342&lt;&gt;G$313,0,IF($A342&lt;&gt;$A341,1,MOD(G341-1+(COUNTIFS(H$313:$N$313,$A342)=COUNTIFS(H342:$N342,1)),G$312)+1))</f>
        <v>0</v>
      </c>
      <c r="H342" s="323">
        <f ca="1">IF($A342&lt;&gt;H$313,0,IF($A342&lt;&gt;$A341,1,MOD(H341-1+(COUNTIFS(I$313:$N$313,$A342)=COUNTIFS(I342:$N342,1)),H$312)+1))</f>
        <v>0</v>
      </c>
      <c r="I342" s="323">
        <f ca="1">IF($A342&lt;&gt;I$313,0,IF($A342&lt;&gt;$A341,1,MOD(I341-1+(COUNTIFS(N$313:$N$313,$A342)=COUNTIFS(N342:$N342,1)),I$312)+1))</f>
        <v>0</v>
      </c>
      <c r="J342" s="323"/>
      <c r="K342" s="323"/>
      <c r="L342" s="323"/>
      <c r="M342" s="323"/>
      <c r="O342">
        <v>28</v>
      </c>
      <c r="P342" s="125">
        <f t="shared" ca="1" si="823"/>
        <v>0</v>
      </c>
      <c r="Q342" s="125">
        <f t="shared" ca="1" si="824"/>
        <v>0</v>
      </c>
      <c r="R342" s="125">
        <f t="shared" ca="1" si="825"/>
        <v>-0.5</v>
      </c>
      <c r="S342" s="125">
        <f t="shared" ca="1" si="826"/>
        <v>0.5</v>
      </c>
      <c r="T342" s="125">
        <f t="shared" ca="1" si="827"/>
        <v>0</v>
      </c>
      <c r="U342" s="125">
        <f t="shared" ca="1" si="828"/>
        <v>0</v>
      </c>
      <c r="V342" s="125">
        <f t="shared" ca="1" si="829"/>
        <v>0</v>
      </c>
      <c r="W342" s="125"/>
      <c r="X342" s="125"/>
      <c r="Y342" s="125"/>
      <c r="Z342" s="125"/>
    </row>
    <row r="343" spans="1:26" outlineLevel="1">
      <c r="A343">
        <f t="shared" ca="1" si="831"/>
        <v>1</v>
      </c>
      <c r="B343" t="str">
        <f t="shared" ca="1" si="822"/>
        <v>EP2 LPD2 LPS1</v>
      </c>
      <c r="C343" s="325">
        <f ca="1">IF($A343&lt;&gt;$A342,1,MOD(C342-1+(COUNTIFS(D$313:$N$313,$A343)=COUNTIFS(D343:$N343,1)),C$312)+1)</f>
        <v>2</v>
      </c>
      <c r="D343" s="323">
        <f ca="1">IF($A343&lt;&gt;D$313,0,IF($A343&lt;&gt;$A342,1,MOD(D342-1+(COUNTIFS(E$313:$N$313,$A343)=COUNTIFS(E343:$N343,1)),D$312)+1))</f>
        <v>0</v>
      </c>
      <c r="E343" s="323">
        <f ca="1">IF($A343&lt;&gt;E$313,0,IF($A343&lt;&gt;$A342,1,MOD(E342-1+(COUNTIFS(F$313:$N$313,$A343)=COUNTIFS(F343:$N343,1)),E$312)+1))</f>
        <v>2</v>
      </c>
      <c r="F343" s="323">
        <f ca="1">IF($A343&lt;&gt;F$313,0,IF($A343&lt;&gt;$A342,1,MOD(F342-1+(COUNTIFS(G$313:$N$313,$A343)=COUNTIFS(G343:$N343,1)),F$312)+1))</f>
        <v>1</v>
      </c>
      <c r="G343" s="323">
        <f ca="1">IF($A343&lt;&gt;G$313,0,IF($A343&lt;&gt;$A342,1,MOD(G342-1+(COUNTIFS(H$313:$N$313,$A343)=COUNTIFS(H343:$N343,1)),G$312)+1))</f>
        <v>0</v>
      </c>
      <c r="H343" s="323">
        <f ca="1">IF($A343&lt;&gt;H$313,0,IF($A343&lt;&gt;$A342,1,MOD(H342-1+(COUNTIFS(I$313:$N$313,$A343)=COUNTIFS(I343:$N343,1)),H$312)+1))</f>
        <v>0</v>
      </c>
      <c r="I343" s="323">
        <f ca="1">IF($A343&lt;&gt;I$313,0,IF($A343&lt;&gt;$A342,1,MOD(I342-1+(COUNTIFS(N$313:$N$313,$A343)=COUNTIFS(N343:$N343,1)),I$312)+1))</f>
        <v>0</v>
      </c>
      <c r="J343" s="323"/>
      <c r="K343" s="323"/>
      <c r="L343" s="323"/>
      <c r="M343" s="323"/>
      <c r="O343">
        <v>29</v>
      </c>
      <c r="P343" s="125">
        <f t="shared" ca="1" si="823"/>
        <v>0</v>
      </c>
      <c r="Q343" s="125">
        <f t="shared" ca="1" si="824"/>
        <v>0</v>
      </c>
      <c r="R343" s="125">
        <f t="shared" ca="1" si="825"/>
        <v>0</v>
      </c>
      <c r="S343" s="125">
        <f t="shared" ca="1" si="826"/>
        <v>-0.5</v>
      </c>
      <c r="T343" s="125">
        <f t="shared" ca="1" si="827"/>
        <v>0</v>
      </c>
      <c r="U343" s="125">
        <f t="shared" ca="1" si="828"/>
        <v>0</v>
      </c>
      <c r="V343" s="125">
        <f t="shared" ca="1" si="829"/>
        <v>0</v>
      </c>
      <c r="W343" s="125"/>
      <c r="X343" s="125"/>
      <c r="Y343" s="125"/>
      <c r="Z343" s="125"/>
    </row>
    <row r="344" spans="1:26" outlineLevel="1">
      <c r="A344">
        <f t="shared" ca="1" si="831"/>
        <v>1</v>
      </c>
      <c r="B344" t="str">
        <f t="shared" ca="1" si="822"/>
        <v>EP2 LPD2 LPS2</v>
      </c>
      <c r="C344" s="325">
        <f ca="1">IF($A344&lt;&gt;$A343,1,MOD(C343-1+(COUNTIFS(D$313:$N$313,$A344)=COUNTIFS(D344:$N344,1)),C$312)+1)</f>
        <v>2</v>
      </c>
      <c r="D344" s="323">
        <f ca="1">IF($A344&lt;&gt;D$313,0,IF($A344&lt;&gt;$A343,1,MOD(D343-1+(COUNTIFS(E$313:$N$313,$A344)=COUNTIFS(E344:$N344,1)),D$312)+1))</f>
        <v>0</v>
      </c>
      <c r="E344" s="323">
        <f ca="1">IF($A344&lt;&gt;E$313,0,IF($A344&lt;&gt;$A343,1,MOD(E343-1+(COUNTIFS(F$313:$N$313,$A344)=COUNTIFS(F344:$N344,1)),E$312)+1))</f>
        <v>2</v>
      </c>
      <c r="F344" s="323">
        <f ca="1">IF($A344&lt;&gt;F$313,0,IF($A344&lt;&gt;$A343,1,MOD(F343-1+(COUNTIFS(G$313:$N$313,$A344)=COUNTIFS(G344:$N344,1)),F$312)+1))</f>
        <v>2</v>
      </c>
      <c r="G344" s="323">
        <f ca="1">IF($A344&lt;&gt;G$313,0,IF($A344&lt;&gt;$A343,1,MOD(G343-1+(COUNTIFS(H$313:$N$313,$A344)=COUNTIFS(H344:$N344,1)),G$312)+1))</f>
        <v>0</v>
      </c>
      <c r="H344" s="323">
        <f ca="1">IF($A344&lt;&gt;H$313,0,IF($A344&lt;&gt;$A343,1,MOD(H343-1+(COUNTIFS(I$313:$N$313,$A344)=COUNTIFS(I344:$N344,1)),H$312)+1))</f>
        <v>0</v>
      </c>
      <c r="I344" s="323">
        <f ca="1">IF($A344&lt;&gt;I$313,0,IF($A344&lt;&gt;$A343,1,MOD(I343-1+(COUNTIFS(N$313:$N$313,$A344)=COUNTIFS(N344:$N344,1)),I$312)+1))</f>
        <v>0</v>
      </c>
      <c r="J344" s="323"/>
      <c r="K344" s="323"/>
      <c r="L344" s="323"/>
      <c r="M344" s="323"/>
      <c r="O344">
        <v>30</v>
      </c>
      <c r="P344" s="125">
        <f t="shared" ca="1" si="823"/>
        <v>0</v>
      </c>
      <c r="Q344" s="125">
        <f t="shared" ca="1" si="824"/>
        <v>0</v>
      </c>
      <c r="R344" s="125">
        <f t="shared" ca="1" si="825"/>
        <v>0</v>
      </c>
      <c r="S344" s="125">
        <f t="shared" ca="1" si="826"/>
        <v>0</v>
      </c>
      <c r="T344" s="125">
        <f t="shared" ca="1" si="827"/>
        <v>0</v>
      </c>
      <c r="U344" s="125">
        <f t="shared" ca="1" si="828"/>
        <v>0</v>
      </c>
      <c r="V344" s="125">
        <f t="shared" ca="1" si="829"/>
        <v>0</v>
      </c>
      <c r="W344" s="125"/>
      <c r="X344" s="125"/>
      <c r="Y344" s="125"/>
      <c r="Z344" s="125"/>
    </row>
    <row r="345" spans="1:26" outlineLevel="1">
      <c r="A345">
        <f t="shared" ca="1" si="831"/>
        <v>1</v>
      </c>
      <c r="B345" t="str">
        <f t="shared" ca="1" si="822"/>
        <v>EP2 LPD2 LPS3</v>
      </c>
      <c r="C345" s="325">
        <f ca="1">IF($A345&lt;&gt;$A344,1,MOD(C344-1+(COUNTIFS(D$313:$N$313,$A345)=COUNTIFS(D345:$N345,1)),C$312)+1)</f>
        <v>2</v>
      </c>
      <c r="D345" s="323">
        <f ca="1">IF($A345&lt;&gt;D$313,0,IF($A345&lt;&gt;$A344,1,MOD(D344-1+(COUNTIFS(E$313:$N$313,$A345)=COUNTIFS(E345:$N345,1)),D$312)+1))</f>
        <v>0</v>
      </c>
      <c r="E345" s="323">
        <f ca="1">IF($A345&lt;&gt;E$313,0,IF($A345&lt;&gt;$A344,1,MOD(E344-1+(COUNTIFS(F$313:$N$313,$A345)=COUNTIFS(F345:$N345,1)),E$312)+1))</f>
        <v>2</v>
      </c>
      <c r="F345" s="323">
        <f ca="1">IF($A345&lt;&gt;F$313,0,IF($A345&lt;&gt;$A344,1,MOD(F344-1+(COUNTIFS(G$313:$N$313,$A345)=COUNTIFS(G345:$N345,1)),F$312)+1))</f>
        <v>3</v>
      </c>
      <c r="G345" s="323">
        <f ca="1">IF($A345&lt;&gt;G$313,0,IF($A345&lt;&gt;$A344,1,MOD(G344-1+(COUNTIFS(H$313:$N$313,$A345)=COUNTIFS(H345:$N345,1)),G$312)+1))</f>
        <v>0</v>
      </c>
      <c r="H345" s="323">
        <f ca="1">IF($A345&lt;&gt;H$313,0,IF($A345&lt;&gt;$A344,1,MOD(H344-1+(COUNTIFS(I$313:$N$313,$A345)=COUNTIFS(I345:$N345,1)),H$312)+1))</f>
        <v>0</v>
      </c>
      <c r="I345" s="323">
        <f ca="1">IF($A345&lt;&gt;I$313,0,IF($A345&lt;&gt;$A344,1,MOD(I344-1+(COUNTIFS(N$313:$N$313,$A345)=COUNTIFS(N345:$N345,1)),I$312)+1))</f>
        <v>0</v>
      </c>
      <c r="J345" s="323"/>
      <c r="K345" s="323"/>
      <c r="L345" s="323"/>
      <c r="M345" s="323"/>
      <c r="O345">
        <v>31</v>
      </c>
      <c r="P345" s="125">
        <f t="shared" ca="1" si="823"/>
        <v>0</v>
      </c>
      <c r="Q345" s="125">
        <f t="shared" ca="1" si="824"/>
        <v>0</v>
      </c>
      <c r="R345" s="125">
        <f t="shared" ca="1" si="825"/>
        <v>0</v>
      </c>
      <c r="S345" s="125">
        <f t="shared" ca="1" si="826"/>
        <v>0.5</v>
      </c>
      <c r="T345" s="125">
        <f t="shared" ca="1" si="827"/>
        <v>0</v>
      </c>
      <c r="U345" s="125">
        <f t="shared" ca="1" si="828"/>
        <v>0</v>
      </c>
      <c r="V345" s="125">
        <f t="shared" ca="1" si="829"/>
        <v>0</v>
      </c>
      <c r="W345" s="125"/>
      <c r="X345" s="125"/>
      <c r="Y345" s="125"/>
      <c r="Z345" s="125"/>
    </row>
    <row r="346" spans="1:26" outlineLevel="1">
      <c r="A346">
        <f t="shared" ca="1" si="831"/>
        <v>1</v>
      </c>
      <c r="B346" t="str">
        <f t="shared" ca="1" si="822"/>
        <v>EP2 LPD3 LPS1</v>
      </c>
      <c r="C346" s="325">
        <f ca="1">IF($A346&lt;&gt;$A345,1,MOD(C345-1+(COUNTIFS(D$313:$N$313,$A346)=COUNTIFS(D346:$N346,1)),C$312)+1)</f>
        <v>2</v>
      </c>
      <c r="D346" s="323">
        <f ca="1">IF($A346&lt;&gt;D$313,0,IF($A346&lt;&gt;$A345,1,MOD(D345-1+(COUNTIFS(E$313:$N$313,$A346)=COUNTIFS(E346:$N346,1)),D$312)+1))</f>
        <v>0</v>
      </c>
      <c r="E346" s="323">
        <f ca="1">IF($A346&lt;&gt;E$313,0,IF($A346&lt;&gt;$A345,1,MOD(E345-1+(COUNTIFS(F$313:$N$313,$A346)=COUNTIFS(F346:$N346,1)),E$312)+1))</f>
        <v>3</v>
      </c>
      <c r="F346" s="323">
        <f ca="1">IF($A346&lt;&gt;F$313,0,IF($A346&lt;&gt;$A345,1,MOD(F345-1+(COUNTIFS(G$313:$N$313,$A346)=COUNTIFS(G346:$N346,1)),F$312)+1))</f>
        <v>1</v>
      </c>
      <c r="G346" s="323">
        <f ca="1">IF($A346&lt;&gt;G$313,0,IF($A346&lt;&gt;$A345,1,MOD(G345-1+(COUNTIFS(H$313:$N$313,$A346)=COUNTIFS(H346:$N346,1)),G$312)+1))</f>
        <v>0</v>
      </c>
      <c r="H346" s="323">
        <f ca="1">IF($A346&lt;&gt;H$313,0,IF($A346&lt;&gt;$A345,1,MOD(H345-1+(COUNTIFS(I$313:$N$313,$A346)=COUNTIFS(I346:$N346,1)),H$312)+1))</f>
        <v>0</v>
      </c>
      <c r="I346" s="323">
        <f ca="1">IF($A346&lt;&gt;I$313,0,IF($A346&lt;&gt;$A345,1,MOD(I345-1+(COUNTIFS(N$313:$N$313,$A346)=COUNTIFS(N346:$N346,1)),I$312)+1))</f>
        <v>0</v>
      </c>
      <c r="J346" s="323"/>
      <c r="K346" s="323"/>
      <c r="L346" s="323"/>
      <c r="M346" s="323"/>
      <c r="O346">
        <v>32</v>
      </c>
      <c r="P346" s="125">
        <f t="shared" ca="1" si="823"/>
        <v>0</v>
      </c>
      <c r="Q346" s="125">
        <f t="shared" ca="1" si="824"/>
        <v>0</v>
      </c>
      <c r="R346" s="125">
        <f t="shared" ca="1" si="825"/>
        <v>0.5</v>
      </c>
      <c r="S346" s="125">
        <f t="shared" ca="1" si="826"/>
        <v>-0.5</v>
      </c>
      <c r="T346" s="125">
        <f t="shared" ca="1" si="827"/>
        <v>0</v>
      </c>
      <c r="U346" s="125">
        <f t="shared" ca="1" si="828"/>
        <v>0</v>
      </c>
      <c r="V346" s="125">
        <f t="shared" ca="1" si="829"/>
        <v>0</v>
      </c>
      <c r="W346" s="125"/>
      <c r="X346" s="125"/>
      <c r="Y346" s="125"/>
      <c r="Z346" s="125"/>
    </row>
    <row r="347" spans="1:26" outlineLevel="1">
      <c r="A347">
        <f t="shared" ca="1" si="831"/>
        <v>1</v>
      </c>
      <c r="B347" t="str">
        <f t="shared" ca="1" si="822"/>
        <v>EP2 LPD3 LPS2</v>
      </c>
      <c r="C347" s="325">
        <f ca="1">IF($A347&lt;&gt;$A346,1,MOD(C346-1+(COUNTIFS(D$313:$N$313,$A347)=COUNTIFS(D347:$N347,1)),C$312)+1)</f>
        <v>2</v>
      </c>
      <c r="D347" s="323">
        <f ca="1">IF($A347&lt;&gt;D$313,0,IF($A347&lt;&gt;$A346,1,MOD(D346-1+(COUNTIFS(E$313:$N$313,$A347)=COUNTIFS(E347:$N347,1)),D$312)+1))</f>
        <v>0</v>
      </c>
      <c r="E347" s="323">
        <f ca="1">IF($A347&lt;&gt;E$313,0,IF($A347&lt;&gt;$A346,1,MOD(E346-1+(COUNTIFS(F$313:$N$313,$A347)=COUNTIFS(F347:$N347,1)),E$312)+1))</f>
        <v>3</v>
      </c>
      <c r="F347" s="323">
        <f ca="1">IF($A347&lt;&gt;F$313,0,IF($A347&lt;&gt;$A346,1,MOD(F346-1+(COUNTIFS(G$313:$N$313,$A347)=COUNTIFS(G347:$N347,1)),F$312)+1))</f>
        <v>2</v>
      </c>
      <c r="G347" s="323">
        <f ca="1">IF($A347&lt;&gt;G$313,0,IF($A347&lt;&gt;$A346,1,MOD(G346-1+(COUNTIFS(H$313:$N$313,$A347)=COUNTIFS(H347:$N347,1)),G$312)+1))</f>
        <v>0</v>
      </c>
      <c r="H347" s="323">
        <f ca="1">IF($A347&lt;&gt;H$313,0,IF($A347&lt;&gt;$A346,1,MOD(H346-1+(COUNTIFS(I$313:$N$313,$A347)=COUNTIFS(I347:$N347,1)),H$312)+1))</f>
        <v>0</v>
      </c>
      <c r="I347" s="323">
        <f ca="1">IF($A347&lt;&gt;I$313,0,IF($A347&lt;&gt;$A346,1,MOD(I346-1+(COUNTIFS(N$313:$N$313,$A347)=COUNTIFS(N347:$N347,1)),I$312)+1))</f>
        <v>0</v>
      </c>
      <c r="J347" s="323"/>
      <c r="K347" s="323"/>
      <c r="L347" s="323"/>
      <c r="M347" s="323"/>
      <c r="O347">
        <v>33</v>
      </c>
      <c r="P347" s="125">
        <f t="shared" ref="P347:P378" ca="1" si="832">IF(C347=0,0,INDEX(C$305:C$308,C347,1))</f>
        <v>0</v>
      </c>
      <c r="Q347" s="125">
        <f t="shared" ref="Q347:Q378" ca="1" si="833">IF(D347=0,0,INDEX(D$305:D$308,D347,1))</f>
        <v>0</v>
      </c>
      <c r="R347" s="125">
        <f t="shared" ref="R347:R378" ca="1" si="834">IF(E347=0,0,INDEX(E$305:E$308,E347,1))</f>
        <v>0.5</v>
      </c>
      <c r="S347" s="125">
        <f t="shared" ref="S347:S378" ca="1" si="835">IF(F347=0,0,INDEX(F$305:F$308,F347,1))</f>
        <v>0</v>
      </c>
      <c r="T347" s="125">
        <f t="shared" ref="T347:T378" ca="1" si="836">IF(G347=0,0,INDEX(G$305:G$308,G347,1))</f>
        <v>0</v>
      </c>
      <c r="U347" s="125">
        <f t="shared" ref="U347:U378" ca="1" si="837">IF(H347=0,0,INDEX(H$305:H$308,H347,1))</f>
        <v>0</v>
      </c>
      <c r="V347" s="125">
        <f t="shared" ref="V347:V378" ca="1" si="838">IF(I347=0,0,INDEX(I$305:I$308,I347,1))</f>
        <v>0</v>
      </c>
      <c r="W347" s="125"/>
      <c r="X347" s="125"/>
      <c r="Y347" s="125"/>
      <c r="Z347" s="125"/>
    </row>
    <row r="348" spans="1:26" outlineLevel="1">
      <c r="A348">
        <f t="shared" ca="1" si="831"/>
        <v>1</v>
      </c>
      <c r="B348" t="str">
        <f t="shared" ca="1" si="822"/>
        <v>EP2 LPD3 LPS3</v>
      </c>
      <c r="C348" s="325">
        <f ca="1">IF($A348&lt;&gt;$A347,1,MOD(C347-1+(COUNTIFS(D$313:$N$313,$A348)=COUNTIFS(D348:$N348,1)),C$312)+1)</f>
        <v>2</v>
      </c>
      <c r="D348" s="323">
        <f ca="1">IF($A348&lt;&gt;D$313,0,IF($A348&lt;&gt;$A347,1,MOD(D347-1+(COUNTIFS(E$313:$N$313,$A348)=COUNTIFS(E348:$N348,1)),D$312)+1))</f>
        <v>0</v>
      </c>
      <c r="E348" s="323">
        <f ca="1">IF($A348&lt;&gt;E$313,0,IF($A348&lt;&gt;$A347,1,MOD(E347-1+(COUNTIFS(F$313:$N$313,$A348)=COUNTIFS(F348:$N348,1)),E$312)+1))</f>
        <v>3</v>
      </c>
      <c r="F348" s="323">
        <f ca="1">IF($A348&lt;&gt;F$313,0,IF($A348&lt;&gt;$A347,1,MOD(F347-1+(COUNTIFS(G$313:$N$313,$A348)=COUNTIFS(G348:$N348,1)),F$312)+1))</f>
        <v>3</v>
      </c>
      <c r="G348" s="323">
        <f ca="1">IF($A348&lt;&gt;G$313,0,IF($A348&lt;&gt;$A347,1,MOD(G347-1+(COUNTIFS(H$313:$N$313,$A348)=COUNTIFS(H348:$N348,1)),G$312)+1))</f>
        <v>0</v>
      </c>
      <c r="H348" s="323">
        <f ca="1">IF($A348&lt;&gt;H$313,0,IF($A348&lt;&gt;$A347,1,MOD(H347-1+(COUNTIFS(I$313:$N$313,$A348)=COUNTIFS(I348:$N348,1)),H$312)+1))</f>
        <v>0</v>
      </c>
      <c r="I348" s="323">
        <f ca="1">IF($A348&lt;&gt;I$313,0,IF($A348&lt;&gt;$A347,1,MOD(I347-1+(COUNTIFS(N$313:$N$313,$A348)=COUNTIFS(N348:$N348,1)),I$312)+1))</f>
        <v>0</v>
      </c>
      <c r="J348" s="323"/>
      <c r="K348" s="323"/>
      <c r="L348" s="323"/>
      <c r="M348" s="323"/>
      <c r="O348">
        <v>34</v>
      </c>
      <c r="P348" s="125">
        <f t="shared" ca="1" si="832"/>
        <v>0</v>
      </c>
      <c r="Q348" s="125">
        <f t="shared" ca="1" si="833"/>
        <v>0</v>
      </c>
      <c r="R348" s="125">
        <f t="shared" ca="1" si="834"/>
        <v>0.5</v>
      </c>
      <c r="S348" s="125">
        <f t="shared" ca="1" si="835"/>
        <v>0.5</v>
      </c>
      <c r="T348" s="125">
        <f t="shared" ca="1" si="836"/>
        <v>0</v>
      </c>
      <c r="U348" s="125">
        <f t="shared" ca="1" si="837"/>
        <v>0</v>
      </c>
      <c r="V348" s="125">
        <f t="shared" ca="1" si="838"/>
        <v>0</v>
      </c>
      <c r="W348" s="125"/>
      <c r="X348" s="125"/>
      <c r="Y348" s="125"/>
      <c r="Z348" s="125"/>
    </row>
    <row r="349" spans="1:26" outlineLevel="1">
      <c r="A349">
        <f t="shared" ca="1" si="831"/>
        <v>1</v>
      </c>
      <c r="B349" t="str">
        <f t="shared" ca="1" si="822"/>
        <v>EP3 LPD1 LPS1</v>
      </c>
      <c r="C349" s="325">
        <f ca="1">IF($A349&lt;&gt;$A348,1,MOD(C348-1+(COUNTIFS(D$313:$N$313,$A349)=COUNTIFS(D349:$N349,1)),C$312)+1)</f>
        <v>3</v>
      </c>
      <c r="D349" s="323">
        <f ca="1">IF($A349&lt;&gt;D$313,0,IF($A349&lt;&gt;$A348,1,MOD(D348-1+(COUNTIFS(E$313:$N$313,$A349)=COUNTIFS(E349:$N349,1)),D$312)+1))</f>
        <v>0</v>
      </c>
      <c r="E349" s="323">
        <f ca="1">IF($A349&lt;&gt;E$313,0,IF($A349&lt;&gt;$A348,1,MOD(E348-1+(COUNTIFS(F$313:$N$313,$A349)=COUNTIFS(F349:$N349,1)),E$312)+1))</f>
        <v>1</v>
      </c>
      <c r="F349" s="323">
        <f ca="1">IF($A349&lt;&gt;F$313,0,IF($A349&lt;&gt;$A348,1,MOD(F348-1+(COUNTIFS(G$313:$N$313,$A349)=COUNTIFS(G349:$N349,1)),F$312)+1))</f>
        <v>1</v>
      </c>
      <c r="G349" s="323">
        <f ca="1">IF($A349&lt;&gt;G$313,0,IF($A349&lt;&gt;$A348,1,MOD(G348-1+(COUNTIFS(H$313:$N$313,$A349)=COUNTIFS(H349:$N349,1)),G$312)+1))</f>
        <v>0</v>
      </c>
      <c r="H349" s="323">
        <f ca="1">IF($A349&lt;&gt;H$313,0,IF($A349&lt;&gt;$A348,1,MOD(H348-1+(COUNTIFS(I$313:$N$313,$A349)=COUNTIFS(I349:$N349,1)),H$312)+1))</f>
        <v>0</v>
      </c>
      <c r="I349" s="323">
        <f ca="1">IF($A349&lt;&gt;I$313,0,IF($A349&lt;&gt;$A348,1,MOD(I348-1+(COUNTIFS(N$313:$N$313,$A349)=COUNTIFS(N349:$N349,1)),I$312)+1))</f>
        <v>0</v>
      </c>
      <c r="J349" s="323"/>
      <c r="K349" s="323"/>
      <c r="L349" s="323"/>
      <c r="M349" s="323"/>
      <c r="O349">
        <v>35</v>
      </c>
      <c r="P349" s="125">
        <f t="shared" ca="1" si="832"/>
        <v>0.5</v>
      </c>
      <c r="Q349" s="125">
        <f t="shared" ca="1" si="833"/>
        <v>0</v>
      </c>
      <c r="R349" s="125">
        <f t="shared" ca="1" si="834"/>
        <v>-0.5</v>
      </c>
      <c r="S349" s="125">
        <f t="shared" ca="1" si="835"/>
        <v>-0.5</v>
      </c>
      <c r="T349" s="125">
        <f t="shared" ca="1" si="836"/>
        <v>0</v>
      </c>
      <c r="U349" s="125">
        <f t="shared" ca="1" si="837"/>
        <v>0</v>
      </c>
      <c r="V349" s="125">
        <f t="shared" ca="1" si="838"/>
        <v>0</v>
      </c>
      <c r="W349" s="125"/>
      <c r="X349" s="125"/>
      <c r="Y349" s="125"/>
      <c r="Z349" s="125"/>
    </row>
    <row r="350" spans="1:26" outlineLevel="1">
      <c r="A350">
        <f t="shared" ca="1" si="831"/>
        <v>1</v>
      </c>
      <c r="B350" t="str">
        <f t="shared" ca="1" si="822"/>
        <v>EP3 LPD1 LPS2</v>
      </c>
      <c r="C350" s="325">
        <f ca="1">IF($A350&lt;&gt;$A349,1,MOD(C349-1+(COUNTIFS(D$313:$N$313,$A350)=COUNTIFS(D350:$N350,1)),C$312)+1)</f>
        <v>3</v>
      </c>
      <c r="D350" s="323">
        <f ca="1">IF($A350&lt;&gt;D$313,0,IF($A350&lt;&gt;$A349,1,MOD(D349-1+(COUNTIFS(E$313:$N$313,$A350)=COUNTIFS(E350:$N350,1)),D$312)+1))</f>
        <v>0</v>
      </c>
      <c r="E350" s="323">
        <f ca="1">IF($A350&lt;&gt;E$313,0,IF($A350&lt;&gt;$A349,1,MOD(E349-1+(COUNTIFS(F$313:$N$313,$A350)=COUNTIFS(F350:$N350,1)),E$312)+1))</f>
        <v>1</v>
      </c>
      <c r="F350" s="323">
        <f ca="1">IF($A350&lt;&gt;F$313,0,IF($A350&lt;&gt;$A349,1,MOD(F349-1+(COUNTIFS(G$313:$N$313,$A350)=COUNTIFS(G350:$N350,1)),F$312)+1))</f>
        <v>2</v>
      </c>
      <c r="G350" s="323">
        <f ca="1">IF($A350&lt;&gt;G$313,0,IF($A350&lt;&gt;$A349,1,MOD(G349-1+(COUNTIFS(H$313:$N$313,$A350)=COUNTIFS(H350:$N350,1)),G$312)+1))</f>
        <v>0</v>
      </c>
      <c r="H350" s="323">
        <f ca="1">IF($A350&lt;&gt;H$313,0,IF($A350&lt;&gt;$A349,1,MOD(H349-1+(COUNTIFS(I$313:$N$313,$A350)=COUNTIFS(I350:$N350,1)),H$312)+1))</f>
        <v>0</v>
      </c>
      <c r="I350" s="323">
        <f ca="1">IF($A350&lt;&gt;I$313,0,IF($A350&lt;&gt;$A349,1,MOD(I349-1+(COUNTIFS(N$313:$N$313,$A350)=COUNTIFS(N350:$N350,1)),I$312)+1))</f>
        <v>0</v>
      </c>
      <c r="J350" s="323"/>
      <c r="K350" s="323"/>
      <c r="L350" s="323"/>
      <c r="M350" s="323"/>
      <c r="O350">
        <v>36</v>
      </c>
      <c r="P350" s="125">
        <f t="shared" ca="1" si="832"/>
        <v>0.5</v>
      </c>
      <c r="Q350" s="125">
        <f t="shared" ca="1" si="833"/>
        <v>0</v>
      </c>
      <c r="R350" s="125">
        <f t="shared" ca="1" si="834"/>
        <v>-0.5</v>
      </c>
      <c r="S350" s="125">
        <f t="shared" ca="1" si="835"/>
        <v>0</v>
      </c>
      <c r="T350" s="125">
        <f t="shared" ca="1" si="836"/>
        <v>0</v>
      </c>
      <c r="U350" s="125">
        <f t="shared" ca="1" si="837"/>
        <v>0</v>
      </c>
      <c r="V350" s="125">
        <f t="shared" ca="1" si="838"/>
        <v>0</v>
      </c>
      <c r="W350" s="125"/>
      <c r="X350" s="125"/>
      <c r="Y350" s="125"/>
      <c r="Z350" s="125"/>
    </row>
    <row r="351" spans="1:26" outlineLevel="1">
      <c r="A351">
        <f t="shared" ca="1" si="831"/>
        <v>1</v>
      </c>
      <c r="B351" t="str">
        <f t="shared" ca="1" si="822"/>
        <v>EP3 LPD1 LPS3</v>
      </c>
      <c r="C351" s="325">
        <f ca="1">IF($A351&lt;&gt;$A350,1,MOD(C350-1+(COUNTIFS(D$313:$N$313,$A351)=COUNTIFS(D351:$N351,1)),C$312)+1)</f>
        <v>3</v>
      </c>
      <c r="D351" s="323">
        <f ca="1">IF($A351&lt;&gt;D$313,0,IF($A351&lt;&gt;$A350,1,MOD(D350-1+(COUNTIFS(E$313:$N$313,$A351)=COUNTIFS(E351:$N351,1)),D$312)+1))</f>
        <v>0</v>
      </c>
      <c r="E351" s="323">
        <f ca="1">IF($A351&lt;&gt;E$313,0,IF($A351&lt;&gt;$A350,1,MOD(E350-1+(COUNTIFS(F$313:$N$313,$A351)=COUNTIFS(F351:$N351,1)),E$312)+1))</f>
        <v>1</v>
      </c>
      <c r="F351" s="323">
        <f ca="1">IF($A351&lt;&gt;F$313,0,IF($A351&lt;&gt;$A350,1,MOD(F350-1+(COUNTIFS(G$313:$N$313,$A351)=COUNTIFS(G351:$N351,1)),F$312)+1))</f>
        <v>3</v>
      </c>
      <c r="G351" s="323">
        <f ca="1">IF($A351&lt;&gt;G$313,0,IF($A351&lt;&gt;$A350,1,MOD(G350-1+(COUNTIFS(H$313:$N$313,$A351)=COUNTIFS(H351:$N351,1)),G$312)+1))</f>
        <v>0</v>
      </c>
      <c r="H351" s="323">
        <f ca="1">IF($A351&lt;&gt;H$313,0,IF($A351&lt;&gt;$A350,1,MOD(H350-1+(COUNTIFS(I$313:$N$313,$A351)=COUNTIFS(I351:$N351,1)),H$312)+1))</f>
        <v>0</v>
      </c>
      <c r="I351" s="323">
        <f ca="1">IF($A351&lt;&gt;I$313,0,IF($A351&lt;&gt;$A350,1,MOD(I350-1+(COUNTIFS(N$313:$N$313,$A351)=COUNTIFS(N351:$N351,1)),I$312)+1))</f>
        <v>0</v>
      </c>
      <c r="J351" s="323"/>
      <c r="K351" s="323"/>
      <c r="L351" s="323"/>
      <c r="M351" s="323"/>
      <c r="O351">
        <v>37</v>
      </c>
      <c r="P351" s="125">
        <f t="shared" ca="1" si="832"/>
        <v>0.5</v>
      </c>
      <c r="Q351" s="125">
        <f t="shared" ca="1" si="833"/>
        <v>0</v>
      </c>
      <c r="R351" s="125">
        <f t="shared" ca="1" si="834"/>
        <v>-0.5</v>
      </c>
      <c r="S351" s="125">
        <f t="shared" ca="1" si="835"/>
        <v>0.5</v>
      </c>
      <c r="T351" s="125">
        <f t="shared" ca="1" si="836"/>
        <v>0</v>
      </c>
      <c r="U351" s="125">
        <f t="shared" ca="1" si="837"/>
        <v>0</v>
      </c>
      <c r="V351" s="125">
        <f t="shared" ca="1" si="838"/>
        <v>0</v>
      </c>
      <c r="W351" s="125"/>
      <c r="X351" s="125"/>
      <c r="Y351" s="125"/>
      <c r="Z351" s="125"/>
    </row>
    <row r="352" spans="1:26" outlineLevel="1">
      <c r="A352">
        <f t="shared" ca="1" si="831"/>
        <v>1</v>
      </c>
      <c r="B352" t="str">
        <f t="shared" ca="1" si="822"/>
        <v>EP3 LPD2 LPS1</v>
      </c>
      <c r="C352" s="325">
        <f ca="1">IF($A352&lt;&gt;$A351,1,MOD(C351-1+(COUNTIFS(D$313:$N$313,$A352)=COUNTIFS(D352:$N352,1)),C$312)+1)</f>
        <v>3</v>
      </c>
      <c r="D352" s="323">
        <f ca="1">IF($A352&lt;&gt;D$313,0,IF($A352&lt;&gt;$A351,1,MOD(D351-1+(COUNTIFS(E$313:$N$313,$A352)=COUNTIFS(E352:$N352,1)),D$312)+1))</f>
        <v>0</v>
      </c>
      <c r="E352" s="323">
        <f ca="1">IF($A352&lt;&gt;E$313,0,IF($A352&lt;&gt;$A351,1,MOD(E351-1+(COUNTIFS(F$313:$N$313,$A352)=COUNTIFS(F352:$N352,1)),E$312)+1))</f>
        <v>2</v>
      </c>
      <c r="F352" s="323">
        <f ca="1">IF($A352&lt;&gt;F$313,0,IF($A352&lt;&gt;$A351,1,MOD(F351-1+(COUNTIFS(G$313:$N$313,$A352)=COUNTIFS(G352:$N352,1)),F$312)+1))</f>
        <v>1</v>
      </c>
      <c r="G352" s="323">
        <f ca="1">IF($A352&lt;&gt;G$313,0,IF($A352&lt;&gt;$A351,1,MOD(G351-1+(COUNTIFS(H$313:$N$313,$A352)=COUNTIFS(H352:$N352,1)),G$312)+1))</f>
        <v>0</v>
      </c>
      <c r="H352" s="323">
        <f ca="1">IF($A352&lt;&gt;H$313,0,IF($A352&lt;&gt;$A351,1,MOD(H351-1+(COUNTIFS(I$313:$N$313,$A352)=COUNTIFS(I352:$N352,1)),H$312)+1))</f>
        <v>0</v>
      </c>
      <c r="I352" s="323">
        <f ca="1">IF($A352&lt;&gt;I$313,0,IF($A352&lt;&gt;$A351,1,MOD(I351-1+(COUNTIFS(N$313:$N$313,$A352)=COUNTIFS(N352:$N352,1)),I$312)+1))</f>
        <v>0</v>
      </c>
      <c r="J352" s="323"/>
      <c r="K352" s="323"/>
      <c r="L352" s="323"/>
      <c r="M352" s="323"/>
      <c r="O352">
        <v>38</v>
      </c>
      <c r="P352" s="125">
        <f t="shared" ca="1" si="832"/>
        <v>0.5</v>
      </c>
      <c r="Q352" s="125">
        <f t="shared" ca="1" si="833"/>
        <v>0</v>
      </c>
      <c r="R352" s="125">
        <f t="shared" ca="1" si="834"/>
        <v>0</v>
      </c>
      <c r="S352" s="125">
        <f t="shared" ca="1" si="835"/>
        <v>-0.5</v>
      </c>
      <c r="T352" s="125">
        <f t="shared" ca="1" si="836"/>
        <v>0</v>
      </c>
      <c r="U352" s="125">
        <f t="shared" ca="1" si="837"/>
        <v>0</v>
      </c>
      <c r="V352" s="125">
        <f t="shared" ca="1" si="838"/>
        <v>0</v>
      </c>
      <c r="W352" s="125"/>
      <c r="X352" s="125"/>
      <c r="Y352" s="125"/>
      <c r="Z352" s="125"/>
    </row>
    <row r="353" spans="1:26" outlineLevel="1">
      <c r="A353">
        <f t="shared" ca="1" si="831"/>
        <v>1</v>
      </c>
      <c r="B353" t="str">
        <f t="shared" ca="1" si="822"/>
        <v>EP3 LPD2 LPS2</v>
      </c>
      <c r="C353" s="325">
        <f ca="1">IF($A353&lt;&gt;$A352,1,MOD(C352-1+(COUNTIFS(D$313:$N$313,$A353)=COUNTIFS(D353:$N353,1)),C$312)+1)</f>
        <v>3</v>
      </c>
      <c r="D353" s="323">
        <f ca="1">IF($A353&lt;&gt;D$313,0,IF($A353&lt;&gt;$A352,1,MOD(D352-1+(COUNTIFS(E$313:$N$313,$A353)=COUNTIFS(E353:$N353,1)),D$312)+1))</f>
        <v>0</v>
      </c>
      <c r="E353" s="323">
        <f ca="1">IF($A353&lt;&gt;E$313,0,IF($A353&lt;&gt;$A352,1,MOD(E352-1+(COUNTIFS(F$313:$N$313,$A353)=COUNTIFS(F353:$N353,1)),E$312)+1))</f>
        <v>2</v>
      </c>
      <c r="F353" s="323">
        <f ca="1">IF($A353&lt;&gt;F$313,0,IF($A353&lt;&gt;$A352,1,MOD(F352-1+(COUNTIFS(G$313:$N$313,$A353)=COUNTIFS(G353:$N353,1)),F$312)+1))</f>
        <v>2</v>
      </c>
      <c r="G353" s="323">
        <f ca="1">IF($A353&lt;&gt;G$313,0,IF($A353&lt;&gt;$A352,1,MOD(G352-1+(COUNTIFS(H$313:$N$313,$A353)=COUNTIFS(H353:$N353,1)),G$312)+1))</f>
        <v>0</v>
      </c>
      <c r="H353" s="323">
        <f ca="1">IF($A353&lt;&gt;H$313,0,IF($A353&lt;&gt;$A352,1,MOD(H352-1+(COUNTIFS(I$313:$N$313,$A353)=COUNTIFS(I353:$N353,1)),H$312)+1))</f>
        <v>0</v>
      </c>
      <c r="I353" s="323">
        <f ca="1">IF($A353&lt;&gt;I$313,0,IF($A353&lt;&gt;$A352,1,MOD(I352-1+(COUNTIFS(N$313:$N$313,$A353)=COUNTIFS(N353:$N353,1)),I$312)+1))</f>
        <v>0</v>
      </c>
      <c r="J353" s="323"/>
      <c r="K353" s="323"/>
      <c r="L353" s="323"/>
      <c r="M353" s="323"/>
      <c r="O353">
        <v>39</v>
      </c>
      <c r="P353" s="125">
        <f t="shared" ca="1" si="832"/>
        <v>0.5</v>
      </c>
      <c r="Q353" s="125">
        <f t="shared" ca="1" si="833"/>
        <v>0</v>
      </c>
      <c r="R353" s="125">
        <f t="shared" ca="1" si="834"/>
        <v>0</v>
      </c>
      <c r="S353" s="125">
        <f t="shared" ca="1" si="835"/>
        <v>0</v>
      </c>
      <c r="T353" s="125">
        <f t="shared" ca="1" si="836"/>
        <v>0</v>
      </c>
      <c r="U353" s="125">
        <f t="shared" ca="1" si="837"/>
        <v>0</v>
      </c>
      <c r="V353" s="125">
        <f t="shared" ca="1" si="838"/>
        <v>0</v>
      </c>
      <c r="W353" s="125"/>
      <c r="X353" s="125"/>
      <c r="Y353" s="125"/>
      <c r="Z353" s="125"/>
    </row>
    <row r="354" spans="1:26" outlineLevel="1">
      <c r="A354">
        <f t="shared" ca="1" si="831"/>
        <v>1</v>
      </c>
      <c r="B354" t="str">
        <f t="shared" ca="1" si="822"/>
        <v>EP3 LPD2 LPS3</v>
      </c>
      <c r="C354" s="325">
        <f ca="1">IF($A354&lt;&gt;$A353,1,MOD(C353-1+(COUNTIFS(D$313:$N$313,$A354)=COUNTIFS(D354:$N354,1)),C$312)+1)</f>
        <v>3</v>
      </c>
      <c r="D354" s="323">
        <f ca="1">IF($A354&lt;&gt;D$313,0,IF($A354&lt;&gt;$A353,1,MOD(D353-1+(COUNTIFS(E$313:$N$313,$A354)=COUNTIFS(E354:$N354,1)),D$312)+1))</f>
        <v>0</v>
      </c>
      <c r="E354" s="323">
        <f ca="1">IF($A354&lt;&gt;E$313,0,IF($A354&lt;&gt;$A353,1,MOD(E353-1+(COUNTIFS(F$313:$N$313,$A354)=COUNTIFS(F354:$N354,1)),E$312)+1))</f>
        <v>2</v>
      </c>
      <c r="F354" s="323">
        <f ca="1">IF($A354&lt;&gt;F$313,0,IF($A354&lt;&gt;$A353,1,MOD(F353-1+(COUNTIFS(G$313:$N$313,$A354)=COUNTIFS(G354:$N354,1)),F$312)+1))</f>
        <v>3</v>
      </c>
      <c r="G354" s="323">
        <f ca="1">IF($A354&lt;&gt;G$313,0,IF($A354&lt;&gt;$A353,1,MOD(G353-1+(COUNTIFS(H$313:$N$313,$A354)=COUNTIFS(H354:$N354,1)),G$312)+1))</f>
        <v>0</v>
      </c>
      <c r="H354" s="323">
        <f ca="1">IF($A354&lt;&gt;H$313,0,IF($A354&lt;&gt;$A353,1,MOD(H353-1+(COUNTIFS(I$313:$N$313,$A354)=COUNTIFS(I354:$N354,1)),H$312)+1))</f>
        <v>0</v>
      </c>
      <c r="I354" s="323">
        <f ca="1">IF($A354&lt;&gt;I$313,0,IF($A354&lt;&gt;$A353,1,MOD(I353-1+(COUNTIFS(N$313:$N$313,$A354)=COUNTIFS(N354:$N354,1)),I$312)+1))</f>
        <v>0</v>
      </c>
      <c r="J354" s="323"/>
      <c r="K354" s="323"/>
      <c r="L354" s="323"/>
      <c r="M354" s="323"/>
      <c r="O354">
        <v>40</v>
      </c>
      <c r="P354" s="125">
        <f t="shared" ca="1" si="832"/>
        <v>0.5</v>
      </c>
      <c r="Q354" s="125">
        <f t="shared" ca="1" si="833"/>
        <v>0</v>
      </c>
      <c r="R354" s="125">
        <f t="shared" ca="1" si="834"/>
        <v>0</v>
      </c>
      <c r="S354" s="125">
        <f t="shared" ca="1" si="835"/>
        <v>0.5</v>
      </c>
      <c r="T354" s="125">
        <f t="shared" ca="1" si="836"/>
        <v>0</v>
      </c>
      <c r="U354" s="125">
        <f t="shared" ca="1" si="837"/>
        <v>0</v>
      </c>
      <c r="V354" s="125">
        <f t="shared" ca="1" si="838"/>
        <v>0</v>
      </c>
      <c r="W354" s="125"/>
      <c r="X354" s="125"/>
      <c r="Y354" s="125"/>
      <c r="Z354" s="125"/>
    </row>
    <row r="355" spans="1:26" outlineLevel="1">
      <c r="A355">
        <f t="shared" ca="1" si="831"/>
        <v>1</v>
      </c>
      <c r="B355" t="str">
        <f t="shared" ca="1" si="822"/>
        <v>EP3 LPD3 LPS1</v>
      </c>
      <c r="C355" s="325">
        <f ca="1">IF($A355&lt;&gt;$A354,1,MOD(C354-1+(COUNTIFS(D$313:$N$313,$A355)=COUNTIFS(D355:$N355,1)),C$312)+1)</f>
        <v>3</v>
      </c>
      <c r="D355" s="323">
        <f ca="1">IF($A355&lt;&gt;D$313,0,IF($A355&lt;&gt;$A354,1,MOD(D354-1+(COUNTIFS(E$313:$N$313,$A355)=COUNTIFS(E355:$N355,1)),D$312)+1))</f>
        <v>0</v>
      </c>
      <c r="E355" s="323">
        <f ca="1">IF($A355&lt;&gt;E$313,0,IF($A355&lt;&gt;$A354,1,MOD(E354-1+(COUNTIFS(F$313:$N$313,$A355)=COUNTIFS(F355:$N355,1)),E$312)+1))</f>
        <v>3</v>
      </c>
      <c r="F355" s="323">
        <f ca="1">IF($A355&lt;&gt;F$313,0,IF($A355&lt;&gt;$A354,1,MOD(F354-1+(COUNTIFS(G$313:$N$313,$A355)=COUNTIFS(G355:$N355,1)),F$312)+1))</f>
        <v>1</v>
      </c>
      <c r="G355" s="323">
        <f ca="1">IF($A355&lt;&gt;G$313,0,IF($A355&lt;&gt;$A354,1,MOD(G354-1+(COUNTIFS(H$313:$N$313,$A355)=COUNTIFS(H355:$N355,1)),G$312)+1))</f>
        <v>0</v>
      </c>
      <c r="H355" s="323">
        <f ca="1">IF($A355&lt;&gt;H$313,0,IF($A355&lt;&gt;$A354,1,MOD(H354-1+(COUNTIFS(I$313:$N$313,$A355)=COUNTIFS(I355:$N355,1)),H$312)+1))</f>
        <v>0</v>
      </c>
      <c r="I355" s="323">
        <f ca="1">IF($A355&lt;&gt;I$313,0,IF($A355&lt;&gt;$A354,1,MOD(I354-1+(COUNTIFS(N$313:$N$313,$A355)=COUNTIFS(N355:$N355,1)),I$312)+1))</f>
        <v>0</v>
      </c>
      <c r="J355" s="323"/>
      <c r="K355" s="323"/>
      <c r="L355" s="323"/>
      <c r="M355" s="323"/>
      <c r="O355">
        <v>41</v>
      </c>
      <c r="P355" s="125">
        <f t="shared" ca="1" si="832"/>
        <v>0.5</v>
      </c>
      <c r="Q355" s="125">
        <f t="shared" ca="1" si="833"/>
        <v>0</v>
      </c>
      <c r="R355" s="125">
        <f t="shared" ca="1" si="834"/>
        <v>0.5</v>
      </c>
      <c r="S355" s="125">
        <f t="shared" ca="1" si="835"/>
        <v>-0.5</v>
      </c>
      <c r="T355" s="125">
        <f t="shared" ca="1" si="836"/>
        <v>0</v>
      </c>
      <c r="U355" s="125">
        <f t="shared" ca="1" si="837"/>
        <v>0</v>
      </c>
      <c r="V355" s="125">
        <f t="shared" ca="1" si="838"/>
        <v>0</v>
      </c>
      <c r="W355" s="125"/>
      <c r="X355" s="125"/>
      <c r="Y355" s="125"/>
      <c r="Z355" s="125"/>
    </row>
    <row r="356" spans="1:26" outlineLevel="1">
      <c r="A356">
        <f t="shared" ca="1" si="831"/>
        <v>1</v>
      </c>
      <c r="B356" t="str">
        <f t="shared" ca="1" si="822"/>
        <v>EP3 LPD3 LPS2</v>
      </c>
      <c r="C356" s="325">
        <f ca="1">IF($A356&lt;&gt;$A355,1,MOD(C355-1+(COUNTIFS(D$313:$N$313,$A356)=COUNTIFS(D356:$N356,1)),C$312)+1)</f>
        <v>3</v>
      </c>
      <c r="D356" s="323">
        <f ca="1">IF($A356&lt;&gt;D$313,0,IF($A356&lt;&gt;$A355,1,MOD(D355-1+(COUNTIFS(E$313:$N$313,$A356)=COUNTIFS(E356:$N356,1)),D$312)+1))</f>
        <v>0</v>
      </c>
      <c r="E356" s="323">
        <f ca="1">IF($A356&lt;&gt;E$313,0,IF($A356&lt;&gt;$A355,1,MOD(E355-1+(COUNTIFS(F$313:$N$313,$A356)=COUNTIFS(F356:$N356,1)),E$312)+1))</f>
        <v>3</v>
      </c>
      <c r="F356" s="323">
        <f ca="1">IF($A356&lt;&gt;F$313,0,IF($A356&lt;&gt;$A355,1,MOD(F355-1+(COUNTIFS(G$313:$N$313,$A356)=COUNTIFS(G356:$N356,1)),F$312)+1))</f>
        <v>2</v>
      </c>
      <c r="G356" s="323">
        <f ca="1">IF($A356&lt;&gt;G$313,0,IF($A356&lt;&gt;$A355,1,MOD(G355-1+(COUNTIFS(H$313:$N$313,$A356)=COUNTIFS(H356:$N356,1)),G$312)+1))</f>
        <v>0</v>
      </c>
      <c r="H356" s="323">
        <f ca="1">IF($A356&lt;&gt;H$313,0,IF($A356&lt;&gt;$A355,1,MOD(H355-1+(COUNTIFS(I$313:$N$313,$A356)=COUNTIFS(I356:$N356,1)),H$312)+1))</f>
        <v>0</v>
      </c>
      <c r="I356" s="323">
        <f ca="1">IF($A356&lt;&gt;I$313,0,IF($A356&lt;&gt;$A355,1,MOD(I355-1+(COUNTIFS(N$313:$N$313,$A356)=COUNTIFS(N356:$N356,1)),I$312)+1))</f>
        <v>0</v>
      </c>
      <c r="J356" s="323"/>
      <c r="K356" s="323"/>
      <c r="L356" s="323"/>
      <c r="M356" s="323"/>
      <c r="O356">
        <v>42</v>
      </c>
      <c r="P356" s="125">
        <f t="shared" ca="1" si="832"/>
        <v>0.5</v>
      </c>
      <c r="Q356" s="125">
        <f t="shared" ca="1" si="833"/>
        <v>0</v>
      </c>
      <c r="R356" s="125">
        <f t="shared" ca="1" si="834"/>
        <v>0.5</v>
      </c>
      <c r="S356" s="125">
        <f t="shared" ca="1" si="835"/>
        <v>0</v>
      </c>
      <c r="T356" s="125">
        <f t="shared" ca="1" si="836"/>
        <v>0</v>
      </c>
      <c r="U356" s="125">
        <f t="shared" ca="1" si="837"/>
        <v>0</v>
      </c>
      <c r="V356" s="125">
        <f t="shared" ca="1" si="838"/>
        <v>0</v>
      </c>
      <c r="W356" s="125"/>
      <c r="X356" s="125"/>
      <c r="Y356" s="125"/>
      <c r="Z356" s="125"/>
    </row>
    <row r="357" spans="1:26" outlineLevel="1">
      <c r="A357">
        <f t="shared" ca="1" si="831"/>
        <v>1</v>
      </c>
      <c r="B357" t="str">
        <f t="shared" ca="1" si="822"/>
        <v>EP3 LPD3 LPS3</v>
      </c>
      <c r="C357" s="325">
        <f ca="1">IF($A357&lt;&gt;$A356,1,MOD(C356-1+(COUNTIFS(D$313:$N$313,$A357)=COUNTIFS(D357:$N357,1)),C$312)+1)</f>
        <v>3</v>
      </c>
      <c r="D357" s="323">
        <f ca="1">IF($A357&lt;&gt;D$313,0,IF($A357&lt;&gt;$A356,1,MOD(D356-1+(COUNTIFS(E$313:$N$313,$A357)=COUNTIFS(E357:$N357,1)),D$312)+1))</f>
        <v>0</v>
      </c>
      <c r="E357" s="323">
        <f ca="1">IF($A357&lt;&gt;E$313,0,IF($A357&lt;&gt;$A356,1,MOD(E356-1+(COUNTIFS(F$313:$N$313,$A357)=COUNTIFS(F357:$N357,1)),E$312)+1))</f>
        <v>3</v>
      </c>
      <c r="F357" s="323">
        <f ca="1">IF($A357&lt;&gt;F$313,0,IF($A357&lt;&gt;$A356,1,MOD(F356-1+(COUNTIFS(G$313:$N$313,$A357)=COUNTIFS(G357:$N357,1)),F$312)+1))</f>
        <v>3</v>
      </c>
      <c r="G357" s="323">
        <f ca="1">IF($A357&lt;&gt;G$313,0,IF($A357&lt;&gt;$A356,1,MOD(G356-1+(COUNTIFS(H$313:$N$313,$A357)=COUNTIFS(H357:$N357,1)),G$312)+1))</f>
        <v>0</v>
      </c>
      <c r="H357" s="323">
        <f ca="1">IF($A357&lt;&gt;H$313,0,IF($A357&lt;&gt;$A356,1,MOD(H356-1+(COUNTIFS(I$313:$N$313,$A357)=COUNTIFS(I357:$N357,1)),H$312)+1))</f>
        <v>0</v>
      </c>
      <c r="I357" s="323">
        <f ca="1">IF($A357&lt;&gt;I$313,0,IF($A357&lt;&gt;$A356,1,MOD(I356-1+(COUNTIFS(N$313:$N$313,$A357)=COUNTIFS(N357:$N357,1)),I$312)+1))</f>
        <v>0</v>
      </c>
      <c r="J357" s="323"/>
      <c r="K357" s="323"/>
      <c r="L357" s="323"/>
      <c r="M357" s="323"/>
      <c r="O357">
        <v>43</v>
      </c>
      <c r="P357" s="125">
        <f t="shared" ca="1" si="832"/>
        <v>0.5</v>
      </c>
      <c r="Q357" s="125">
        <f t="shared" ca="1" si="833"/>
        <v>0</v>
      </c>
      <c r="R357" s="125">
        <f t="shared" ca="1" si="834"/>
        <v>0.5</v>
      </c>
      <c r="S357" s="125">
        <f t="shared" ca="1" si="835"/>
        <v>0.5</v>
      </c>
      <c r="T357" s="125">
        <f t="shared" ca="1" si="836"/>
        <v>0</v>
      </c>
      <c r="U357" s="125">
        <f t="shared" ca="1" si="837"/>
        <v>0</v>
      </c>
      <c r="V357" s="125">
        <f t="shared" ca="1" si="838"/>
        <v>0</v>
      </c>
      <c r="W357" s="125"/>
      <c r="X357" s="125"/>
      <c r="Y357" s="125"/>
      <c r="Z357" s="125"/>
    </row>
    <row r="358" spans="1:26" outlineLevel="1">
      <c r="A358">
        <f t="shared" ca="1" si="831"/>
        <v>1</v>
      </c>
      <c r="B358" t="str">
        <f t="shared" ca="1" si="822"/>
        <v>EP1 LPD1 LPS1</v>
      </c>
      <c r="C358" s="325">
        <f ca="1">IF($A358&lt;&gt;$A357,1,MOD(C357-1+(COUNTIFS(D$313:$N$313,$A358)=COUNTIFS(D358:$N358,1)),C$312)+1)</f>
        <v>1</v>
      </c>
      <c r="D358" s="323">
        <f ca="1">IF($A358&lt;&gt;D$313,0,IF($A358&lt;&gt;$A357,1,MOD(D357-1+(COUNTIFS(E$313:$N$313,$A358)=COUNTIFS(E358:$N358,1)),D$312)+1))</f>
        <v>0</v>
      </c>
      <c r="E358" s="323">
        <f ca="1">IF($A358&lt;&gt;E$313,0,IF($A358&lt;&gt;$A357,1,MOD(E357-1+(COUNTIFS(F$313:$N$313,$A358)=COUNTIFS(F358:$N358,1)),E$312)+1))</f>
        <v>1</v>
      </c>
      <c r="F358" s="323">
        <f ca="1">IF($A358&lt;&gt;F$313,0,IF($A358&lt;&gt;$A357,1,MOD(F357-1+(COUNTIFS(G$313:$N$313,$A358)=COUNTIFS(G358:$N358,1)),F$312)+1))</f>
        <v>1</v>
      </c>
      <c r="G358" s="323">
        <f ca="1">IF($A358&lt;&gt;G$313,0,IF($A358&lt;&gt;$A357,1,MOD(G357-1+(COUNTIFS(H$313:$N$313,$A358)=COUNTIFS(H358:$N358,1)),G$312)+1))</f>
        <v>0</v>
      </c>
      <c r="H358" s="323">
        <f ca="1">IF($A358&lt;&gt;H$313,0,IF($A358&lt;&gt;$A357,1,MOD(H357-1+(COUNTIFS(I$313:$N$313,$A358)=COUNTIFS(I358:$N358,1)),H$312)+1))</f>
        <v>0</v>
      </c>
      <c r="I358" s="323">
        <f ca="1">IF($A358&lt;&gt;I$313,0,IF($A358&lt;&gt;$A357,1,MOD(I357-1+(COUNTIFS(N$313:$N$313,$A358)=COUNTIFS(N358:$N358,1)),I$312)+1))</f>
        <v>0</v>
      </c>
      <c r="J358" s="323"/>
      <c r="K358" s="323"/>
      <c r="L358" s="323"/>
      <c r="M358" s="323"/>
      <c r="O358">
        <v>44</v>
      </c>
      <c r="P358" s="125">
        <f t="shared" ca="1" si="832"/>
        <v>-0.5</v>
      </c>
      <c r="Q358" s="125">
        <f t="shared" ca="1" si="833"/>
        <v>0</v>
      </c>
      <c r="R358" s="125">
        <f t="shared" ca="1" si="834"/>
        <v>-0.5</v>
      </c>
      <c r="S358" s="125">
        <f t="shared" ca="1" si="835"/>
        <v>-0.5</v>
      </c>
      <c r="T358" s="125">
        <f t="shared" ca="1" si="836"/>
        <v>0</v>
      </c>
      <c r="U358" s="125">
        <f t="shared" ca="1" si="837"/>
        <v>0</v>
      </c>
      <c r="V358" s="125">
        <f t="shared" ca="1" si="838"/>
        <v>0</v>
      </c>
      <c r="W358" s="125"/>
      <c r="X358" s="125"/>
      <c r="Y358" s="125"/>
      <c r="Z358" s="125"/>
    </row>
    <row r="359" spans="1:26" outlineLevel="1">
      <c r="A359">
        <f t="shared" ca="1" si="831"/>
        <v>1</v>
      </c>
      <c r="B359" t="str">
        <f t="shared" ca="1" si="822"/>
        <v>EP1 LPD1 LPS2</v>
      </c>
      <c r="C359" s="325">
        <f ca="1">IF($A359&lt;&gt;$A358,1,MOD(C358-1+(COUNTIFS(D$313:$N$313,$A359)=COUNTIFS(D359:$N359,1)),C$312)+1)</f>
        <v>1</v>
      </c>
      <c r="D359" s="323">
        <f ca="1">IF($A359&lt;&gt;D$313,0,IF($A359&lt;&gt;$A358,1,MOD(D358-1+(COUNTIFS(E$313:$N$313,$A359)=COUNTIFS(E359:$N359,1)),D$312)+1))</f>
        <v>0</v>
      </c>
      <c r="E359" s="323">
        <f ca="1">IF($A359&lt;&gt;E$313,0,IF($A359&lt;&gt;$A358,1,MOD(E358-1+(COUNTIFS(F$313:$N$313,$A359)=COUNTIFS(F359:$N359,1)),E$312)+1))</f>
        <v>1</v>
      </c>
      <c r="F359" s="323">
        <f ca="1">IF($A359&lt;&gt;F$313,0,IF($A359&lt;&gt;$A358,1,MOD(F358-1+(COUNTIFS(G$313:$N$313,$A359)=COUNTIFS(G359:$N359,1)),F$312)+1))</f>
        <v>2</v>
      </c>
      <c r="G359" s="323">
        <f ca="1">IF($A359&lt;&gt;G$313,0,IF($A359&lt;&gt;$A358,1,MOD(G358-1+(COUNTIFS(H$313:$N$313,$A359)=COUNTIFS(H359:$N359,1)),G$312)+1))</f>
        <v>0</v>
      </c>
      <c r="H359" s="323">
        <f ca="1">IF($A359&lt;&gt;H$313,0,IF($A359&lt;&gt;$A358,1,MOD(H358-1+(COUNTIFS(I$313:$N$313,$A359)=COUNTIFS(I359:$N359,1)),H$312)+1))</f>
        <v>0</v>
      </c>
      <c r="I359" s="323">
        <f ca="1">IF($A359&lt;&gt;I$313,0,IF($A359&lt;&gt;$A358,1,MOD(I358-1+(COUNTIFS(N$313:$N$313,$A359)=COUNTIFS(N359:$N359,1)),I$312)+1))</f>
        <v>0</v>
      </c>
      <c r="J359" s="323"/>
      <c r="K359" s="323"/>
      <c r="L359" s="323"/>
      <c r="M359" s="323"/>
      <c r="O359">
        <v>45</v>
      </c>
      <c r="P359" s="125">
        <f t="shared" ca="1" si="832"/>
        <v>-0.5</v>
      </c>
      <c r="Q359" s="125">
        <f t="shared" ca="1" si="833"/>
        <v>0</v>
      </c>
      <c r="R359" s="125">
        <f t="shared" ca="1" si="834"/>
        <v>-0.5</v>
      </c>
      <c r="S359" s="125">
        <f t="shared" ca="1" si="835"/>
        <v>0</v>
      </c>
      <c r="T359" s="125">
        <f t="shared" ca="1" si="836"/>
        <v>0</v>
      </c>
      <c r="U359" s="125">
        <f t="shared" ca="1" si="837"/>
        <v>0</v>
      </c>
      <c r="V359" s="125">
        <f t="shared" ca="1" si="838"/>
        <v>0</v>
      </c>
      <c r="W359" s="125"/>
      <c r="X359" s="125"/>
      <c r="Y359" s="125"/>
      <c r="Z359" s="125"/>
    </row>
    <row r="360" spans="1:26" outlineLevel="1">
      <c r="A360">
        <f t="shared" ca="1" si="831"/>
        <v>1</v>
      </c>
      <c r="B360" t="str">
        <f t="shared" ca="1" si="822"/>
        <v>EP1 LPD1 LPS3</v>
      </c>
      <c r="C360" s="325">
        <f ca="1">IF($A360&lt;&gt;$A359,1,MOD(C359-1+(COUNTIFS(D$313:$N$313,$A360)=COUNTIFS(D360:$N360,1)),C$312)+1)</f>
        <v>1</v>
      </c>
      <c r="D360" s="323">
        <f ca="1">IF($A360&lt;&gt;D$313,0,IF($A360&lt;&gt;$A359,1,MOD(D359-1+(COUNTIFS(E$313:$N$313,$A360)=COUNTIFS(E360:$N360,1)),D$312)+1))</f>
        <v>0</v>
      </c>
      <c r="E360" s="323">
        <f ca="1">IF($A360&lt;&gt;E$313,0,IF($A360&lt;&gt;$A359,1,MOD(E359-1+(COUNTIFS(F$313:$N$313,$A360)=COUNTIFS(F360:$N360,1)),E$312)+1))</f>
        <v>1</v>
      </c>
      <c r="F360" s="323">
        <f ca="1">IF($A360&lt;&gt;F$313,0,IF($A360&lt;&gt;$A359,1,MOD(F359-1+(COUNTIFS(G$313:$N$313,$A360)=COUNTIFS(G360:$N360,1)),F$312)+1))</f>
        <v>3</v>
      </c>
      <c r="G360" s="323">
        <f ca="1">IF($A360&lt;&gt;G$313,0,IF($A360&lt;&gt;$A359,1,MOD(G359-1+(COUNTIFS(H$313:$N$313,$A360)=COUNTIFS(H360:$N360,1)),G$312)+1))</f>
        <v>0</v>
      </c>
      <c r="H360" s="323">
        <f ca="1">IF($A360&lt;&gt;H$313,0,IF($A360&lt;&gt;$A359,1,MOD(H359-1+(COUNTIFS(I$313:$N$313,$A360)=COUNTIFS(I360:$N360,1)),H$312)+1))</f>
        <v>0</v>
      </c>
      <c r="I360" s="323">
        <f ca="1">IF($A360&lt;&gt;I$313,0,IF($A360&lt;&gt;$A359,1,MOD(I359-1+(COUNTIFS(N$313:$N$313,$A360)=COUNTIFS(N360:$N360,1)),I$312)+1))</f>
        <v>0</v>
      </c>
      <c r="J360" s="323"/>
      <c r="K360" s="323"/>
      <c r="L360" s="323"/>
      <c r="M360" s="323"/>
      <c r="O360">
        <v>46</v>
      </c>
      <c r="P360" s="125">
        <f t="shared" ca="1" si="832"/>
        <v>-0.5</v>
      </c>
      <c r="Q360" s="125">
        <f t="shared" ca="1" si="833"/>
        <v>0</v>
      </c>
      <c r="R360" s="125">
        <f t="shared" ca="1" si="834"/>
        <v>-0.5</v>
      </c>
      <c r="S360" s="125">
        <f t="shared" ca="1" si="835"/>
        <v>0.5</v>
      </c>
      <c r="T360" s="125">
        <f t="shared" ca="1" si="836"/>
        <v>0</v>
      </c>
      <c r="U360" s="125">
        <f t="shared" ca="1" si="837"/>
        <v>0</v>
      </c>
      <c r="V360" s="125">
        <f t="shared" ca="1" si="838"/>
        <v>0</v>
      </c>
      <c r="W360" s="125"/>
      <c r="X360" s="125"/>
      <c r="Y360" s="125"/>
      <c r="Z360" s="125"/>
    </row>
    <row r="361" spans="1:26" outlineLevel="1">
      <c r="A361">
        <f t="shared" ca="1" si="831"/>
        <v>1</v>
      </c>
      <c r="B361" t="str">
        <f t="shared" ca="1" si="822"/>
        <v>EP1 LPD2 LPS1</v>
      </c>
      <c r="C361" s="325">
        <f ca="1">IF($A361&lt;&gt;$A360,1,MOD(C360-1+(COUNTIFS(D$313:$N$313,$A361)=COUNTIFS(D361:$N361,1)),C$312)+1)</f>
        <v>1</v>
      </c>
      <c r="D361" s="323">
        <f ca="1">IF($A361&lt;&gt;D$313,0,IF($A361&lt;&gt;$A360,1,MOD(D360-1+(COUNTIFS(E$313:$N$313,$A361)=COUNTIFS(E361:$N361,1)),D$312)+1))</f>
        <v>0</v>
      </c>
      <c r="E361" s="323">
        <f ca="1">IF($A361&lt;&gt;E$313,0,IF($A361&lt;&gt;$A360,1,MOD(E360-1+(COUNTIFS(F$313:$N$313,$A361)=COUNTIFS(F361:$N361,1)),E$312)+1))</f>
        <v>2</v>
      </c>
      <c r="F361" s="323">
        <f ca="1">IF($A361&lt;&gt;F$313,0,IF($A361&lt;&gt;$A360,1,MOD(F360-1+(COUNTIFS(G$313:$N$313,$A361)=COUNTIFS(G361:$N361,1)),F$312)+1))</f>
        <v>1</v>
      </c>
      <c r="G361" s="323">
        <f ca="1">IF($A361&lt;&gt;G$313,0,IF($A361&lt;&gt;$A360,1,MOD(G360-1+(COUNTIFS(H$313:$N$313,$A361)=COUNTIFS(H361:$N361,1)),G$312)+1))</f>
        <v>0</v>
      </c>
      <c r="H361" s="323">
        <f ca="1">IF($A361&lt;&gt;H$313,0,IF($A361&lt;&gt;$A360,1,MOD(H360-1+(COUNTIFS(I$313:$N$313,$A361)=COUNTIFS(I361:$N361,1)),H$312)+1))</f>
        <v>0</v>
      </c>
      <c r="I361" s="323">
        <f ca="1">IF($A361&lt;&gt;I$313,0,IF($A361&lt;&gt;$A360,1,MOD(I360-1+(COUNTIFS(N$313:$N$313,$A361)=COUNTIFS(N361:$N361,1)),I$312)+1))</f>
        <v>0</v>
      </c>
      <c r="J361" s="323"/>
      <c r="K361" s="323"/>
      <c r="L361" s="323"/>
      <c r="M361" s="323"/>
      <c r="O361">
        <v>47</v>
      </c>
      <c r="P361" s="125">
        <f t="shared" ca="1" si="832"/>
        <v>-0.5</v>
      </c>
      <c r="Q361" s="125">
        <f t="shared" ca="1" si="833"/>
        <v>0</v>
      </c>
      <c r="R361" s="125">
        <f t="shared" ca="1" si="834"/>
        <v>0</v>
      </c>
      <c r="S361" s="125">
        <f t="shared" ca="1" si="835"/>
        <v>-0.5</v>
      </c>
      <c r="T361" s="125">
        <f t="shared" ca="1" si="836"/>
        <v>0</v>
      </c>
      <c r="U361" s="125">
        <f t="shared" ca="1" si="837"/>
        <v>0</v>
      </c>
      <c r="V361" s="125">
        <f t="shared" ca="1" si="838"/>
        <v>0</v>
      </c>
      <c r="W361" s="125"/>
      <c r="X361" s="125"/>
      <c r="Y361" s="125"/>
      <c r="Z361" s="125"/>
    </row>
    <row r="362" spans="1:26" outlineLevel="1">
      <c r="A362">
        <f t="shared" ca="1" si="831"/>
        <v>1</v>
      </c>
      <c r="B362" t="str">
        <f t="shared" ca="1" si="822"/>
        <v>EP1 LPD2 LPS2</v>
      </c>
      <c r="C362" s="325">
        <f ca="1">IF($A362&lt;&gt;$A361,1,MOD(C361-1+(COUNTIFS(D$313:$N$313,$A362)=COUNTIFS(D362:$N362,1)),C$312)+1)</f>
        <v>1</v>
      </c>
      <c r="D362" s="323">
        <f ca="1">IF($A362&lt;&gt;D$313,0,IF($A362&lt;&gt;$A361,1,MOD(D361-1+(COUNTIFS(E$313:$N$313,$A362)=COUNTIFS(E362:$N362,1)),D$312)+1))</f>
        <v>0</v>
      </c>
      <c r="E362" s="323">
        <f ca="1">IF($A362&lt;&gt;E$313,0,IF($A362&lt;&gt;$A361,1,MOD(E361-1+(COUNTIFS(F$313:$N$313,$A362)=COUNTIFS(F362:$N362,1)),E$312)+1))</f>
        <v>2</v>
      </c>
      <c r="F362" s="323">
        <f ca="1">IF($A362&lt;&gt;F$313,0,IF($A362&lt;&gt;$A361,1,MOD(F361-1+(COUNTIFS(G$313:$N$313,$A362)=COUNTIFS(G362:$N362,1)),F$312)+1))</f>
        <v>2</v>
      </c>
      <c r="G362" s="323">
        <f ca="1">IF($A362&lt;&gt;G$313,0,IF($A362&lt;&gt;$A361,1,MOD(G361-1+(COUNTIFS(H$313:$N$313,$A362)=COUNTIFS(H362:$N362,1)),G$312)+1))</f>
        <v>0</v>
      </c>
      <c r="H362" s="323">
        <f ca="1">IF($A362&lt;&gt;H$313,0,IF($A362&lt;&gt;$A361,1,MOD(H361-1+(COUNTIFS(I$313:$N$313,$A362)=COUNTIFS(I362:$N362,1)),H$312)+1))</f>
        <v>0</v>
      </c>
      <c r="I362" s="323">
        <f ca="1">IF($A362&lt;&gt;I$313,0,IF($A362&lt;&gt;$A361,1,MOD(I361-1+(COUNTIFS(N$313:$N$313,$A362)=COUNTIFS(N362:$N362,1)),I$312)+1))</f>
        <v>0</v>
      </c>
      <c r="J362" s="323"/>
      <c r="K362" s="323"/>
      <c r="L362" s="323"/>
      <c r="M362" s="323"/>
      <c r="O362">
        <v>48</v>
      </c>
      <c r="P362" s="125">
        <f t="shared" ca="1" si="832"/>
        <v>-0.5</v>
      </c>
      <c r="Q362" s="125">
        <f t="shared" ca="1" si="833"/>
        <v>0</v>
      </c>
      <c r="R362" s="125">
        <f t="shared" ca="1" si="834"/>
        <v>0</v>
      </c>
      <c r="S362" s="125">
        <f t="shared" ca="1" si="835"/>
        <v>0</v>
      </c>
      <c r="T362" s="125">
        <f t="shared" ca="1" si="836"/>
        <v>0</v>
      </c>
      <c r="U362" s="125">
        <f t="shared" ca="1" si="837"/>
        <v>0</v>
      </c>
      <c r="V362" s="125">
        <f t="shared" ca="1" si="838"/>
        <v>0</v>
      </c>
      <c r="W362" s="125"/>
      <c r="X362" s="125"/>
      <c r="Y362" s="125"/>
      <c r="Z362" s="125"/>
    </row>
    <row r="363" spans="1:26" outlineLevel="1">
      <c r="A363">
        <f t="shared" ca="1" si="831"/>
        <v>1</v>
      </c>
      <c r="B363" t="str">
        <f t="shared" ca="1" si="822"/>
        <v>EP1 LPD2 LPS3</v>
      </c>
      <c r="C363" s="325">
        <f ca="1">IF($A363&lt;&gt;$A362,1,MOD(C362-1+(COUNTIFS(D$313:$N$313,$A363)=COUNTIFS(D363:$N363,1)),C$312)+1)</f>
        <v>1</v>
      </c>
      <c r="D363" s="323">
        <f ca="1">IF($A363&lt;&gt;D$313,0,IF($A363&lt;&gt;$A362,1,MOD(D362-1+(COUNTIFS(E$313:$N$313,$A363)=COUNTIFS(E363:$N363,1)),D$312)+1))</f>
        <v>0</v>
      </c>
      <c r="E363" s="323">
        <f ca="1">IF($A363&lt;&gt;E$313,0,IF($A363&lt;&gt;$A362,1,MOD(E362-1+(COUNTIFS(F$313:$N$313,$A363)=COUNTIFS(F363:$N363,1)),E$312)+1))</f>
        <v>2</v>
      </c>
      <c r="F363" s="323">
        <f ca="1">IF($A363&lt;&gt;F$313,0,IF($A363&lt;&gt;$A362,1,MOD(F362-1+(COUNTIFS(G$313:$N$313,$A363)=COUNTIFS(G363:$N363,1)),F$312)+1))</f>
        <v>3</v>
      </c>
      <c r="G363" s="323">
        <f ca="1">IF($A363&lt;&gt;G$313,0,IF($A363&lt;&gt;$A362,1,MOD(G362-1+(COUNTIFS(H$313:$N$313,$A363)=COUNTIFS(H363:$N363,1)),G$312)+1))</f>
        <v>0</v>
      </c>
      <c r="H363" s="323">
        <f ca="1">IF($A363&lt;&gt;H$313,0,IF($A363&lt;&gt;$A362,1,MOD(H362-1+(COUNTIFS(I$313:$N$313,$A363)=COUNTIFS(I363:$N363,1)),H$312)+1))</f>
        <v>0</v>
      </c>
      <c r="I363" s="323">
        <f ca="1">IF($A363&lt;&gt;I$313,0,IF($A363&lt;&gt;$A362,1,MOD(I362-1+(COUNTIFS(N$313:$N$313,$A363)=COUNTIFS(N363:$N363,1)),I$312)+1))</f>
        <v>0</v>
      </c>
      <c r="J363" s="323"/>
      <c r="K363" s="323"/>
      <c r="L363" s="323"/>
      <c r="M363" s="323"/>
      <c r="O363">
        <v>49</v>
      </c>
      <c r="P363" s="125">
        <f t="shared" ca="1" si="832"/>
        <v>-0.5</v>
      </c>
      <c r="Q363" s="125">
        <f t="shared" ca="1" si="833"/>
        <v>0</v>
      </c>
      <c r="R363" s="125">
        <f t="shared" ca="1" si="834"/>
        <v>0</v>
      </c>
      <c r="S363" s="125">
        <f t="shared" ca="1" si="835"/>
        <v>0.5</v>
      </c>
      <c r="T363" s="125">
        <f t="shared" ca="1" si="836"/>
        <v>0</v>
      </c>
      <c r="U363" s="125">
        <f t="shared" ca="1" si="837"/>
        <v>0</v>
      </c>
      <c r="V363" s="125">
        <f t="shared" ca="1" si="838"/>
        <v>0</v>
      </c>
      <c r="W363" s="125"/>
      <c r="X363" s="125"/>
      <c r="Y363" s="125"/>
      <c r="Z363" s="125"/>
    </row>
    <row r="364" spans="1:26" outlineLevel="1">
      <c r="A364">
        <f t="shared" ref="A364:A394" ca="1" si="839">OFFSET(A364,-1,0)</f>
        <v>1</v>
      </c>
      <c r="B364" t="str">
        <f t="shared" ca="1" si="822"/>
        <v>EP1 LPD3 LPS1</v>
      </c>
      <c r="C364" s="325">
        <f ca="1">IF($A364&lt;&gt;$A363,1,MOD(C363-1+(COUNTIFS(D$313:$N$313,$A364)=COUNTIFS(D364:$N364,1)),C$312)+1)</f>
        <v>1</v>
      </c>
      <c r="D364" s="323">
        <f ca="1">IF($A364&lt;&gt;D$313,0,IF($A364&lt;&gt;$A363,1,MOD(D363-1+(COUNTIFS(E$313:$N$313,$A364)=COUNTIFS(E364:$N364,1)),D$312)+1))</f>
        <v>0</v>
      </c>
      <c r="E364" s="323">
        <f ca="1">IF($A364&lt;&gt;E$313,0,IF($A364&lt;&gt;$A363,1,MOD(E363-1+(COUNTIFS(F$313:$N$313,$A364)=COUNTIFS(F364:$N364,1)),E$312)+1))</f>
        <v>3</v>
      </c>
      <c r="F364" s="323">
        <f ca="1">IF($A364&lt;&gt;F$313,0,IF($A364&lt;&gt;$A363,1,MOD(F363-1+(COUNTIFS(G$313:$N$313,$A364)=COUNTIFS(G364:$N364,1)),F$312)+1))</f>
        <v>1</v>
      </c>
      <c r="G364" s="323">
        <f ca="1">IF($A364&lt;&gt;G$313,0,IF($A364&lt;&gt;$A363,1,MOD(G363-1+(COUNTIFS(H$313:$N$313,$A364)=COUNTIFS(H364:$N364,1)),G$312)+1))</f>
        <v>0</v>
      </c>
      <c r="H364" s="323">
        <f ca="1">IF($A364&lt;&gt;H$313,0,IF($A364&lt;&gt;$A363,1,MOD(H363-1+(COUNTIFS(I$313:$N$313,$A364)=COUNTIFS(I364:$N364,1)),H$312)+1))</f>
        <v>0</v>
      </c>
      <c r="I364" s="323">
        <f ca="1">IF($A364&lt;&gt;I$313,0,IF($A364&lt;&gt;$A363,1,MOD(I363-1+(COUNTIFS(N$313:$N$313,$A364)=COUNTIFS(N364:$N364,1)),I$312)+1))</f>
        <v>0</v>
      </c>
      <c r="J364" s="323"/>
      <c r="K364" s="323"/>
      <c r="L364" s="323"/>
      <c r="M364" s="323"/>
      <c r="O364">
        <v>50</v>
      </c>
      <c r="P364" s="125">
        <f t="shared" ca="1" si="832"/>
        <v>-0.5</v>
      </c>
      <c r="Q364" s="125">
        <f t="shared" ca="1" si="833"/>
        <v>0</v>
      </c>
      <c r="R364" s="125">
        <f t="shared" ca="1" si="834"/>
        <v>0.5</v>
      </c>
      <c r="S364" s="125">
        <f t="shared" ca="1" si="835"/>
        <v>-0.5</v>
      </c>
      <c r="T364" s="125">
        <f t="shared" ca="1" si="836"/>
        <v>0</v>
      </c>
      <c r="U364" s="125">
        <f t="shared" ca="1" si="837"/>
        <v>0</v>
      </c>
      <c r="V364" s="125">
        <f t="shared" ca="1" si="838"/>
        <v>0</v>
      </c>
      <c r="W364" s="125"/>
      <c r="X364" s="125"/>
      <c r="Y364" s="125"/>
      <c r="Z364" s="125"/>
    </row>
    <row r="365" spans="1:26" outlineLevel="1">
      <c r="A365">
        <f t="shared" ca="1" si="839"/>
        <v>1</v>
      </c>
      <c r="B365" t="str">
        <f t="shared" ca="1" si="822"/>
        <v>EP1 LPD3 LPS2</v>
      </c>
      <c r="C365" s="325">
        <f ca="1">IF($A365&lt;&gt;$A364,1,MOD(C364-1+(COUNTIFS(D$313:$N$313,$A365)=COUNTIFS(D365:$N365,1)),C$312)+1)</f>
        <v>1</v>
      </c>
      <c r="D365" s="323">
        <f ca="1">IF($A365&lt;&gt;D$313,0,IF($A365&lt;&gt;$A364,1,MOD(D364-1+(COUNTIFS(E$313:$N$313,$A365)=COUNTIFS(E365:$N365,1)),D$312)+1))</f>
        <v>0</v>
      </c>
      <c r="E365" s="323">
        <f ca="1">IF($A365&lt;&gt;E$313,0,IF($A365&lt;&gt;$A364,1,MOD(E364-1+(COUNTIFS(F$313:$N$313,$A365)=COUNTIFS(F365:$N365,1)),E$312)+1))</f>
        <v>3</v>
      </c>
      <c r="F365" s="323">
        <f ca="1">IF($A365&lt;&gt;F$313,0,IF($A365&lt;&gt;$A364,1,MOD(F364-1+(COUNTIFS(G$313:$N$313,$A365)=COUNTIFS(G365:$N365,1)),F$312)+1))</f>
        <v>2</v>
      </c>
      <c r="G365" s="323">
        <f ca="1">IF($A365&lt;&gt;G$313,0,IF($A365&lt;&gt;$A364,1,MOD(G364-1+(COUNTIFS(H$313:$N$313,$A365)=COUNTIFS(H365:$N365,1)),G$312)+1))</f>
        <v>0</v>
      </c>
      <c r="H365" s="323">
        <f ca="1">IF($A365&lt;&gt;H$313,0,IF($A365&lt;&gt;$A364,1,MOD(H364-1+(COUNTIFS(I$313:$N$313,$A365)=COUNTIFS(I365:$N365,1)),H$312)+1))</f>
        <v>0</v>
      </c>
      <c r="I365" s="323">
        <f ca="1">IF($A365&lt;&gt;I$313,0,IF($A365&lt;&gt;$A364,1,MOD(I364-1+(COUNTIFS(N$313:$N$313,$A365)=COUNTIFS(N365:$N365,1)),I$312)+1))</f>
        <v>0</v>
      </c>
      <c r="J365" s="323"/>
      <c r="K365" s="323"/>
      <c r="L365" s="323"/>
      <c r="M365" s="323"/>
      <c r="O365">
        <v>51</v>
      </c>
      <c r="P365" s="125">
        <f t="shared" ca="1" si="832"/>
        <v>-0.5</v>
      </c>
      <c r="Q365" s="125">
        <f t="shared" ca="1" si="833"/>
        <v>0</v>
      </c>
      <c r="R365" s="125">
        <f t="shared" ca="1" si="834"/>
        <v>0.5</v>
      </c>
      <c r="S365" s="125">
        <f t="shared" ca="1" si="835"/>
        <v>0</v>
      </c>
      <c r="T365" s="125">
        <f t="shared" ca="1" si="836"/>
        <v>0</v>
      </c>
      <c r="U365" s="125">
        <f t="shared" ca="1" si="837"/>
        <v>0</v>
      </c>
      <c r="V365" s="125">
        <f t="shared" ca="1" si="838"/>
        <v>0</v>
      </c>
      <c r="W365" s="125"/>
      <c r="X365" s="125"/>
      <c r="Y365" s="125"/>
      <c r="Z365" s="125"/>
    </row>
    <row r="366" spans="1:26" outlineLevel="1">
      <c r="A366">
        <f t="shared" ca="1" si="839"/>
        <v>1</v>
      </c>
      <c r="B366" t="str">
        <f t="shared" ca="1" si="822"/>
        <v>EP1 LPD3 LPS3</v>
      </c>
      <c r="C366" s="325">
        <f ca="1">IF($A366&lt;&gt;$A365,1,MOD(C365-1+(COUNTIFS(D$313:$N$313,$A366)=COUNTIFS(D366:$N366,1)),C$312)+1)</f>
        <v>1</v>
      </c>
      <c r="D366" s="323">
        <f ca="1">IF($A366&lt;&gt;D$313,0,IF($A366&lt;&gt;$A365,1,MOD(D365-1+(COUNTIFS(E$313:$N$313,$A366)=COUNTIFS(E366:$N366,1)),D$312)+1))</f>
        <v>0</v>
      </c>
      <c r="E366" s="323">
        <f ca="1">IF($A366&lt;&gt;E$313,0,IF($A366&lt;&gt;$A365,1,MOD(E365-1+(COUNTIFS(F$313:$N$313,$A366)=COUNTIFS(F366:$N366,1)),E$312)+1))</f>
        <v>3</v>
      </c>
      <c r="F366" s="323">
        <f ca="1">IF($A366&lt;&gt;F$313,0,IF($A366&lt;&gt;$A365,1,MOD(F365-1+(COUNTIFS(G$313:$N$313,$A366)=COUNTIFS(G366:$N366,1)),F$312)+1))</f>
        <v>3</v>
      </c>
      <c r="G366" s="323">
        <f ca="1">IF($A366&lt;&gt;G$313,0,IF($A366&lt;&gt;$A365,1,MOD(G365-1+(COUNTIFS(H$313:$N$313,$A366)=COUNTIFS(H366:$N366,1)),G$312)+1))</f>
        <v>0</v>
      </c>
      <c r="H366" s="323">
        <f ca="1">IF($A366&lt;&gt;H$313,0,IF($A366&lt;&gt;$A365,1,MOD(H365-1+(COUNTIFS(I$313:$N$313,$A366)=COUNTIFS(I366:$N366,1)),H$312)+1))</f>
        <v>0</v>
      </c>
      <c r="I366" s="323">
        <f ca="1">IF($A366&lt;&gt;I$313,0,IF($A366&lt;&gt;$A365,1,MOD(I365-1+(COUNTIFS(N$313:$N$313,$A366)=COUNTIFS(N366:$N366,1)),I$312)+1))</f>
        <v>0</v>
      </c>
      <c r="J366" s="323"/>
      <c r="K366" s="323"/>
      <c r="L366" s="323"/>
      <c r="M366" s="323"/>
      <c r="O366">
        <v>52</v>
      </c>
      <c r="P366" s="125">
        <f t="shared" ca="1" si="832"/>
        <v>-0.5</v>
      </c>
      <c r="Q366" s="125">
        <f t="shared" ca="1" si="833"/>
        <v>0</v>
      </c>
      <c r="R366" s="125">
        <f t="shared" ca="1" si="834"/>
        <v>0.5</v>
      </c>
      <c r="S366" s="125">
        <f t="shared" ca="1" si="835"/>
        <v>0.5</v>
      </c>
      <c r="T366" s="125">
        <f t="shared" ca="1" si="836"/>
        <v>0</v>
      </c>
      <c r="U366" s="125">
        <f t="shared" ca="1" si="837"/>
        <v>0</v>
      </c>
      <c r="V366" s="125">
        <f t="shared" ca="1" si="838"/>
        <v>0</v>
      </c>
      <c r="W366" s="125"/>
      <c r="X366" s="125"/>
      <c r="Y366" s="125"/>
      <c r="Z366" s="125"/>
    </row>
    <row r="367" spans="1:26" outlineLevel="1">
      <c r="A367">
        <f t="shared" ca="1" si="839"/>
        <v>1</v>
      </c>
      <c r="B367" t="str">
        <f t="shared" ca="1" si="822"/>
        <v>EP2 LPD1 LPS1</v>
      </c>
      <c r="C367" s="325">
        <f ca="1">IF($A367&lt;&gt;$A366,1,MOD(C366-1+(COUNTIFS(D$313:$N$313,$A367)=COUNTIFS(D367:$N367,1)),C$312)+1)</f>
        <v>2</v>
      </c>
      <c r="D367" s="323">
        <f ca="1">IF($A367&lt;&gt;D$313,0,IF($A367&lt;&gt;$A366,1,MOD(D366-1+(COUNTIFS(E$313:$N$313,$A367)=COUNTIFS(E367:$N367,1)),D$312)+1))</f>
        <v>0</v>
      </c>
      <c r="E367" s="323">
        <f ca="1">IF($A367&lt;&gt;E$313,0,IF($A367&lt;&gt;$A366,1,MOD(E366-1+(COUNTIFS(F$313:$N$313,$A367)=COUNTIFS(F367:$N367,1)),E$312)+1))</f>
        <v>1</v>
      </c>
      <c r="F367" s="323">
        <f ca="1">IF($A367&lt;&gt;F$313,0,IF($A367&lt;&gt;$A366,1,MOD(F366-1+(COUNTIFS(G$313:$N$313,$A367)=COUNTIFS(G367:$N367,1)),F$312)+1))</f>
        <v>1</v>
      </c>
      <c r="G367" s="323">
        <f ca="1">IF($A367&lt;&gt;G$313,0,IF($A367&lt;&gt;$A366,1,MOD(G366-1+(COUNTIFS(H$313:$N$313,$A367)=COUNTIFS(H367:$N367,1)),G$312)+1))</f>
        <v>0</v>
      </c>
      <c r="H367" s="323">
        <f ca="1">IF($A367&lt;&gt;H$313,0,IF($A367&lt;&gt;$A366,1,MOD(H366-1+(COUNTIFS(I$313:$N$313,$A367)=COUNTIFS(I367:$N367,1)),H$312)+1))</f>
        <v>0</v>
      </c>
      <c r="I367" s="323">
        <f ca="1">IF($A367&lt;&gt;I$313,0,IF($A367&lt;&gt;$A366,1,MOD(I366-1+(COUNTIFS(N$313:$N$313,$A367)=COUNTIFS(N367:$N367,1)),I$312)+1))</f>
        <v>0</v>
      </c>
      <c r="J367" s="323"/>
      <c r="K367" s="323"/>
      <c r="L367" s="323"/>
      <c r="M367" s="323"/>
      <c r="O367">
        <v>53</v>
      </c>
      <c r="P367" s="125">
        <f t="shared" ca="1" si="832"/>
        <v>0</v>
      </c>
      <c r="Q367" s="125">
        <f t="shared" ca="1" si="833"/>
        <v>0</v>
      </c>
      <c r="R367" s="125">
        <f t="shared" ca="1" si="834"/>
        <v>-0.5</v>
      </c>
      <c r="S367" s="125">
        <f t="shared" ca="1" si="835"/>
        <v>-0.5</v>
      </c>
      <c r="T367" s="125">
        <f t="shared" ca="1" si="836"/>
        <v>0</v>
      </c>
      <c r="U367" s="125">
        <f t="shared" ca="1" si="837"/>
        <v>0</v>
      </c>
      <c r="V367" s="125">
        <f t="shared" ca="1" si="838"/>
        <v>0</v>
      </c>
      <c r="W367" s="125"/>
      <c r="X367" s="125"/>
      <c r="Y367" s="125"/>
      <c r="Z367" s="125"/>
    </row>
    <row r="368" spans="1:26" outlineLevel="1">
      <c r="A368">
        <f t="shared" ca="1" si="839"/>
        <v>1</v>
      </c>
      <c r="B368" t="str">
        <f t="shared" ca="1" si="822"/>
        <v>EP2 LPD1 LPS2</v>
      </c>
      <c r="C368" s="325">
        <f ca="1">IF($A368&lt;&gt;$A367,1,MOD(C367-1+(COUNTIFS(D$313:$N$313,$A368)=COUNTIFS(D368:$N368,1)),C$312)+1)</f>
        <v>2</v>
      </c>
      <c r="D368" s="323">
        <f ca="1">IF($A368&lt;&gt;D$313,0,IF($A368&lt;&gt;$A367,1,MOD(D367-1+(COUNTIFS(E$313:$N$313,$A368)=COUNTIFS(E368:$N368,1)),D$312)+1))</f>
        <v>0</v>
      </c>
      <c r="E368" s="323">
        <f ca="1">IF($A368&lt;&gt;E$313,0,IF($A368&lt;&gt;$A367,1,MOD(E367-1+(COUNTIFS(F$313:$N$313,$A368)=COUNTIFS(F368:$N368,1)),E$312)+1))</f>
        <v>1</v>
      </c>
      <c r="F368" s="323">
        <f ca="1">IF($A368&lt;&gt;F$313,0,IF($A368&lt;&gt;$A367,1,MOD(F367-1+(COUNTIFS(G$313:$N$313,$A368)=COUNTIFS(G368:$N368,1)),F$312)+1))</f>
        <v>2</v>
      </c>
      <c r="G368" s="323">
        <f ca="1">IF($A368&lt;&gt;G$313,0,IF($A368&lt;&gt;$A367,1,MOD(G367-1+(COUNTIFS(H$313:$N$313,$A368)=COUNTIFS(H368:$N368,1)),G$312)+1))</f>
        <v>0</v>
      </c>
      <c r="H368" s="323">
        <f ca="1">IF($A368&lt;&gt;H$313,0,IF($A368&lt;&gt;$A367,1,MOD(H367-1+(COUNTIFS(I$313:$N$313,$A368)=COUNTIFS(I368:$N368,1)),H$312)+1))</f>
        <v>0</v>
      </c>
      <c r="I368" s="323">
        <f ca="1">IF($A368&lt;&gt;I$313,0,IF($A368&lt;&gt;$A367,1,MOD(I367-1+(COUNTIFS(N$313:$N$313,$A368)=COUNTIFS(N368:$N368,1)),I$312)+1))</f>
        <v>0</v>
      </c>
      <c r="J368" s="323"/>
      <c r="K368" s="323"/>
      <c r="L368" s="323"/>
      <c r="M368" s="323"/>
      <c r="O368">
        <v>54</v>
      </c>
      <c r="P368" s="125">
        <f t="shared" ca="1" si="832"/>
        <v>0</v>
      </c>
      <c r="Q368" s="125">
        <f t="shared" ca="1" si="833"/>
        <v>0</v>
      </c>
      <c r="R368" s="125">
        <f t="shared" ca="1" si="834"/>
        <v>-0.5</v>
      </c>
      <c r="S368" s="125">
        <f t="shared" ca="1" si="835"/>
        <v>0</v>
      </c>
      <c r="T368" s="125">
        <f t="shared" ca="1" si="836"/>
        <v>0</v>
      </c>
      <c r="U368" s="125">
        <f t="shared" ca="1" si="837"/>
        <v>0</v>
      </c>
      <c r="V368" s="125">
        <f t="shared" ca="1" si="838"/>
        <v>0</v>
      </c>
      <c r="W368" s="125"/>
      <c r="X368" s="125"/>
      <c r="Y368" s="125"/>
      <c r="Z368" s="125"/>
    </row>
    <row r="369" spans="1:26" outlineLevel="1">
      <c r="A369">
        <f t="shared" ca="1" si="839"/>
        <v>1</v>
      </c>
      <c r="B369" t="str">
        <f t="shared" ca="1" si="822"/>
        <v>EP2 LPD1 LPS3</v>
      </c>
      <c r="C369" s="325">
        <f ca="1">IF($A369&lt;&gt;$A368,1,MOD(C368-1+(COUNTIFS(D$313:$N$313,$A369)=COUNTIFS(D369:$N369,1)),C$312)+1)</f>
        <v>2</v>
      </c>
      <c r="D369" s="323">
        <f ca="1">IF($A369&lt;&gt;D$313,0,IF($A369&lt;&gt;$A368,1,MOD(D368-1+(COUNTIFS(E$313:$N$313,$A369)=COUNTIFS(E369:$N369,1)),D$312)+1))</f>
        <v>0</v>
      </c>
      <c r="E369" s="323">
        <f ca="1">IF($A369&lt;&gt;E$313,0,IF($A369&lt;&gt;$A368,1,MOD(E368-1+(COUNTIFS(F$313:$N$313,$A369)=COUNTIFS(F369:$N369,1)),E$312)+1))</f>
        <v>1</v>
      </c>
      <c r="F369" s="323">
        <f ca="1">IF($A369&lt;&gt;F$313,0,IF($A369&lt;&gt;$A368,1,MOD(F368-1+(COUNTIFS(G$313:$N$313,$A369)=COUNTIFS(G369:$N369,1)),F$312)+1))</f>
        <v>3</v>
      </c>
      <c r="G369" s="323">
        <f ca="1">IF($A369&lt;&gt;G$313,0,IF($A369&lt;&gt;$A368,1,MOD(G368-1+(COUNTIFS(H$313:$N$313,$A369)=COUNTIFS(H369:$N369,1)),G$312)+1))</f>
        <v>0</v>
      </c>
      <c r="H369" s="323">
        <f ca="1">IF($A369&lt;&gt;H$313,0,IF($A369&lt;&gt;$A368,1,MOD(H368-1+(COUNTIFS(I$313:$N$313,$A369)=COUNTIFS(I369:$N369,1)),H$312)+1))</f>
        <v>0</v>
      </c>
      <c r="I369" s="323">
        <f ca="1">IF($A369&lt;&gt;I$313,0,IF($A369&lt;&gt;$A368,1,MOD(I368-1+(COUNTIFS(N$313:$N$313,$A369)=COUNTIFS(N369:$N369,1)),I$312)+1))</f>
        <v>0</v>
      </c>
      <c r="J369" s="323"/>
      <c r="K369" s="323"/>
      <c r="L369" s="323"/>
      <c r="M369" s="323"/>
      <c r="O369">
        <v>55</v>
      </c>
      <c r="P369" s="125">
        <f t="shared" ca="1" si="832"/>
        <v>0</v>
      </c>
      <c r="Q369" s="125">
        <f t="shared" ca="1" si="833"/>
        <v>0</v>
      </c>
      <c r="R369" s="125">
        <f t="shared" ca="1" si="834"/>
        <v>-0.5</v>
      </c>
      <c r="S369" s="125">
        <f t="shared" ca="1" si="835"/>
        <v>0.5</v>
      </c>
      <c r="T369" s="125">
        <f t="shared" ca="1" si="836"/>
        <v>0</v>
      </c>
      <c r="U369" s="125">
        <f t="shared" ca="1" si="837"/>
        <v>0</v>
      </c>
      <c r="V369" s="125">
        <f t="shared" ca="1" si="838"/>
        <v>0</v>
      </c>
      <c r="W369" s="125"/>
      <c r="X369" s="125"/>
      <c r="Y369" s="125"/>
      <c r="Z369" s="125"/>
    </row>
    <row r="370" spans="1:26" outlineLevel="1">
      <c r="A370">
        <f t="shared" ca="1" si="839"/>
        <v>1</v>
      </c>
      <c r="B370" t="str">
        <f t="shared" ca="1" si="822"/>
        <v>EP2 LPD2 LPS1</v>
      </c>
      <c r="C370" s="325">
        <f ca="1">IF($A370&lt;&gt;$A369,1,MOD(C369-1+(COUNTIFS(D$313:$N$313,$A370)=COUNTIFS(D370:$N370,1)),C$312)+1)</f>
        <v>2</v>
      </c>
      <c r="D370" s="323">
        <f ca="1">IF($A370&lt;&gt;D$313,0,IF($A370&lt;&gt;$A369,1,MOD(D369-1+(COUNTIFS(E$313:$N$313,$A370)=COUNTIFS(E370:$N370,1)),D$312)+1))</f>
        <v>0</v>
      </c>
      <c r="E370" s="323">
        <f ca="1">IF($A370&lt;&gt;E$313,0,IF($A370&lt;&gt;$A369,1,MOD(E369-1+(COUNTIFS(F$313:$N$313,$A370)=COUNTIFS(F370:$N370,1)),E$312)+1))</f>
        <v>2</v>
      </c>
      <c r="F370" s="323">
        <f ca="1">IF($A370&lt;&gt;F$313,0,IF($A370&lt;&gt;$A369,1,MOD(F369-1+(COUNTIFS(G$313:$N$313,$A370)=COUNTIFS(G370:$N370,1)),F$312)+1))</f>
        <v>1</v>
      </c>
      <c r="G370" s="323">
        <f ca="1">IF($A370&lt;&gt;G$313,0,IF($A370&lt;&gt;$A369,1,MOD(G369-1+(COUNTIFS(H$313:$N$313,$A370)=COUNTIFS(H370:$N370,1)),G$312)+1))</f>
        <v>0</v>
      </c>
      <c r="H370" s="323">
        <f ca="1">IF($A370&lt;&gt;H$313,0,IF($A370&lt;&gt;$A369,1,MOD(H369-1+(COUNTIFS(I$313:$N$313,$A370)=COUNTIFS(I370:$N370,1)),H$312)+1))</f>
        <v>0</v>
      </c>
      <c r="I370" s="323">
        <f ca="1">IF($A370&lt;&gt;I$313,0,IF($A370&lt;&gt;$A369,1,MOD(I369-1+(COUNTIFS(N$313:$N$313,$A370)=COUNTIFS(N370:$N370,1)),I$312)+1))</f>
        <v>0</v>
      </c>
      <c r="J370" s="323"/>
      <c r="K370" s="323"/>
      <c r="L370" s="323"/>
      <c r="M370" s="323"/>
      <c r="O370">
        <v>56</v>
      </c>
      <c r="P370" s="125">
        <f t="shared" ca="1" si="832"/>
        <v>0</v>
      </c>
      <c r="Q370" s="125">
        <f t="shared" ca="1" si="833"/>
        <v>0</v>
      </c>
      <c r="R370" s="125">
        <f t="shared" ca="1" si="834"/>
        <v>0</v>
      </c>
      <c r="S370" s="125">
        <f t="shared" ca="1" si="835"/>
        <v>-0.5</v>
      </c>
      <c r="T370" s="125">
        <f t="shared" ca="1" si="836"/>
        <v>0</v>
      </c>
      <c r="U370" s="125">
        <f t="shared" ca="1" si="837"/>
        <v>0</v>
      </c>
      <c r="V370" s="125">
        <f t="shared" ca="1" si="838"/>
        <v>0</v>
      </c>
      <c r="W370" s="125"/>
      <c r="X370" s="125"/>
      <c r="Y370" s="125"/>
      <c r="Z370" s="125"/>
    </row>
    <row r="371" spans="1:26" outlineLevel="1">
      <c r="A371">
        <f t="shared" ca="1" si="839"/>
        <v>1</v>
      </c>
      <c r="B371" t="str">
        <f t="shared" ca="1" si="822"/>
        <v>EP2 LPD2 LPS2</v>
      </c>
      <c r="C371" s="325">
        <f ca="1">IF($A371&lt;&gt;$A370,1,MOD(C370-1+(COUNTIFS(D$313:$N$313,$A371)=COUNTIFS(D371:$N371,1)),C$312)+1)</f>
        <v>2</v>
      </c>
      <c r="D371" s="323">
        <f ca="1">IF($A371&lt;&gt;D$313,0,IF($A371&lt;&gt;$A370,1,MOD(D370-1+(COUNTIFS(E$313:$N$313,$A371)=COUNTIFS(E371:$N371,1)),D$312)+1))</f>
        <v>0</v>
      </c>
      <c r="E371" s="323">
        <f ca="1">IF($A371&lt;&gt;E$313,0,IF($A371&lt;&gt;$A370,1,MOD(E370-1+(COUNTIFS(F$313:$N$313,$A371)=COUNTIFS(F371:$N371,1)),E$312)+1))</f>
        <v>2</v>
      </c>
      <c r="F371" s="323">
        <f ca="1">IF($A371&lt;&gt;F$313,0,IF($A371&lt;&gt;$A370,1,MOD(F370-1+(COUNTIFS(G$313:$N$313,$A371)=COUNTIFS(G371:$N371,1)),F$312)+1))</f>
        <v>2</v>
      </c>
      <c r="G371" s="323">
        <f ca="1">IF($A371&lt;&gt;G$313,0,IF($A371&lt;&gt;$A370,1,MOD(G370-1+(COUNTIFS(H$313:$N$313,$A371)=COUNTIFS(H371:$N371,1)),G$312)+1))</f>
        <v>0</v>
      </c>
      <c r="H371" s="323">
        <f ca="1">IF($A371&lt;&gt;H$313,0,IF($A371&lt;&gt;$A370,1,MOD(H370-1+(COUNTIFS(I$313:$N$313,$A371)=COUNTIFS(I371:$N371,1)),H$312)+1))</f>
        <v>0</v>
      </c>
      <c r="I371" s="323">
        <f ca="1">IF($A371&lt;&gt;I$313,0,IF($A371&lt;&gt;$A370,1,MOD(I370-1+(COUNTIFS(N$313:$N$313,$A371)=COUNTIFS(N371:$N371,1)),I$312)+1))</f>
        <v>0</v>
      </c>
      <c r="J371" s="323"/>
      <c r="K371" s="323"/>
      <c r="L371" s="323"/>
      <c r="M371" s="323"/>
      <c r="O371">
        <v>57</v>
      </c>
      <c r="P371" s="125">
        <f t="shared" ca="1" si="832"/>
        <v>0</v>
      </c>
      <c r="Q371" s="125">
        <f t="shared" ca="1" si="833"/>
        <v>0</v>
      </c>
      <c r="R371" s="125">
        <f t="shared" ca="1" si="834"/>
        <v>0</v>
      </c>
      <c r="S371" s="125">
        <f t="shared" ca="1" si="835"/>
        <v>0</v>
      </c>
      <c r="T371" s="125">
        <f t="shared" ca="1" si="836"/>
        <v>0</v>
      </c>
      <c r="U371" s="125">
        <f t="shared" ca="1" si="837"/>
        <v>0</v>
      </c>
      <c r="V371" s="125">
        <f t="shared" ca="1" si="838"/>
        <v>0</v>
      </c>
      <c r="W371" s="125"/>
      <c r="X371" s="125"/>
      <c r="Y371" s="125"/>
      <c r="Z371" s="125"/>
    </row>
    <row r="372" spans="1:26" outlineLevel="1">
      <c r="A372">
        <f t="shared" ca="1" si="839"/>
        <v>1</v>
      </c>
      <c r="B372" t="str">
        <f t="shared" ca="1" si="822"/>
        <v>EP2 LPD2 LPS3</v>
      </c>
      <c r="C372" s="325">
        <f ca="1">IF($A372&lt;&gt;$A371,1,MOD(C371-1+(COUNTIFS(D$313:$N$313,$A372)=COUNTIFS(D372:$N372,1)),C$312)+1)</f>
        <v>2</v>
      </c>
      <c r="D372" s="323">
        <f ca="1">IF($A372&lt;&gt;D$313,0,IF($A372&lt;&gt;$A371,1,MOD(D371-1+(COUNTIFS(E$313:$N$313,$A372)=COUNTIFS(E372:$N372,1)),D$312)+1))</f>
        <v>0</v>
      </c>
      <c r="E372" s="323">
        <f ca="1">IF($A372&lt;&gt;E$313,0,IF($A372&lt;&gt;$A371,1,MOD(E371-1+(COUNTIFS(F$313:$N$313,$A372)=COUNTIFS(F372:$N372,1)),E$312)+1))</f>
        <v>2</v>
      </c>
      <c r="F372" s="323">
        <f ca="1">IF($A372&lt;&gt;F$313,0,IF($A372&lt;&gt;$A371,1,MOD(F371-1+(COUNTIFS(G$313:$N$313,$A372)=COUNTIFS(G372:$N372,1)),F$312)+1))</f>
        <v>3</v>
      </c>
      <c r="G372" s="323">
        <f ca="1">IF($A372&lt;&gt;G$313,0,IF($A372&lt;&gt;$A371,1,MOD(G371-1+(COUNTIFS(H$313:$N$313,$A372)=COUNTIFS(H372:$N372,1)),G$312)+1))</f>
        <v>0</v>
      </c>
      <c r="H372" s="323">
        <f ca="1">IF($A372&lt;&gt;H$313,0,IF($A372&lt;&gt;$A371,1,MOD(H371-1+(COUNTIFS(I$313:$N$313,$A372)=COUNTIFS(I372:$N372,1)),H$312)+1))</f>
        <v>0</v>
      </c>
      <c r="I372" s="323">
        <f ca="1">IF($A372&lt;&gt;I$313,0,IF($A372&lt;&gt;$A371,1,MOD(I371-1+(COUNTIFS(N$313:$N$313,$A372)=COUNTIFS(N372:$N372,1)),I$312)+1))</f>
        <v>0</v>
      </c>
      <c r="J372" s="323"/>
      <c r="K372" s="323"/>
      <c r="L372" s="323"/>
      <c r="M372" s="323"/>
      <c r="O372">
        <v>58</v>
      </c>
      <c r="P372" s="125">
        <f t="shared" ca="1" si="832"/>
        <v>0</v>
      </c>
      <c r="Q372" s="125">
        <f t="shared" ca="1" si="833"/>
        <v>0</v>
      </c>
      <c r="R372" s="125">
        <f t="shared" ca="1" si="834"/>
        <v>0</v>
      </c>
      <c r="S372" s="125">
        <f t="shared" ca="1" si="835"/>
        <v>0.5</v>
      </c>
      <c r="T372" s="125">
        <f t="shared" ca="1" si="836"/>
        <v>0</v>
      </c>
      <c r="U372" s="125">
        <f t="shared" ca="1" si="837"/>
        <v>0</v>
      </c>
      <c r="V372" s="125">
        <f t="shared" ca="1" si="838"/>
        <v>0</v>
      </c>
      <c r="W372" s="125"/>
      <c r="X372" s="125"/>
      <c r="Y372" s="125"/>
      <c r="Z372" s="125"/>
    </row>
    <row r="373" spans="1:26" outlineLevel="1">
      <c r="A373">
        <f t="shared" ca="1" si="839"/>
        <v>1</v>
      </c>
      <c r="B373" t="str">
        <f t="shared" ca="1" si="822"/>
        <v>EP2 LPD3 LPS1</v>
      </c>
      <c r="C373" s="325">
        <f ca="1">IF($A373&lt;&gt;$A372,1,MOD(C372-1+(COUNTIFS(D$313:$N$313,$A373)=COUNTIFS(D373:$N373,1)),C$312)+1)</f>
        <v>2</v>
      </c>
      <c r="D373" s="323">
        <f ca="1">IF($A373&lt;&gt;D$313,0,IF($A373&lt;&gt;$A372,1,MOD(D372-1+(COUNTIFS(E$313:$N$313,$A373)=COUNTIFS(E373:$N373,1)),D$312)+1))</f>
        <v>0</v>
      </c>
      <c r="E373" s="323">
        <f ca="1">IF($A373&lt;&gt;E$313,0,IF($A373&lt;&gt;$A372,1,MOD(E372-1+(COUNTIFS(F$313:$N$313,$A373)=COUNTIFS(F373:$N373,1)),E$312)+1))</f>
        <v>3</v>
      </c>
      <c r="F373" s="323">
        <f ca="1">IF($A373&lt;&gt;F$313,0,IF($A373&lt;&gt;$A372,1,MOD(F372-1+(COUNTIFS(G$313:$N$313,$A373)=COUNTIFS(G373:$N373,1)),F$312)+1))</f>
        <v>1</v>
      </c>
      <c r="G373" s="323">
        <f ca="1">IF($A373&lt;&gt;G$313,0,IF($A373&lt;&gt;$A372,1,MOD(G372-1+(COUNTIFS(H$313:$N$313,$A373)=COUNTIFS(H373:$N373,1)),G$312)+1))</f>
        <v>0</v>
      </c>
      <c r="H373" s="323">
        <f ca="1">IF($A373&lt;&gt;H$313,0,IF($A373&lt;&gt;$A372,1,MOD(H372-1+(COUNTIFS(I$313:$N$313,$A373)=COUNTIFS(I373:$N373,1)),H$312)+1))</f>
        <v>0</v>
      </c>
      <c r="I373" s="323">
        <f ca="1">IF($A373&lt;&gt;I$313,0,IF($A373&lt;&gt;$A372,1,MOD(I372-1+(COUNTIFS(N$313:$N$313,$A373)=COUNTIFS(N373:$N373,1)),I$312)+1))</f>
        <v>0</v>
      </c>
      <c r="J373" s="323"/>
      <c r="K373" s="323"/>
      <c r="L373" s="323"/>
      <c r="M373" s="323"/>
      <c r="O373">
        <v>59</v>
      </c>
      <c r="P373" s="125">
        <f t="shared" ca="1" si="832"/>
        <v>0</v>
      </c>
      <c r="Q373" s="125">
        <f t="shared" ca="1" si="833"/>
        <v>0</v>
      </c>
      <c r="R373" s="125">
        <f t="shared" ca="1" si="834"/>
        <v>0.5</v>
      </c>
      <c r="S373" s="125">
        <f t="shared" ca="1" si="835"/>
        <v>-0.5</v>
      </c>
      <c r="T373" s="125">
        <f t="shared" ca="1" si="836"/>
        <v>0</v>
      </c>
      <c r="U373" s="125">
        <f t="shared" ca="1" si="837"/>
        <v>0</v>
      </c>
      <c r="V373" s="125">
        <f t="shared" ca="1" si="838"/>
        <v>0</v>
      </c>
      <c r="W373" s="125"/>
      <c r="X373" s="125"/>
      <c r="Y373" s="125"/>
      <c r="Z373" s="125"/>
    </row>
    <row r="374" spans="1:26" outlineLevel="1">
      <c r="A374">
        <f t="shared" ca="1" si="839"/>
        <v>1</v>
      </c>
      <c r="B374" t="str">
        <f t="shared" ca="1" si="822"/>
        <v>EP2 LPD3 LPS2</v>
      </c>
      <c r="C374" s="325">
        <f ca="1">IF($A374&lt;&gt;$A373,1,MOD(C373-1+(COUNTIFS(D$313:$N$313,$A374)=COUNTIFS(D374:$N374,1)),C$312)+1)</f>
        <v>2</v>
      </c>
      <c r="D374" s="323">
        <f ca="1">IF($A374&lt;&gt;D$313,0,IF($A374&lt;&gt;$A373,1,MOD(D373-1+(COUNTIFS(E$313:$N$313,$A374)=COUNTIFS(E374:$N374,1)),D$312)+1))</f>
        <v>0</v>
      </c>
      <c r="E374" s="323">
        <f ca="1">IF($A374&lt;&gt;E$313,0,IF($A374&lt;&gt;$A373,1,MOD(E373-1+(COUNTIFS(F$313:$N$313,$A374)=COUNTIFS(F374:$N374,1)),E$312)+1))</f>
        <v>3</v>
      </c>
      <c r="F374" s="323">
        <f ca="1">IF($A374&lt;&gt;F$313,0,IF($A374&lt;&gt;$A373,1,MOD(F373-1+(COUNTIFS(G$313:$N$313,$A374)=COUNTIFS(G374:$N374,1)),F$312)+1))</f>
        <v>2</v>
      </c>
      <c r="G374" s="323">
        <f ca="1">IF($A374&lt;&gt;G$313,0,IF($A374&lt;&gt;$A373,1,MOD(G373-1+(COUNTIFS(H$313:$N$313,$A374)=COUNTIFS(H374:$N374,1)),G$312)+1))</f>
        <v>0</v>
      </c>
      <c r="H374" s="323">
        <f ca="1">IF($A374&lt;&gt;H$313,0,IF($A374&lt;&gt;$A373,1,MOD(H373-1+(COUNTIFS(I$313:$N$313,$A374)=COUNTIFS(I374:$N374,1)),H$312)+1))</f>
        <v>0</v>
      </c>
      <c r="I374" s="323">
        <f ca="1">IF($A374&lt;&gt;I$313,0,IF($A374&lt;&gt;$A373,1,MOD(I373-1+(COUNTIFS(N$313:$N$313,$A374)=COUNTIFS(N374:$N374,1)),I$312)+1))</f>
        <v>0</v>
      </c>
      <c r="J374" s="323"/>
      <c r="K374" s="323"/>
      <c r="L374" s="323"/>
      <c r="M374" s="323"/>
      <c r="O374">
        <v>60</v>
      </c>
      <c r="P374" s="125">
        <f t="shared" ca="1" si="832"/>
        <v>0</v>
      </c>
      <c r="Q374" s="125">
        <f t="shared" ca="1" si="833"/>
        <v>0</v>
      </c>
      <c r="R374" s="125">
        <f t="shared" ca="1" si="834"/>
        <v>0.5</v>
      </c>
      <c r="S374" s="125">
        <f t="shared" ca="1" si="835"/>
        <v>0</v>
      </c>
      <c r="T374" s="125">
        <f t="shared" ca="1" si="836"/>
        <v>0</v>
      </c>
      <c r="U374" s="125">
        <f t="shared" ca="1" si="837"/>
        <v>0</v>
      </c>
      <c r="V374" s="125">
        <f t="shared" ca="1" si="838"/>
        <v>0</v>
      </c>
      <c r="W374" s="125"/>
      <c r="X374" s="125"/>
      <c r="Y374" s="125"/>
      <c r="Z374" s="125"/>
    </row>
    <row r="375" spans="1:26" outlineLevel="1">
      <c r="A375">
        <f t="shared" ca="1" si="839"/>
        <v>1</v>
      </c>
      <c r="B375" t="str">
        <f t="shared" ca="1" si="822"/>
        <v>EP2 LPD3 LPS3</v>
      </c>
      <c r="C375" s="325">
        <f ca="1">IF($A375&lt;&gt;$A374,1,MOD(C374-1+(COUNTIFS(D$313:$N$313,$A375)=COUNTIFS(D375:$N375,1)),C$312)+1)</f>
        <v>2</v>
      </c>
      <c r="D375" s="323">
        <f ca="1">IF($A375&lt;&gt;D$313,0,IF($A375&lt;&gt;$A374,1,MOD(D374-1+(COUNTIFS(E$313:$N$313,$A375)=COUNTIFS(E375:$N375,1)),D$312)+1))</f>
        <v>0</v>
      </c>
      <c r="E375" s="323">
        <f ca="1">IF($A375&lt;&gt;E$313,0,IF($A375&lt;&gt;$A374,1,MOD(E374-1+(COUNTIFS(F$313:$N$313,$A375)=COUNTIFS(F375:$N375,1)),E$312)+1))</f>
        <v>3</v>
      </c>
      <c r="F375" s="323">
        <f ca="1">IF($A375&lt;&gt;F$313,0,IF($A375&lt;&gt;$A374,1,MOD(F374-1+(COUNTIFS(G$313:$N$313,$A375)=COUNTIFS(G375:$N375,1)),F$312)+1))</f>
        <v>3</v>
      </c>
      <c r="G375" s="323">
        <f ca="1">IF($A375&lt;&gt;G$313,0,IF($A375&lt;&gt;$A374,1,MOD(G374-1+(COUNTIFS(H$313:$N$313,$A375)=COUNTIFS(H375:$N375,1)),G$312)+1))</f>
        <v>0</v>
      </c>
      <c r="H375" s="323">
        <f ca="1">IF($A375&lt;&gt;H$313,0,IF($A375&lt;&gt;$A374,1,MOD(H374-1+(COUNTIFS(I$313:$N$313,$A375)=COUNTIFS(I375:$N375,1)),H$312)+1))</f>
        <v>0</v>
      </c>
      <c r="I375" s="323">
        <f ca="1">IF($A375&lt;&gt;I$313,0,IF($A375&lt;&gt;$A374,1,MOD(I374-1+(COUNTIFS(N$313:$N$313,$A375)=COUNTIFS(N375:$N375,1)),I$312)+1))</f>
        <v>0</v>
      </c>
      <c r="J375" s="323"/>
      <c r="K375" s="323"/>
      <c r="L375" s="323"/>
      <c r="M375" s="323"/>
      <c r="O375">
        <v>61</v>
      </c>
      <c r="P375" s="125">
        <f t="shared" ca="1" si="832"/>
        <v>0</v>
      </c>
      <c r="Q375" s="125">
        <f t="shared" ca="1" si="833"/>
        <v>0</v>
      </c>
      <c r="R375" s="125">
        <f t="shared" ca="1" si="834"/>
        <v>0.5</v>
      </c>
      <c r="S375" s="125">
        <f t="shared" ca="1" si="835"/>
        <v>0.5</v>
      </c>
      <c r="T375" s="125">
        <f t="shared" ca="1" si="836"/>
        <v>0</v>
      </c>
      <c r="U375" s="125">
        <f t="shared" ca="1" si="837"/>
        <v>0</v>
      </c>
      <c r="V375" s="125">
        <f t="shared" ca="1" si="838"/>
        <v>0</v>
      </c>
      <c r="W375" s="125"/>
      <c r="X375" s="125"/>
      <c r="Y375" s="125"/>
      <c r="Z375" s="125"/>
    </row>
    <row r="376" spans="1:26" outlineLevel="1">
      <c r="A376">
        <f t="shared" ca="1" si="839"/>
        <v>1</v>
      </c>
      <c r="B376" t="str">
        <f t="shared" ca="1" si="822"/>
        <v>EP3 LPD1 LPS1</v>
      </c>
      <c r="C376" s="325">
        <f ca="1">IF($A376&lt;&gt;$A375,1,MOD(C375-1+(COUNTIFS(D$313:$N$313,$A376)=COUNTIFS(D376:$N376,1)),C$312)+1)</f>
        <v>3</v>
      </c>
      <c r="D376" s="323">
        <f ca="1">IF($A376&lt;&gt;D$313,0,IF($A376&lt;&gt;$A375,1,MOD(D375-1+(COUNTIFS(E$313:$N$313,$A376)=COUNTIFS(E376:$N376,1)),D$312)+1))</f>
        <v>0</v>
      </c>
      <c r="E376" s="323">
        <f ca="1">IF($A376&lt;&gt;E$313,0,IF($A376&lt;&gt;$A375,1,MOD(E375-1+(COUNTIFS(F$313:$N$313,$A376)=COUNTIFS(F376:$N376,1)),E$312)+1))</f>
        <v>1</v>
      </c>
      <c r="F376" s="323">
        <f ca="1">IF($A376&lt;&gt;F$313,0,IF($A376&lt;&gt;$A375,1,MOD(F375-1+(COUNTIFS(G$313:$N$313,$A376)=COUNTIFS(G376:$N376,1)),F$312)+1))</f>
        <v>1</v>
      </c>
      <c r="G376" s="323">
        <f ca="1">IF($A376&lt;&gt;G$313,0,IF($A376&lt;&gt;$A375,1,MOD(G375-1+(COUNTIFS(H$313:$N$313,$A376)=COUNTIFS(H376:$N376,1)),G$312)+1))</f>
        <v>0</v>
      </c>
      <c r="H376" s="323">
        <f ca="1">IF($A376&lt;&gt;H$313,0,IF($A376&lt;&gt;$A375,1,MOD(H375-1+(COUNTIFS(I$313:$N$313,$A376)=COUNTIFS(I376:$N376,1)),H$312)+1))</f>
        <v>0</v>
      </c>
      <c r="I376" s="323">
        <f ca="1">IF($A376&lt;&gt;I$313,0,IF($A376&lt;&gt;$A375,1,MOD(I375-1+(COUNTIFS(N$313:$N$313,$A376)=COUNTIFS(N376:$N376,1)),I$312)+1))</f>
        <v>0</v>
      </c>
      <c r="J376" s="323"/>
      <c r="K376" s="323"/>
      <c r="L376" s="323"/>
      <c r="M376" s="323"/>
      <c r="O376">
        <v>62</v>
      </c>
      <c r="P376" s="125">
        <f t="shared" ca="1" si="832"/>
        <v>0.5</v>
      </c>
      <c r="Q376" s="125">
        <f t="shared" ca="1" si="833"/>
        <v>0</v>
      </c>
      <c r="R376" s="125">
        <f t="shared" ca="1" si="834"/>
        <v>-0.5</v>
      </c>
      <c r="S376" s="125">
        <f t="shared" ca="1" si="835"/>
        <v>-0.5</v>
      </c>
      <c r="T376" s="125">
        <f t="shared" ca="1" si="836"/>
        <v>0</v>
      </c>
      <c r="U376" s="125">
        <f t="shared" ca="1" si="837"/>
        <v>0</v>
      </c>
      <c r="V376" s="125">
        <f t="shared" ca="1" si="838"/>
        <v>0</v>
      </c>
      <c r="W376" s="125"/>
      <c r="X376" s="125"/>
      <c r="Y376" s="125"/>
      <c r="Z376" s="125"/>
    </row>
    <row r="377" spans="1:26" outlineLevel="1">
      <c r="A377">
        <f t="shared" ca="1" si="839"/>
        <v>1</v>
      </c>
      <c r="B377" t="str">
        <f t="shared" ca="1" si="822"/>
        <v>EP3 LPD1 LPS2</v>
      </c>
      <c r="C377" s="325">
        <f ca="1">IF($A377&lt;&gt;$A376,1,MOD(C376-1+(COUNTIFS(D$313:$N$313,$A377)=COUNTIFS(D377:$N377,1)),C$312)+1)</f>
        <v>3</v>
      </c>
      <c r="D377" s="323">
        <f ca="1">IF($A377&lt;&gt;D$313,0,IF($A377&lt;&gt;$A376,1,MOD(D376-1+(COUNTIFS(E$313:$N$313,$A377)=COUNTIFS(E377:$N377,1)),D$312)+1))</f>
        <v>0</v>
      </c>
      <c r="E377" s="323">
        <f ca="1">IF($A377&lt;&gt;E$313,0,IF($A377&lt;&gt;$A376,1,MOD(E376-1+(COUNTIFS(F$313:$N$313,$A377)=COUNTIFS(F377:$N377,1)),E$312)+1))</f>
        <v>1</v>
      </c>
      <c r="F377" s="323">
        <f ca="1">IF($A377&lt;&gt;F$313,0,IF($A377&lt;&gt;$A376,1,MOD(F376-1+(COUNTIFS(G$313:$N$313,$A377)=COUNTIFS(G377:$N377,1)),F$312)+1))</f>
        <v>2</v>
      </c>
      <c r="G377" s="323">
        <f ca="1">IF($A377&lt;&gt;G$313,0,IF($A377&lt;&gt;$A376,1,MOD(G376-1+(COUNTIFS(H$313:$N$313,$A377)=COUNTIFS(H377:$N377,1)),G$312)+1))</f>
        <v>0</v>
      </c>
      <c r="H377" s="323">
        <f ca="1">IF($A377&lt;&gt;H$313,0,IF($A377&lt;&gt;$A376,1,MOD(H376-1+(COUNTIFS(I$313:$N$313,$A377)=COUNTIFS(I377:$N377,1)),H$312)+1))</f>
        <v>0</v>
      </c>
      <c r="I377" s="323">
        <f ca="1">IF($A377&lt;&gt;I$313,0,IF($A377&lt;&gt;$A376,1,MOD(I376-1+(COUNTIFS(N$313:$N$313,$A377)=COUNTIFS(N377:$N377,1)),I$312)+1))</f>
        <v>0</v>
      </c>
      <c r="J377" s="323"/>
      <c r="K377" s="323"/>
      <c r="L377" s="323"/>
      <c r="M377" s="323"/>
      <c r="O377">
        <v>63</v>
      </c>
      <c r="P377" s="125">
        <f t="shared" ca="1" si="832"/>
        <v>0.5</v>
      </c>
      <c r="Q377" s="125">
        <f t="shared" ca="1" si="833"/>
        <v>0</v>
      </c>
      <c r="R377" s="125">
        <f t="shared" ca="1" si="834"/>
        <v>-0.5</v>
      </c>
      <c r="S377" s="125">
        <f t="shared" ca="1" si="835"/>
        <v>0</v>
      </c>
      <c r="T377" s="125">
        <f t="shared" ca="1" si="836"/>
        <v>0</v>
      </c>
      <c r="U377" s="125">
        <f t="shared" ca="1" si="837"/>
        <v>0</v>
      </c>
      <c r="V377" s="125">
        <f t="shared" ca="1" si="838"/>
        <v>0</v>
      </c>
      <c r="W377" s="125"/>
      <c r="X377" s="125"/>
      <c r="Y377" s="125"/>
      <c r="Z377" s="125"/>
    </row>
    <row r="378" spans="1:26" outlineLevel="1">
      <c r="A378">
        <f t="shared" ca="1" si="839"/>
        <v>1</v>
      </c>
      <c r="B378" t="str">
        <f t="shared" ca="1" si="822"/>
        <v>EP3 LPD1 LPS3</v>
      </c>
      <c r="C378" s="325">
        <f ca="1">IF($A378&lt;&gt;$A377,1,MOD(C377-1+(COUNTIFS(D$313:$N$313,$A378)=COUNTIFS(D378:$N378,1)),C$312)+1)</f>
        <v>3</v>
      </c>
      <c r="D378" s="323">
        <f ca="1">IF($A378&lt;&gt;D$313,0,IF($A378&lt;&gt;$A377,1,MOD(D377-1+(COUNTIFS(E$313:$N$313,$A378)=COUNTIFS(E378:$N378,1)),D$312)+1))</f>
        <v>0</v>
      </c>
      <c r="E378" s="323">
        <f ca="1">IF($A378&lt;&gt;E$313,0,IF($A378&lt;&gt;$A377,1,MOD(E377-1+(COUNTIFS(F$313:$N$313,$A378)=COUNTIFS(F378:$N378,1)),E$312)+1))</f>
        <v>1</v>
      </c>
      <c r="F378" s="323">
        <f ca="1">IF($A378&lt;&gt;F$313,0,IF($A378&lt;&gt;$A377,1,MOD(F377-1+(COUNTIFS(G$313:$N$313,$A378)=COUNTIFS(G378:$N378,1)),F$312)+1))</f>
        <v>3</v>
      </c>
      <c r="G378" s="323">
        <f ca="1">IF($A378&lt;&gt;G$313,0,IF($A378&lt;&gt;$A377,1,MOD(G377-1+(COUNTIFS(H$313:$N$313,$A378)=COUNTIFS(H378:$N378,1)),G$312)+1))</f>
        <v>0</v>
      </c>
      <c r="H378" s="323">
        <f ca="1">IF($A378&lt;&gt;H$313,0,IF($A378&lt;&gt;$A377,1,MOD(H377-1+(COUNTIFS(I$313:$N$313,$A378)=COUNTIFS(I378:$N378,1)),H$312)+1))</f>
        <v>0</v>
      </c>
      <c r="I378" s="323">
        <f ca="1">IF($A378&lt;&gt;I$313,0,IF($A378&lt;&gt;$A377,1,MOD(I377-1+(COUNTIFS(N$313:$N$313,$A378)=COUNTIFS(N378:$N378,1)),I$312)+1))</f>
        <v>0</v>
      </c>
      <c r="J378" s="323"/>
      <c r="K378" s="323"/>
      <c r="L378" s="323"/>
      <c r="M378" s="323"/>
      <c r="O378">
        <v>64</v>
      </c>
      <c r="P378" s="125">
        <f t="shared" ca="1" si="832"/>
        <v>0.5</v>
      </c>
      <c r="Q378" s="125">
        <f t="shared" ca="1" si="833"/>
        <v>0</v>
      </c>
      <c r="R378" s="125">
        <f t="shared" ca="1" si="834"/>
        <v>-0.5</v>
      </c>
      <c r="S378" s="125">
        <f t="shared" ca="1" si="835"/>
        <v>0.5</v>
      </c>
      <c r="T378" s="125">
        <f t="shared" ca="1" si="836"/>
        <v>0</v>
      </c>
      <c r="U378" s="125">
        <f t="shared" ca="1" si="837"/>
        <v>0</v>
      </c>
      <c r="V378" s="125">
        <f t="shared" ca="1" si="838"/>
        <v>0</v>
      </c>
      <c r="W378" s="125"/>
      <c r="X378" s="125"/>
      <c r="Y378" s="125"/>
      <c r="Z378" s="125"/>
    </row>
    <row r="379" spans="1:26" outlineLevel="1">
      <c r="A379">
        <f t="shared" ca="1" si="839"/>
        <v>1</v>
      </c>
      <c r="B379" t="str">
        <f t="shared" ref="B379:B442" ca="1" si="840">"EP"&amp;$C379&amp;IF($A379=0," LPAll"&amp;$D379,"")&amp;IF($A379=1," LPD"&amp;$E379&amp;" LPS"&amp;$F379,"")&amp;IF($A379=2," LPD"&amp;$G379&amp;" LPS"&amp;$H379&amp;" LPM"&amp;$I379,"")</f>
        <v>EP3 LPD2 LPS1</v>
      </c>
      <c r="C379" s="325">
        <f ca="1">IF($A379&lt;&gt;$A378,1,MOD(C378-1+(COUNTIFS(D$313:$N$313,$A379)=COUNTIFS(D379:$N379,1)),C$312)+1)</f>
        <v>3</v>
      </c>
      <c r="D379" s="323">
        <f ca="1">IF($A379&lt;&gt;D$313,0,IF($A379&lt;&gt;$A378,1,MOD(D378-1+(COUNTIFS(E$313:$N$313,$A379)=COUNTIFS(E379:$N379,1)),D$312)+1))</f>
        <v>0</v>
      </c>
      <c r="E379" s="323">
        <f ca="1">IF($A379&lt;&gt;E$313,0,IF($A379&lt;&gt;$A378,1,MOD(E378-1+(COUNTIFS(F$313:$N$313,$A379)=COUNTIFS(F379:$N379,1)),E$312)+1))</f>
        <v>2</v>
      </c>
      <c r="F379" s="323">
        <f ca="1">IF($A379&lt;&gt;F$313,0,IF($A379&lt;&gt;$A378,1,MOD(F378-1+(COUNTIFS(G$313:$N$313,$A379)=COUNTIFS(G379:$N379,1)),F$312)+1))</f>
        <v>1</v>
      </c>
      <c r="G379" s="323">
        <f ca="1">IF($A379&lt;&gt;G$313,0,IF($A379&lt;&gt;$A378,1,MOD(G378-1+(COUNTIFS(H$313:$N$313,$A379)=COUNTIFS(H379:$N379,1)),G$312)+1))</f>
        <v>0</v>
      </c>
      <c r="H379" s="323">
        <f ca="1">IF($A379&lt;&gt;H$313,0,IF($A379&lt;&gt;$A378,1,MOD(H378-1+(COUNTIFS(I$313:$N$313,$A379)=COUNTIFS(I379:$N379,1)),H$312)+1))</f>
        <v>0</v>
      </c>
      <c r="I379" s="323">
        <f ca="1">IF($A379&lt;&gt;I$313,0,IF($A379&lt;&gt;$A378,1,MOD(I378-1+(COUNTIFS(N$313:$N$313,$A379)=COUNTIFS(N379:$N379,1)),I$312)+1))</f>
        <v>0</v>
      </c>
      <c r="J379" s="323"/>
      <c r="K379" s="323"/>
      <c r="L379" s="323"/>
      <c r="M379" s="323"/>
      <c r="O379">
        <v>65</v>
      </c>
      <c r="P379" s="125">
        <f t="shared" ref="P379:P394" ca="1" si="841">IF(C379=0,0,INDEX(C$305:C$308,C379,1))</f>
        <v>0.5</v>
      </c>
      <c r="Q379" s="125">
        <f t="shared" ref="Q379:Q394" ca="1" si="842">IF(D379=0,0,INDEX(D$305:D$308,D379,1))</f>
        <v>0</v>
      </c>
      <c r="R379" s="125">
        <f t="shared" ref="R379:R394" ca="1" si="843">IF(E379=0,0,INDEX(E$305:E$308,E379,1))</f>
        <v>0</v>
      </c>
      <c r="S379" s="125">
        <f t="shared" ref="S379:S394" ca="1" si="844">IF(F379=0,0,INDEX(F$305:F$308,F379,1))</f>
        <v>-0.5</v>
      </c>
      <c r="T379" s="125">
        <f t="shared" ref="T379:T394" ca="1" si="845">IF(G379=0,0,INDEX(G$305:G$308,G379,1))</f>
        <v>0</v>
      </c>
      <c r="U379" s="125">
        <f t="shared" ref="U379:U394" ca="1" si="846">IF(H379=0,0,INDEX(H$305:H$308,H379,1))</f>
        <v>0</v>
      </c>
      <c r="V379" s="125">
        <f t="shared" ref="V379:V394" ca="1" si="847">IF(I379=0,0,INDEX(I$305:I$308,I379,1))</f>
        <v>0</v>
      </c>
      <c r="W379" s="125"/>
      <c r="X379" s="125"/>
      <c r="Y379" s="125"/>
      <c r="Z379" s="125"/>
    </row>
    <row r="380" spans="1:26" outlineLevel="1">
      <c r="A380">
        <f t="shared" ca="1" si="839"/>
        <v>1</v>
      </c>
      <c r="B380" t="str">
        <f t="shared" ca="1" si="840"/>
        <v>EP3 LPD2 LPS2</v>
      </c>
      <c r="C380" s="325">
        <f ca="1">IF($A380&lt;&gt;$A379,1,MOD(C379-1+(COUNTIFS(D$313:$N$313,$A380)=COUNTIFS(D380:$N380,1)),C$312)+1)</f>
        <v>3</v>
      </c>
      <c r="D380" s="323">
        <f ca="1">IF($A380&lt;&gt;D$313,0,IF($A380&lt;&gt;$A379,1,MOD(D379-1+(COUNTIFS(E$313:$N$313,$A380)=COUNTIFS(E380:$N380,1)),D$312)+1))</f>
        <v>0</v>
      </c>
      <c r="E380" s="323">
        <f ca="1">IF($A380&lt;&gt;E$313,0,IF($A380&lt;&gt;$A379,1,MOD(E379-1+(COUNTIFS(F$313:$N$313,$A380)=COUNTIFS(F380:$N380,1)),E$312)+1))</f>
        <v>2</v>
      </c>
      <c r="F380" s="323">
        <f ca="1">IF($A380&lt;&gt;F$313,0,IF($A380&lt;&gt;$A379,1,MOD(F379-1+(COUNTIFS(G$313:$N$313,$A380)=COUNTIFS(G380:$N380,1)),F$312)+1))</f>
        <v>2</v>
      </c>
      <c r="G380" s="323">
        <f ca="1">IF($A380&lt;&gt;G$313,0,IF($A380&lt;&gt;$A379,1,MOD(G379-1+(COUNTIFS(H$313:$N$313,$A380)=COUNTIFS(H380:$N380,1)),G$312)+1))</f>
        <v>0</v>
      </c>
      <c r="H380" s="323">
        <f ca="1">IF($A380&lt;&gt;H$313,0,IF($A380&lt;&gt;$A379,1,MOD(H379-1+(COUNTIFS(I$313:$N$313,$A380)=COUNTIFS(I380:$N380,1)),H$312)+1))</f>
        <v>0</v>
      </c>
      <c r="I380" s="323">
        <f ca="1">IF($A380&lt;&gt;I$313,0,IF($A380&lt;&gt;$A379,1,MOD(I379-1+(COUNTIFS(N$313:$N$313,$A380)=COUNTIFS(N380:$N380,1)),I$312)+1))</f>
        <v>0</v>
      </c>
      <c r="J380" s="323"/>
      <c r="K380" s="323"/>
      <c r="L380" s="323"/>
      <c r="M380" s="323"/>
      <c r="O380">
        <v>66</v>
      </c>
      <c r="P380" s="125">
        <f t="shared" ca="1" si="841"/>
        <v>0.5</v>
      </c>
      <c r="Q380" s="125">
        <f t="shared" ca="1" si="842"/>
        <v>0</v>
      </c>
      <c r="R380" s="125">
        <f t="shared" ca="1" si="843"/>
        <v>0</v>
      </c>
      <c r="S380" s="125">
        <f t="shared" ca="1" si="844"/>
        <v>0</v>
      </c>
      <c r="T380" s="125">
        <f t="shared" ca="1" si="845"/>
        <v>0</v>
      </c>
      <c r="U380" s="125">
        <f t="shared" ca="1" si="846"/>
        <v>0</v>
      </c>
      <c r="V380" s="125">
        <f t="shared" ca="1" si="847"/>
        <v>0</v>
      </c>
      <c r="W380" s="125"/>
      <c r="X380" s="125"/>
      <c r="Y380" s="125"/>
      <c r="Z380" s="125"/>
    </row>
    <row r="381" spans="1:26" outlineLevel="1">
      <c r="A381">
        <f t="shared" ca="1" si="839"/>
        <v>1</v>
      </c>
      <c r="B381" t="str">
        <f t="shared" ca="1" si="840"/>
        <v>EP3 LPD2 LPS3</v>
      </c>
      <c r="C381" s="325">
        <f ca="1">IF($A381&lt;&gt;$A380,1,MOD(C380-1+(COUNTIFS(D$313:$N$313,$A381)=COUNTIFS(D381:$N381,1)),C$312)+1)</f>
        <v>3</v>
      </c>
      <c r="D381" s="323">
        <f ca="1">IF($A381&lt;&gt;D$313,0,IF($A381&lt;&gt;$A380,1,MOD(D380-1+(COUNTIFS(E$313:$N$313,$A381)=COUNTIFS(E381:$N381,1)),D$312)+1))</f>
        <v>0</v>
      </c>
      <c r="E381" s="323">
        <f ca="1">IF($A381&lt;&gt;E$313,0,IF($A381&lt;&gt;$A380,1,MOD(E380-1+(COUNTIFS(F$313:$N$313,$A381)=COUNTIFS(F381:$N381,1)),E$312)+1))</f>
        <v>2</v>
      </c>
      <c r="F381" s="323">
        <f ca="1">IF($A381&lt;&gt;F$313,0,IF($A381&lt;&gt;$A380,1,MOD(F380-1+(COUNTIFS(G$313:$N$313,$A381)=COUNTIFS(G381:$N381,1)),F$312)+1))</f>
        <v>3</v>
      </c>
      <c r="G381" s="323">
        <f ca="1">IF($A381&lt;&gt;G$313,0,IF($A381&lt;&gt;$A380,1,MOD(G380-1+(COUNTIFS(H$313:$N$313,$A381)=COUNTIFS(H381:$N381,1)),G$312)+1))</f>
        <v>0</v>
      </c>
      <c r="H381" s="323">
        <f ca="1">IF($A381&lt;&gt;H$313,0,IF($A381&lt;&gt;$A380,1,MOD(H380-1+(COUNTIFS(I$313:$N$313,$A381)=COUNTIFS(I381:$N381,1)),H$312)+1))</f>
        <v>0</v>
      </c>
      <c r="I381" s="323">
        <f ca="1">IF($A381&lt;&gt;I$313,0,IF($A381&lt;&gt;$A380,1,MOD(I380-1+(COUNTIFS(N$313:$N$313,$A381)=COUNTIFS(N381:$N381,1)),I$312)+1))</f>
        <v>0</v>
      </c>
      <c r="J381" s="323"/>
      <c r="K381" s="323"/>
      <c r="L381" s="323"/>
      <c r="M381" s="323"/>
      <c r="O381">
        <v>67</v>
      </c>
      <c r="P381" s="125">
        <f t="shared" ca="1" si="841"/>
        <v>0.5</v>
      </c>
      <c r="Q381" s="125">
        <f t="shared" ca="1" si="842"/>
        <v>0</v>
      </c>
      <c r="R381" s="125">
        <f t="shared" ca="1" si="843"/>
        <v>0</v>
      </c>
      <c r="S381" s="125">
        <f t="shared" ca="1" si="844"/>
        <v>0.5</v>
      </c>
      <c r="T381" s="125">
        <f t="shared" ca="1" si="845"/>
        <v>0</v>
      </c>
      <c r="U381" s="125">
        <f t="shared" ca="1" si="846"/>
        <v>0</v>
      </c>
      <c r="V381" s="125">
        <f t="shared" ca="1" si="847"/>
        <v>0</v>
      </c>
      <c r="W381" s="125"/>
      <c r="X381" s="125"/>
      <c r="Y381" s="125"/>
      <c r="Z381" s="125"/>
    </row>
    <row r="382" spans="1:26" outlineLevel="1">
      <c r="A382">
        <f t="shared" ca="1" si="839"/>
        <v>1</v>
      </c>
      <c r="B382" t="str">
        <f t="shared" ca="1" si="840"/>
        <v>EP3 LPD3 LPS1</v>
      </c>
      <c r="C382" s="325">
        <f ca="1">IF($A382&lt;&gt;$A381,1,MOD(C381-1+(COUNTIFS(D$313:$N$313,$A382)=COUNTIFS(D382:$N382,1)),C$312)+1)</f>
        <v>3</v>
      </c>
      <c r="D382" s="323">
        <f ca="1">IF($A382&lt;&gt;D$313,0,IF($A382&lt;&gt;$A381,1,MOD(D381-1+(COUNTIFS(E$313:$N$313,$A382)=COUNTIFS(E382:$N382,1)),D$312)+1))</f>
        <v>0</v>
      </c>
      <c r="E382" s="323">
        <f ca="1">IF($A382&lt;&gt;E$313,0,IF($A382&lt;&gt;$A381,1,MOD(E381-1+(COUNTIFS(F$313:$N$313,$A382)=COUNTIFS(F382:$N382,1)),E$312)+1))</f>
        <v>3</v>
      </c>
      <c r="F382" s="323">
        <f ca="1">IF($A382&lt;&gt;F$313,0,IF($A382&lt;&gt;$A381,1,MOD(F381-1+(COUNTIFS(G$313:$N$313,$A382)=COUNTIFS(G382:$N382,1)),F$312)+1))</f>
        <v>1</v>
      </c>
      <c r="G382" s="323">
        <f ca="1">IF($A382&lt;&gt;G$313,0,IF($A382&lt;&gt;$A381,1,MOD(G381-1+(COUNTIFS(H$313:$N$313,$A382)=COUNTIFS(H382:$N382,1)),G$312)+1))</f>
        <v>0</v>
      </c>
      <c r="H382" s="323">
        <f ca="1">IF($A382&lt;&gt;H$313,0,IF($A382&lt;&gt;$A381,1,MOD(H381-1+(COUNTIFS(I$313:$N$313,$A382)=COUNTIFS(I382:$N382,1)),H$312)+1))</f>
        <v>0</v>
      </c>
      <c r="I382" s="323">
        <f ca="1">IF($A382&lt;&gt;I$313,0,IF($A382&lt;&gt;$A381,1,MOD(I381-1+(COUNTIFS(N$313:$N$313,$A382)=COUNTIFS(N382:$N382,1)),I$312)+1))</f>
        <v>0</v>
      </c>
      <c r="J382" s="323"/>
      <c r="K382" s="323"/>
      <c r="L382" s="323"/>
      <c r="M382" s="323"/>
      <c r="O382">
        <v>68</v>
      </c>
      <c r="P382" s="125">
        <f t="shared" ca="1" si="841"/>
        <v>0.5</v>
      </c>
      <c r="Q382" s="125">
        <f t="shared" ca="1" si="842"/>
        <v>0</v>
      </c>
      <c r="R382" s="125">
        <f t="shared" ca="1" si="843"/>
        <v>0.5</v>
      </c>
      <c r="S382" s="125">
        <f t="shared" ca="1" si="844"/>
        <v>-0.5</v>
      </c>
      <c r="T382" s="125">
        <f t="shared" ca="1" si="845"/>
        <v>0</v>
      </c>
      <c r="U382" s="125">
        <f t="shared" ca="1" si="846"/>
        <v>0</v>
      </c>
      <c r="V382" s="125">
        <f t="shared" ca="1" si="847"/>
        <v>0</v>
      </c>
      <c r="W382" s="125"/>
      <c r="X382" s="125"/>
      <c r="Y382" s="125"/>
      <c r="Z382" s="125"/>
    </row>
    <row r="383" spans="1:26" outlineLevel="1">
      <c r="A383">
        <f t="shared" ca="1" si="839"/>
        <v>1</v>
      </c>
      <c r="B383" t="str">
        <f t="shared" ca="1" si="840"/>
        <v>EP3 LPD3 LPS2</v>
      </c>
      <c r="C383" s="325">
        <f ca="1">IF($A383&lt;&gt;$A382,1,MOD(C382-1+(COUNTIFS(D$313:$N$313,$A383)=COUNTIFS(D383:$N383,1)),C$312)+1)</f>
        <v>3</v>
      </c>
      <c r="D383" s="323">
        <f ca="1">IF($A383&lt;&gt;D$313,0,IF($A383&lt;&gt;$A382,1,MOD(D382-1+(COUNTIFS(E$313:$N$313,$A383)=COUNTIFS(E383:$N383,1)),D$312)+1))</f>
        <v>0</v>
      </c>
      <c r="E383" s="323">
        <f ca="1">IF($A383&lt;&gt;E$313,0,IF($A383&lt;&gt;$A382,1,MOD(E382-1+(COUNTIFS(F$313:$N$313,$A383)=COUNTIFS(F383:$N383,1)),E$312)+1))</f>
        <v>3</v>
      </c>
      <c r="F383" s="323">
        <f ca="1">IF($A383&lt;&gt;F$313,0,IF($A383&lt;&gt;$A382,1,MOD(F382-1+(COUNTIFS(G$313:$N$313,$A383)=COUNTIFS(G383:$N383,1)),F$312)+1))</f>
        <v>2</v>
      </c>
      <c r="G383" s="323">
        <f ca="1">IF($A383&lt;&gt;G$313,0,IF($A383&lt;&gt;$A382,1,MOD(G382-1+(COUNTIFS(H$313:$N$313,$A383)=COUNTIFS(H383:$N383,1)),G$312)+1))</f>
        <v>0</v>
      </c>
      <c r="H383" s="323">
        <f ca="1">IF($A383&lt;&gt;H$313,0,IF($A383&lt;&gt;$A382,1,MOD(H382-1+(COUNTIFS(I$313:$N$313,$A383)=COUNTIFS(I383:$N383,1)),H$312)+1))</f>
        <v>0</v>
      </c>
      <c r="I383" s="323">
        <f ca="1">IF($A383&lt;&gt;I$313,0,IF($A383&lt;&gt;$A382,1,MOD(I382-1+(COUNTIFS(N$313:$N$313,$A383)=COUNTIFS(N383:$N383,1)),I$312)+1))</f>
        <v>0</v>
      </c>
      <c r="J383" s="323"/>
      <c r="K383" s="323"/>
      <c r="L383" s="323"/>
      <c r="M383" s="323"/>
      <c r="O383">
        <v>69</v>
      </c>
      <c r="P383" s="125">
        <f t="shared" ca="1" si="841"/>
        <v>0.5</v>
      </c>
      <c r="Q383" s="125">
        <f t="shared" ca="1" si="842"/>
        <v>0</v>
      </c>
      <c r="R383" s="125">
        <f t="shared" ca="1" si="843"/>
        <v>0.5</v>
      </c>
      <c r="S383" s="125">
        <f t="shared" ca="1" si="844"/>
        <v>0</v>
      </c>
      <c r="T383" s="125">
        <f t="shared" ca="1" si="845"/>
        <v>0</v>
      </c>
      <c r="U383" s="125">
        <f t="shared" ca="1" si="846"/>
        <v>0</v>
      </c>
      <c r="V383" s="125">
        <f t="shared" ca="1" si="847"/>
        <v>0</v>
      </c>
      <c r="W383" s="125"/>
      <c r="X383" s="125"/>
      <c r="Y383" s="125"/>
      <c r="Z383" s="125"/>
    </row>
    <row r="384" spans="1:26" outlineLevel="1">
      <c r="A384">
        <f t="shared" ca="1" si="839"/>
        <v>1</v>
      </c>
      <c r="B384" t="str">
        <f t="shared" ca="1" si="840"/>
        <v>EP3 LPD3 LPS3</v>
      </c>
      <c r="C384" s="325">
        <f ca="1">IF($A384&lt;&gt;$A383,1,MOD(C383-1+(COUNTIFS(D$313:$N$313,$A384)=COUNTIFS(D384:$N384,1)),C$312)+1)</f>
        <v>3</v>
      </c>
      <c r="D384" s="323">
        <f ca="1">IF($A384&lt;&gt;D$313,0,IF($A384&lt;&gt;$A383,1,MOD(D383-1+(COUNTIFS(E$313:$N$313,$A384)=COUNTIFS(E384:$N384,1)),D$312)+1))</f>
        <v>0</v>
      </c>
      <c r="E384" s="323">
        <f ca="1">IF($A384&lt;&gt;E$313,0,IF($A384&lt;&gt;$A383,1,MOD(E383-1+(COUNTIFS(F$313:$N$313,$A384)=COUNTIFS(F384:$N384,1)),E$312)+1))</f>
        <v>3</v>
      </c>
      <c r="F384" s="323">
        <f ca="1">IF($A384&lt;&gt;F$313,0,IF($A384&lt;&gt;$A383,1,MOD(F383-1+(COUNTIFS(G$313:$N$313,$A384)=COUNTIFS(G384:$N384,1)),F$312)+1))</f>
        <v>3</v>
      </c>
      <c r="G384" s="323">
        <f ca="1">IF($A384&lt;&gt;G$313,0,IF($A384&lt;&gt;$A383,1,MOD(G383-1+(COUNTIFS(H$313:$N$313,$A384)=COUNTIFS(H384:$N384,1)),G$312)+1))</f>
        <v>0</v>
      </c>
      <c r="H384" s="323">
        <f ca="1">IF($A384&lt;&gt;H$313,0,IF($A384&lt;&gt;$A383,1,MOD(H383-1+(COUNTIFS(I$313:$N$313,$A384)=COUNTIFS(I384:$N384,1)),H$312)+1))</f>
        <v>0</v>
      </c>
      <c r="I384" s="323">
        <f ca="1">IF($A384&lt;&gt;I$313,0,IF($A384&lt;&gt;$A383,1,MOD(I383-1+(COUNTIFS(N$313:$N$313,$A384)=COUNTIFS(N384:$N384,1)),I$312)+1))</f>
        <v>0</v>
      </c>
      <c r="J384" s="323"/>
      <c r="K384" s="323"/>
      <c r="L384" s="323"/>
      <c r="M384" s="323"/>
      <c r="O384">
        <v>70</v>
      </c>
      <c r="P384" s="125">
        <f t="shared" ca="1" si="841"/>
        <v>0.5</v>
      </c>
      <c r="Q384" s="125">
        <f t="shared" ca="1" si="842"/>
        <v>0</v>
      </c>
      <c r="R384" s="125">
        <f t="shared" ca="1" si="843"/>
        <v>0.5</v>
      </c>
      <c r="S384" s="125">
        <f t="shared" ca="1" si="844"/>
        <v>0.5</v>
      </c>
      <c r="T384" s="125">
        <f t="shared" ca="1" si="845"/>
        <v>0</v>
      </c>
      <c r="U384" s="125">
        <f t="shared" ca="1" si="846"/>
        <v>0</v>
      </c>
      <c r="V384" s="125">
        <f t="shared" ca="1" si="847"/>
        <v>0</v>
      </c>
      <c r="W384" s="125"/>
      <c r="X384" s="125"/>
      <c r="Y384" s="125"/>
      <c r="Z384" s="125"/>
    </row>
    <row r="385" spans="1:26" outlineLevel="1">
      <c r="A385">
        <f t="shared" ca="1" si="839"/>
        <v>1</v>
      </c>
      <c r="B385" t="str">
        <f t="shared" ca="1" si="840"/>
        <v>EP1 LPD1 LPS1</v>
      </c>
      <c r="C385" s="325">
        <f ca="1">IF($A385&lt;&gt;$A384,1,MOD(C384-1+(COUNTIFS(D$313:$N$313,$A385)=COUNTIFS(D385:$N385,1)),C$312)+1)</f>
        <v>1</v>
      </c>
      <c r="D385" s="323">
        <f ca="1">IF($A385&lt;&gt;D$313,0,IF($A385&lt;&gt;$A384,1,MOD(D384-1+(COUNTIFS(E$313:$N$313,$A385)=COUNTIFS(E385:$N385,1)),D$312)+1))</f>
        <v>0</v>
      </c>
      <c r="E385" s="323">
        <f ca="1">IF($A385&lt;&gt;E$313,0,IF($A385&lt;&gt;$A384,1,MOD(E384-1+(COUNTIFS(F$313:$N$313,$A385)=COUNTIFS(F385:$N385,1)),E$312)+1))</f>
        <v>1</v>
      </c>
      <c r="F385" s="323">
        <f ca="1">IF($A385&lt;&gt;F$313,0,IF($A385&lt;&gt;$A384,1,MOD(F384-1+(COUNTIFS(G$313:$N$313,$A385)=COUNTIFS(G385:$N385,1)),F$312)+1))</f>
        <v>1</v>
      </c>
      <c r="G385" s="323">
        <f ca="1">IF($A385&lt;&gt;G$313,0,IF($A385&lt;&gt;$A384,1,MOD(G384-1+(COUNTIFS(H$313:$N$313,$A385)=COUNTIFS(H385:$N385,1)),G$312)+1))</f>
        <v>0</v>
      </c>
      <c r="H385" s="323">
        <f ca="1">IF($A385&lt;&gt;H$313,0,IF($A385&lt;&gt;$A384,1,MOD(H384-1+(COUNTIFS(I$313:$N$313,$A385)=COUNTIFS(I385:$N385,1)),H$312)+1))</f>
        <v>0</v>
      </c>
      <c r="I385" s="323">
        <f ca="1">IF($A385&lt;&gt;I$313,0,IF($A385&lt;&gt;$A384,1,MOD(I384-1+(COUNTIFS(N$313:$N$313,$A385)=COUNTIFS(N385:$N385,1)),I$312)+1))</f>
        <v>0</v>
      </c>
      <c r="J385" s="323"/>
      <c r="K385" s="323"/>
      <c r="L385" s="323"/>
      <c r="M385" s="323"/>
      <c r="O385">
        <v>71</v>
      </c>
      <c r="P385" s="125">
        <f t="shared" ca="1" si="841"/>
        <v>-0.5</v>
      </c>
      <c r="Q385" s="125">
        <f t="shared" ca="1" si="842"/>
        <v>0</v>
      </c>
      <c r="R385" s="125">
        <f t="shared" ca="1" si="843"/>
        <v>-0.5</v>
      </c>
      <c r="S385" s="125">
        <f t="shared" ca="1" si="844"/>
        <v>-0.5</v>
      </c>
      <c r="T385" s="125">
        <f t="shared" ca="1" si="845"/>
        <v>0</v>
      </c>
      <c r="U385" s="125">
        <f t="shared" ca="1" si="846"/>
        <v>0</v>
      </c>
      <c r="V385" s="125">
        <f t="shared" ca="1" si="847"/>
        <v>0</v>
      </c>
      <c r="W385" s="125"/>
      <c r="X385" s="125"/>
      <c r="Y385" s="125"/>
      <c r="Z385" s="125"/>
    </row>
    <row r="386" spans="1:26" outlineLevel="1">
      <c r="A386">
        <f t="shared" ca="1" si="839"/>
        <v>1</v>
      </c>
      <c r="B386" t="str">
        <f t="shared" ca="1" si="840"/>
        <v>EP1 LPD1 LPS2</v>
      </c>
      <c r="C386" s="325">
        <f ca="1">IF($A386&lt;&gt;$A385,1,MOD(C385-1+(COUNTIFS(D$313:$N$313,$A386)=COUNTIFS(D386:$N386,1)),C$312)+1)</f>
        <v>1</v>
      </c>
      <c r="D386" s="323">
        <f ca="1">IF($A386&lt;&gt;D$313,0,IF($A386&lt;&gt;$A385,1,MOD(D385-1+(COUNTIFS(E$313:$N$313,$A386)=COUNTIFS(E386:$N386,1)),D$312)+1))</f>
        <v>0</v>
      </c>
      <c r="E386" s="323">
        <f ca="1">IF($A386&lt;&gt;E$313,0,IF($A386&lt;&gt;$A385,1,MOD(E385-1+(COUNTIFS(F$313:$N$313,$A386)=COUNTIFS(F386:$N386,1)),E$312)+1))</f>
        <v>1</v>
      </c>
      <c r="F386" s="323">
        <f ca="1">IF($A386&lt;&gt;F$313,0,IF($A386&lt;&gt;$A385,1,MOD(F385-1+(COUNTIFS(G$313:$N$313,$A386)=COUNTIFS(G386:$N386,1)),F$312)+1))</f>
        <v>2</v>
      </c>
      <c r="G386" s="323">
        <f ca="1">IF($A386&lt;&gt;G$313,0,IF($A386&lt;&gt;$A385,1,MOD(G385-1+(COUNTIFS(H$313:$N$313,$A386)=COUNTIFS(H386:$N386,1)),G$312)+1))</f>
        <v>0</v>
      </c>
      <c r="H386" s="323">
        <f ca="1">IF($A386&lt;&gt;H$313,0,IF($A386&lt;&gt;$A385,1,MOD(H385-1+(COUNTIFS(I$313:$N$313,$A386)=COUNTIFS(I386:$N386,1)),H$312)+1))</f>
        <v>0</v>
      </c>
      <c r="I386" s="323">
        <f ca="1">IF($A386&lt;&gt;I$313,0,IF($A386&lt;&gt;$A385,1,MOD(I385-1+(COUNTIFS(N$313:$N$313,$A386)=COUNTIFS(N386:$N386,1)),I$312)+1))</f>
        <v>0</v>
      </c>
      <c r="J386" s="323"/>
      <c r="K386" s="323"/>
      <c r="L386" s="323"/>
      <c r="M386" s="323"/>
      <c r="O386">
        <v>72</v>
      </c>
      <c r="P386" s="125">
        <f t="shared" ca="1" si="841"/>
        <v>-0.5</v>
      </c>
      <c r="Q386" s="125">
        <f t="shared" ca="1" si="842"/>
        <v>0</v>
      </c>
      <c r="R386" s="125">
        <f t="shared" ca="1" si="843"/>
        <v>-0.5</v>
      </c>
      <c r="S386" s="125">
        <f t="shared" ca="1" si="844"/>
        <v>0</v>
      </c>
      <c r="T386" s="125">
        <f t="shared" ca="1" si="845"/>
        <v>0</v>
      </c>
      <c r="U386" s="125">
        <f t="shared" ca="1" si="846"/>
        <v>0</v>
      </c>
      <c r="V386" s="125">
        <f t="shared" ca="1" si="847"/>
        <v>0</v>
      </c>
      <c r="W386" s="125"/>
      <c r="X386" s="125"/>
      <c r="Y386" s="125"/>
      <c r="Z386" s="125"/>
    </row>
    <row r="387" spans="1:26" outlineLevel="1">
      <c r="A387">
        <f t="shared" ca="1" si="839"/>
        <v>1</v>
      </c>
      <c r="B387" t="str">
        <f t="shared" ca="1" si="840"/>
        <v>EP1 LPD1 LPS3</v>
      </c>
      <c r="C387" s="325">
        <f ca="1">IF($A387&lt;&gt;$A386,1,MOD(C386-1+(COUNTIFS(D$313:$N$313,$A387)=COUNTIFS(D387:$N387,1)),C$312)+1)</f>
        <v>1</v>
      </c>
      <c r="D387" s="323">
        <f ca="1">IF($A387&lt;&gt;D$313,0,IF($A387&lt;&gt;$A386,1,MOD(D386-1+(COUNTIFS(E$313:$N$313,$A387)=COUNTIFS(E387:$N387,1)),D$312)+1))</f>
        <v>0</v>
      </c>
      <c r="E387" s="323">
        <f ca="1">IF($A387&lt;&gt;E$313,0,IF($A387&lt;&gt;$A386,1,MOD(E386-1+(COUNTIFS(F$313:$N$313,$A387)=COUNTIFS(F387:$N387,1)),E$312)+1))</f>
        <v>1</v>
      </c>
      <c r="F387" s="323">
        <f ca="1">IF($A387&lt;&gt;F$313,0,IF($A387&lt;&gt;$A386,1,MOD(F386-1+(COUNTIFS(G$313:$N$313,$A387)=COUNTIFS(G387:$N387,1)),F$312)+1))</f>
        <v>3</v>
      </c>
      <c r="G387" s="323">
        <f ca="1">IF($A387&lt;&gt;G$313,0,IF($A387&lt;&gt;$A386,1,MOD(G386-1+(COUNTIFS(H$313:$N$313,$A387)=COUNTIFS(H387:$N387,1)),G$312)+1))</f>
        <v>0</v>
      </c>
      <c r="H387" s="323">
        <f ca="1">IF($A387&lt;&gt;H$313,0,IF($A387&lt;&gt;$A386,1,MOD(H386-1+(COUNTIFS(I$313:$N$313,$A387)=COUNTIFS(I387:$N387,1)),H$312)+1))</f>
        <v>0</v>
      </c>
      <c r="I387" s="323">
        <f ca="1">IF($A387&lt;&gt;I$313,0,IF($A387&lt;&gt;$A386,1,MOD(I386-1+(COUNTIFS(N$313:$N$313,$A387)=COUNTIFS(N387:$N387,1)),I$312)+1))</f>
        <v>0</v>
      </c>
      <c r="J387" s="323"/>
      <c r="K387" s="323"/>
      <c r="L387" s="323"/>
      <c r="M387" s="323"/>
      <c r="O387">
        <v>73</v>
      </c>
      <c r="P387" s="125">
        <f t="shared" ca="1" si="841"/>
        <v>-0.5</v>
      </c>
      <c r="Q387" s="125">
        <f t="shared" ca="1" si="842"/>
        <v>0</v>
      </c>
      <c r="R387" s="125">
        <f t="shared" ca="1" si="843"/>
        <v>-0.5</v>
      </c>
      <c r="S387" s="125">
        <f t="shared" ca="1" si="844"/>
        <v>0.5</v>
      </c>
      <c r="T387" s="125">
        <f t="shared" ca="1" si="845"/>
        <v>0</v>
      </c>
      <c r="U387" s="125">
        <f t="shared" ca="1" si="846"/>
        <v>0</v>
      </c>
      <c r="V387" s="125">
        <f t="shared" ca="1" si="847"/>
        <v>0</v>
      </c>
      <c r="W387" s="125"/>
      <c r="X387" s="125"/>
      <c r="Y387" s="125"/>
      <c r="Z387" s="125"/>
    </row>
    <row r="388" spans="1:26" outlineLevel="1">
      <c r="A388">
        <f t="shared" ca="1" si="839"/>
        <v>1</v>
      </c>
      <c r="B388" t="str">
        <f t="shared" ca="1" si="840"/>
        <v>EP1 LPD2 LPS1</v>
      </c>
      <c r="C388" s="325">
        <f ca="1">IF($A388&lt;&gt;$A387,1,MOD(C387-1+(COUNTIFS(D$313:$N$313,$A388)=COUNTIFS(D388:$N388,1)),C$312)+1)</f>
        <v>1</v>
      </c>
      <c r="D388" s="323">
        <f ca="1">IF($A388&lt;&gt;D$313,0,IF($A388&lt;&gt;$A387,1,MOD(D387-1+(COUNTIFS(E$313:$N$313,$A388)=COUNTIFS(E388:$N388,1)),D$312)+1))</f>
        <v>0</v>
      </c>
      <c r="E388" s="323">
        <f ca="1">IF($A388&lt;&gt;E$313,0,IF($A388&lt;&gt;$A387,1,MOD(E387-1+(COUNTIFS(F$313:$N$313,$A388)=COUNTIFS(F388:$N388,1)),E$312)+1))</f>
        <v>2</v>
      </c>
      <c r="F388" s="323">
        <f ca="1">IF($A388&lt;&gt;F$313,0,IF($A388&lt;&gt;$A387,1,MOD(F387-1+(COUNTIFS(G$313:$N$313,$A388)=COUNTIFS(G388:$N388,1)),F$312)+1))</f>
        <v>1</v>
      </c>
      <c r="G388" s="323">
        <f ca="1">IF($A388&lt;&gt;G$313,0,IF($A388&lt;&gt;$A387,1,MOD(G387-1+(COUNTIFS(H$313:$N$313,$A388)=COUNTIFS(H388:$N388,1)),G$312)+1))</f>
        <v>0</v>
      </c>
      <c r="H388" s="323">
        <f ca="1">IF($A388&lt;&gt;H$313,0,IF($A388&lt;&gt;$A387,1,MOD(H387-1+(COUNTIFS(I$313:$N$313,$A388)=COUNTIFS(I388:$N388,1)),H$312)+1))</f>
        <v>0</v>
      </c>
      <c r="I388" s="323">
        <f ca="1">IF($A388&lt;&gt;I$313,0,IF($A388&lt;&gt;$A387,1,MOD(I387-1+(COUNTIFS(N$313:$N$313,$A388)=COUNTIFS(N388:$N388,1)),I$312)+1))</f>
        <v>0</v>
      </c>
      <c r="J388" s="323"/>
      <c r="K388" s="323"/>
      <c r="L388" s="323"/>
      <c r="M388" s="323"/>
      <c r="O388">
        <v>74</v>
      </c>
      <c r="P388" s="125">
        <f t="shared" ca="1" si="841"/>
        <v>-0.5</v>
      </c>
      <c r="Q388" s="125">
        <f t="shared" ca="1" si="842"/>
        <v>0</v>
      </c>
      <c r="R388" s="125">
        <f t="shared" ca="1" si="843"/>
        <v>0</v>
      </c>
      <c r="S388" s="125">
        <f t="shared" ca="1" si="844"/>
        <v>-0.5</v>
      </c>
      <c r="T388" s="125">
        <f t="shared" ca="1" si="845"/>
        <v>0</v>
      </c>
      <c r="U388" s="125">
        <f t="shared" ca="1" si="846"/>
        <v>0</v>
      </c>
      <c r="V388" s="125">
        <f t="shared" ca="1" si="847"/>
        <v>0</v>
      </c>
      <c r="W388" s="125"/>
      <c r="X388" s="125"/>
      <c r="Y388" s="125"/>
      <c r="Z388" s="125"/>
    </row>
    <row r="389" spans="1:26" outlineLevel="1">
      <c r="A389">
        <f t="shared" ca="1" si="839"/>
        <v>1</v>
      </c>
      <c r="B389" t="str">
        <f t="shared" ca="1" si="840"/>
        <v>EP1 LPD2 LPS2</v>
      </c>
      <c r="C389" s="325">
        <f ca="1">IF($A389&lt;&gt;$A388,1,MOD(C388-1+(COUNTIFS(D$313:$N$313,$A389)=COUNTIFS(D389:$N389,1)),C$312)+1)</f>
        <v>1</v>
      </c>
      <c r="D389" s="323">
        <f ca="1">IF($A389&lt;&gt;D$313,0,IF($A389&lt;&gt;$A388,1,MOD(D388-1+(COUNTIFS(E$313:$N$313,$A389)=COUNTIFS(E389:$N389,1)),D$312)+1))</f>
        <v>0</v>
      </c>
      <c r="E389" s="323">
        <f ca="1">IF($A389&lt;&gt;E$313,0,IF($A389&lt;&gt;$A388,1,MOD(E388-1+(COUNTIFS(F$313:$N$313,$A389)=COUNTIFS(F389:$N389,1)),E$312)+1))</f>
        <v>2</v>
      </c>
      <c r="F389" s="323">
        <f ca="1">IF($A389&lt;&gt;F$313,0,IF($A389&lt;&gt;$A388,1,MOD(F388-1+(COUNTIFS(G$313:$N$313,$A389)=COUNTIFS(G389:$N389,1)),F$312)+1))</f>
        <v>2</v>
      </c>
      <c r="G389" s="323">
        <f ca="1">IF($A389&lt;&gt;G$313,0,IF($A389&lt;&gt;$A388,1,MOD(G388-1+(COUNTIFS(H$313:$N$313,$A389)=COUNTIFS(H389:$N389,1)),G$312)+1))</f>
        <v>0</v>
      </c>
      <c r="H389" s="323">
        <f ca="1">IF($A389&lt;&gt;H$313,0,IF($A389&lt;&gt;$A388,1,MOD(H388-1+(COUNTIFS(I$313:$N$313,$A389)=COUNTIFS(I389:$N389,1)),H$312)+1))</f>
        <v>0</v>
      </c>
      <c r="I389" s="323">
        <f ca="1">IF($A389&lt;&gt;I$313,0,IF($A389&lt;&gt;$A388,1,MOD(I388-1+(COUNTIFS(N$313:$N$313,$A389)=COUNTIFS(N389:$N389,1)),I$312)+1))</f>
        <v>0</v>
      </c>
      <c r="J389" s="323"/>
      <c r="K389" s="323"/>
      <c r="L389" s="323"/>
      <c r="M389" s="323"/>
      <c r="O389">
        <v>75</v>
      </c>
      <c r="P389" s="125">
        <f t="shared" ca="1" si="841"/>
        <v>-0.5</v>
      </c>
      <c r="Q389" s="125">
        <f t="shared" ca="1" si="842"/>
        <v>0</v>
      </c>
      <c r="R389" s="125">
        <f t="shared" ca="1" si="843"/>
        <v>0</v>
      </c>
      <c r="S389" s="125">
        <f t="shared" ca="1" si="844"/>
        <v>0</v>
      </c>
      <c r="T389" s="125">
        <f t="shared" ca="1" si="845"/>
        <v>0</v>
      </c>
      <c r="U389" s="125">
        <f t="shared" ca="1" si="846"/>
        <v>0</v>
      </c>
      <c r="V389" s="125">
        <f t="shared" ca="1" si="847"/>
        <v>0</v>
      </c>
      <c r="W389" s="125"/>
      <c r="X389" s="125"/>
      <c r="Y389" s="125"/>
      <c r="Z389" s="125"/>
    </row>
    <row r="390" spans="1:26" outlineLevel="1">
      <c r="A390">
        <f t="shared" ca="1" si="839"/>
        <v>1</v>
      </c>
      <c r="B390" t="str">
        <f t="shared" ca="1" si="840"/>
        <v>EP1 LPD2 LPS3</v>
      </c>
      <c r="C390" s="325">
        <f ca="1">IF($A390&lt;&gt;$A389,1,MOD(C389-1+(COUNTIFS(D$313:$N$313,$A390)=COUNTIFS(D390:$N390,1)),C$312)+1)</f>
        <v>1</v>
      </c>
      <c r="D390" s="323">
        <f ca="1">IF($A390&lt;&gt;D$313,0,IF($A390&lt;&gt;$A389,1,MOD(D389-1+(COUNTIFS(E$313:$N$313,$A390)=COUNTIFS(E390:$N390,1)),D$312)+1))</f>
        <v>0</v>
      </c>
      <c r="E390" s="323">
        <f ca="1">IF($A390&lt;&gt;E$313,0,IF($A390&lt;&gt;$A389,1,MOD(E389-1+(COUNTIFS(F$313:$N$313,$A390)=COUNTIFS(F390:$N390,1)),E$312)+1))</f>
        <v>2</v>
      </c>
      <c r="F390" s="323">
        <f ca="1">IF($A390&lt;&gt;F$313,0,IF($A390&lt;&gt;$A389,1,MOD(F389-1+(COUNTIFS(G$313:$N$313,$A390)=COUNTIFS(G390:$N390,1)),F$312)+1))</f>
        <v>3</v>
      </c>
      <c r="G390" s="323">
        <f ca="1">IF($A390&lt;&gt;G$313,0,IF($A390&lt;&gt;$A389,1,MOD(G389-1+(COUNTIFS(H$313:$N$313,$A390)=COUNTIFS(H390:$N390,1)),G$312)+1))</f>
        <v>0</v>
      </c>
      <c r="H390" s="323">
        <f ca="1">IF($A390&lt;&gt;H$313,0,IF($A390&lt;&gt;$A389,1,MOD(H389-1+(COUNTIFS(I$313:$N$313,$A390)=COUNTIFS(I390:$N390,1)),H$312)+1))</f>
        <v>0</v>
      </c>
      <c r="I390" s="323">
        <f ca="1">IF($A390&lt;&gt;I$313,0,IF($A390&lt;&gt;$A389,1,MOD(I389-1+(COUNTIFS(N$313:$N$313,$A390)=COUNTIFS(N390:$N390,1)),I$312)+1))</f>
        <v>0</v>
      </c>
      <c r="J390" s="323"/>
      <c r="K390" s="323"/>
      <c r="L390" s="323"/>
      <c r="M390" s="323"/>
      <c r="O390">
        <v>76</v>
      </c>
      <c r="P390" s="125">
        <f t="shared" ca="1" si="841"/>
        <v>-0.5</v>
      </c>
      <c r="Q390" s="125">
        <f t="shared" ca="1" si="842"/>
        <v>0</v>
      </c>
      <c r="R390" s="125">
        <f t="shared" ca="1" si="843"/>
        <v>0</v>
      </c>
      <c r="S390" s="125">
        <f t="shared" ca="1" si="844"/>
        <v>0.5</v>
      </c>
      <c r="T390" s="125">
        <f t="shared" ca="1" si="845"/>
        <v>0</v>
      </c>
      <c r="U390" s="125">
        <f t="shared" ca="1" si="846"/>
        <v>0</v>
      </c>
      <c r="V390" s="125">
        <f t="shared" ca="1" si="847"/>
        <v>0</v>
      </c>
      <c r="W390" s="125"/>
      <c r="X390" s="125"/>
      <c r="Y390" s="125"/>
      <c r="Z390" s="125"/>
    </row>
    <row r="391" spans="1:26" outlineLevel="1">
      <c r="A391">
        <f t="shared" ca="1" si="839"/>
        <v>1</v>
      </c>
      <c r="B391" t="str">
        <f t="shared" ca="1" si="840"/>
        <v>EP1 LPD3 LPS1</v>
      </c>
      <c r="C391" s="325">
        <f ca="1">IF($A391&lt;&gt;$A390,1,MOD(C390-1+(COUNTIFS(D$313:$N$313,$A391)=COUNTIFS(D391:$N391,1)),C$312)+1)</f>
        <v>1</v>
      </c>
      <c r="D391" s="323">
        <f ca="1">IF($A391&lt;&gt;D$313,0,IF($A391&lt;&gt;$A390,1,MOD(D390-1+(COUNTIFS(E$313:$N$313,$A391)=COUNTIFS(E391:$N391,1)),D$312)+1))</f>
        <v>0</v>
      </c>
      <c r="E391" s="323">
        <f ca="1">IF($A391&lt;&gt;E$313,0,IF($A391&lt;&gt;$A390,1,MOD(E390-1+(COUNTIFS(F$313:$N$313,$A391)=COUNTIFS(F391:$N391,1)),E$312)+1))</f>
        <v>3</v>
      </c>
      <c r="F391" s="323">
        <f ca="1">IF($A391&lt;&gt;F$313,0,IF($A391&lt;&gt;$A390,1,MOD(F390-1+(COUNTIFS(G$313:$N$313,$A391)=COUNTIFS(G391:$N391,1)),F$312)+1))</f>
        <v>1</v>
      </c>
      <c r="G391" s="323">
        <f ca="1">IF($A391&lt;&gt;G$313,0,IF($A391&lt;&gt;$A390,1,MOD(G390-1+(COUNTIFS(H$313:$N$313,$A391)=COUNTIFS(H391:$N391,1)),G$312)+1))</f>
        <v>0</v>
      </c>
      <c r="H391" s="323">
        <f ca="1">IF($A391&lt;&gt;H$313,0,IF($A391&lt;&gt;$A390,1,MOD(H390-1+(COUNTIFS(I$313:$N$313,$A391)=COUNTIFS(I391:$N391,1)),H$312)+1))</f>
        <v>0</v>
      </c>
      <c r="I391" s="323">
        <f ca="1">IF($A391&lt;&gt;I$313,0,IF($A391&lt;&gt;$A390,1,MOD(I390-1+(COUNTIFS(N$313:$N$313,$A391)=COUNTIFS(N391:$N391,1)),I$312)+1))</f>
        <v>0</v>
      </c>
      <c r="J391" s="323"/>
      <c r="K391" s="323"/>
      <c r="L391" s="323"/>
      <c r="M391" s="323"/>
      <c r="O391">
        <v>77</v>
      </c>
      <c r="P391" s="125">
        <f t="shared" ca="1" si="841"/>
        <v>-0.5</v>
      </c>
      <c r="Q391" s="125">
        <f t="shared" ca="1" si="842"/>
        <v>0</v>
      </c>
      <c r="R391" s="125">
        <f t="shared" ca="1" si="843"/>
        <v>0.5</v>
      </c>
      <c r="S391" s="125">
        <f t="shared" ca="1" si="844"/>
        <v>-0.5</v>
      </c>
      <c r="T391" s="125">
        <f t="shared" ca="1" si="845"/>
        <v>0</v>
      </c>
      <c r="U391" s="125">
        <f t="shared" ca="1" si="846"/>
        <v>0</v>
      </c>
      <c r="V391" s="125">
        <f t="shared" ca="1" si="847"/>
        <v>0</v>
      </c>
      <c r="W391" s="125"/>
      <c r="X391" s="125"/>
      <c r="Y391" s="125"/>
      <c r="Z391" s="125"/>
    </row>
    <row r="392" spans="1:26" outlineLevel="1">
      <c r="A392">
        <f t="shared" ca="1" si="839"/>
        <v>1</v>
      </c>
      <c r="B392" t="str">
        <f t="shared" ca="1" si="840"/>
        <v>EP1 LPD3 LPS2</v>
      </c>
      <c r="C392" s="325">
        <f ca="1">IF($A392&lt;&gt;$A391,1,MOD(C391-1+(COUNTIFS(D$313:$N$313,$A392)=COUNTIFS(D392:$N392,1)),C$312)+1)</f>
        <v>1</v>
      </c>
      <c r="D392" s="323">
        <f ca="1">IF($A392&lt;&gt;D$313,0,IF($A392&lt;&gt;$A391,1,MOD(D391-1+(COUNTIFS(E$313:$N$313,$A392)=COUNTIFS(E392:$N392,1)),D$312)+1))</f>
        <v>0</v>
      </c>
      <c r="E392" s="323">
        <f ca="1">IF($A392&lt;&gt;E$313,0,IF($A392&lt;&gt;$A391,1,MOD(E391-1+(COUNTIFS(F$313:$N$313,$A392)=COUNTIFS(F392:$N392,1)),E$312)+1))</f>
        <v>3</v>
      </c>
      <c r="F392" s="323">
        <f ca="1">IF($A392&lt;&gt;F$313,0,IF($A392&lt;&gt;$A391,1,MOD(F391-1+(COUNTIFS(G$313:$N$313,$A392)=COUNTIFS(G392:$N392,1)),F$312)+1))</f>
        <v>2</v>
      </c>
      <c r="G392" s="323">
        <f ca="1">IF($A392&lt;&gt;G$313,0,IF($A392&lt;&gt;$A391,1,MOD(G391-1+(COUNTIFS(H$313:$N$313,$A392)=COUNTIFS(H392:$N392,1)),G$312)+1))</f>
        <v>0</v>
      </c>
      <c r="H392" s="323">
        <f ca="1">IF($A392&lt;&gt;H$313,0,IF($A392&lt;&gt;$A391,1,MOD(H391-1+(COUNTIFS(I$313:$N$313,$A392)=COUNTIFS(I392:$N392,1)),H$312)+1))</f>
        <v>0</v>
      </c>
      <c r="I392" s="323">
        <f ca="1">IF($A392&lt;&gt;I$313,0,IF($A392&lt;&gt;$A391,1,MOD(I391-1+(COUNTIFS(N$313:$N$313,$A392)=COUNTIFS(N392:$N392,1)),I$312)+1))</f>
        <v>0</v>
      </c>
      <c r="J392" s="323"/>
      <c r="K392" s="323"/>
      <c r="L392" s="323"/>
      <c r="M392" s="323"/>
      <c r="O392">
        <v>78</v>
      </c>
      <c r="P392" s="125">
        <f t="shared" ca="1" si="841"/>
        <v>-0.5</v>
      </c>
      <c r="Q392" s="125">
        <f t="shared" ca="1" si="842"/>
        <v>0</v>
      </c>
      <c r="R392" s="125">
        <f t="shared" ca="1" si="843"/>
        <v>0.5</v>
      </c>
      <c r="S392" s="125">
        <f t="shared" ca="1" si="844"/>
        <v>0</v>
      </c>
      <c r="T392" s="125">
        <f t="shared" ca="1" si="845"/>
        <v>0</v>
      </c>
      <c r="U392" s="125">
        <f t="shared" ca="1" si="846"/>
        <v>0</v>
      </c>
      <c r="V392" s="125">
        <f t="shared" ca="1" si="847"/>
        <v>0</v>
      </c>
      <c r="W392" s="125"/>
      <c r="X392" s="125"/>
      <c r="Y392" s="125"/>
      <c r="Z392" s="125"/>
    </row>
    <row r="393" spans="1:26" outlineLevel="1">
      <c r="A393">
        <f t="shared" ca="1" si="839"/>
        <v>1</v>
      </c>
      <c r="B393" t="str">
        <f t="shared" ca="1" si="840"/>
        <v>EP1 LPD3 LPS3</v>
      </c>
      <c r="C393" s="325">
        <f ca="1">IF($A393&lt;&gt;$A392,1,MOD(C392-1+(COUNTIFS(D$313:$N$313,$A393)=COUNTIFS(D393:$N393,1)),C$312)+1)</f>
        <v>1</v>
      </c>
      <c r="D393" s="323">
        <f ca="1">IF($A393&lt;&gt;D$313,0,IF($A393&lt;&gt;$A392,1,MOD(D392-1+(COUNTIFS(E$313:$N$313,$A393)=COUNTIFS(E393:$N393,1)),D$312)+1))</f>
        <v>0</v>
      </c>
      <c r="E393" s="323">
        <f ca="1">IF($A393&lt;&gt;E$313,0,IF($A393&lt;&gt;$A392,1,MOD(E392-1+(COUNTIFS(F$313:$N$313,$A393)=COUNTIFS(F393:$N393,1)),E$312)+1))</f>
        <v>3</v>
      </c>
      <c r="F393" s="323">
        <f ca="1">IF($A393&lt;&gt;F$313,0,IF($A393&lt;&gt;$A392,1,MOD(F392-1+(COUNTIFS(G$313:$N$313,$A393)=COUNTIFS(G393:$N393,1)),F$312)+1))</f>
        <v>3</v>
      </c>
      <c r="G393" s="323">
        <f ca="1">IF($A393&lt;&gt;G$313,0,IF($A393&lt;&gt;$A392,1,MOD(G392-1+(COUNTIFS(H$313:$N$313,$A393)=COUNTIFS(H393:$N393,1)),G$312)+1))</f>
        <v>0</v>
      </c>
      <c r="H393" s="323">
        <f ca="1">IF($A393&lt;&gt;H$313,0,IF($A393&lt;&gt;$A392,1,MOD(H392-1+(COUNTIFS(I$313:$N$313,$A393)=COUNTIFS(I393:$N393,1)),H$312)+1))</f>
        <v>0</v>
      </c>
      <c r="I393" s="323">
        <f ca="1">IF($A393&lt;&gt;I$313,0,IF($A393&lt;&gt;$A392,1,MOD(I392-1+(COUNTIFS(N$313:$N$313,$A393)=COUNTIFS(N393:$N393,1)),I$312)+1))</f>
        <v>0</v>
      </c>
      <c r="J393" s="323"/>
      <c r="K393" s="323"/>
      <c r="L393" s="323"/>
      <c r="M393" s="323"/>
      <c r="O393">
        <v>79</v>
      </c>
      <c r="P393" s="125">
        <f t="shared" ca="1" si="841"/>
        <v>-0.5</v>
      </c>
      <c r="Q393" s="125">
        <f t="shared" ca="1" si="842"/>
        <v>0</v>
      </c>
      <c r="R393" s="125">
        <f t="shared" ca="1" si="843"/>
        <v>0.5</v>
      </c>
      <c r="S393" s="125">
        <f t="shared" ca="1" si="844"/>
        <v>0.5</v>
      </c>
      <c r="T393" s="125">
        <f t="shared" ca="1" si="845"/>
        <v>0</v>
      </c>
      <c r="U393" s="125">
        <f t="shared" ca="1" si="846"/>
        <v>0</v>
      </c>
      <c r="V393" s="125">
        <f t="shared" ca="1" si="847"/>
        <v>0</v>
      </c>
      <c r="W393" s="125"/>
      <c r="X393" s="125"/>
      <c r="Y393" s="125"/>
      <c r="Z393" s="125"/>
    </row>
    <row r="394" spans="1:26" outlineLevel="1">
      <c r="A394">
        <f t="shared" ca="1" si="839"/>
        <v>1</v>
      </c>
      <c r="B394" t="str">
        <f t="shared" ca="1" si="840"/>
        <v>EP2 LPD1 LPS1</v>
      </c>
      <c r="C394" s="325">
        <f ca="1">IF($A394&lt;&gt;$A393,1,MOD(C393-1+(COUNTIFS(D$313:$N$313,$A394)=COUNTIFS(D394:$N394,1)),C$312)+1)</f>
        <v>2</v>
      </c>
      <c r="D394" s="323">
        <f ca="1">IF($A394&lt;&gt;D$313,0,IF($A394&lt;&gt;$A393,1,MOD(D393-1+(COUNTIFS(E$313:$N$313,$A394)=COUNTIFS(E394:$N394,1)),D$312)+1))</f>
        <v>0</v>
      </c>
      <c r="E394" s="323">
        <f ca="1">IF($A394&lt;&gt;E$313,0,IF($A394&lt;&gt;$A393,1,MOD(E393-1+(COUNTIFS(F$313:$N$313,$A394)=COUNTIFS(F394:$N394,1)),E$312)+1))</f>
        <v>1</v>
      </c>
      <c r="F394" s="323">
        <f ca="1">IF($A394&lt;&gt;F$313,0,IF($A394&lt;&gt;$A393,1,MOD(F393-1+(COUNTIFS(G$313:$N$313,$A394)=COUNTIFS(G394:$N394,1)),F$312)+1))</f>
        <v>1</v>
      </c>
      <c r="G394" s="323">
        <f ca="1">IF($A394&lt;&gt;G$313,0,IF($A394&lt;&gt;$A393,1,MOD(G393-1+(COUNTIFS(H$313:$N$313,$A394)=COUNTIFS(H394:$N394,1)),G$312)+1))</f>
        <v>0</v>
      </c>
      <c r="H394" s="323">
        <f ca="1">IF($A394&lt;&gt;H$313,0,IF($A394&lt;&gt;$A393,1,MOD(H393-1+(COUNTIFS(I$313:$N$313,$A394)=COUNTIFS(I394:$N394,1)),H$312)+1))</f>
        <v>0</v>
      </c>
      <c r="I394" s="323">
        <f ca="1">IF($A394&lt;&gt;I$313,0,IF($A394&lt;&gt;$A393,1,MOD(I393-1+(COUNTIFS(N$313:$N$313,$A394)=COUNTIFS(N394:$N394,1)),I$312)+1))</f>
        <v>0</v>
      </c>
      <c r="J394" s="323"/>
      <c r="K394" s="323"/>
      <c r="L394" s="323"/>
      <c r="M394" s="323"/>
      <c r="O394">
        <v>80</v>
      </c>
      <c r="P394" s="125">
        <f t="shared" ca="1" si="841"/>
        <v>0</v>
      </c>
      <c r="Q394" s="125">
        <f t="shared" ca="1" si="842"/>
        <v>0</v>
      </c>
      <c r="R394" s="125">
        <f t="shared" ca="1" si="843"/>
        <v>-0.5</v>
      </c>
      <c r="S394" s="125">
        <f t="shared" ca="1" si="844"/>
        <v>-0.5</v>
      </c>
      <c r="T394" s="125">
        <f t="shared" ca="1" si="845"/>
        <v>0</v>
      </c>
      <c r="U394" s="125">
        <f t="shared" ca="1" si="846"/>
        <v>0</v>
      </c>
      <c r="V394" s="125">
        <f t="shared" ca="1" si="847"/>
        <v>0</v>
      </c>
      <c r="W394" s="125"/>
      <c r="X394" s="125"/>
      <c r="Y394" s="125"/>
      <c r="Z394" s="125"/>
    </row>
    <row r="395" spans="1:26" outlineLevel="1">
      <c r="A395" s="21">
        <v>2</v>
      </c>
      <c r="B395" t="str">
        <f t="shared" ca="1" si="840"/>
        <v>EP1 LPD1 LPS1 LPM1</v>
      </c>
      <c r="C395" s="325">
        <f ca="1">IF($A395&lt;&gt;$A394,1,MOD(C394-1+(COUNTIFS(D$313:$N$313,$A395)=COUNTIFS(D395:$N395,1)),C$312)+1)</f>
        <v>1</v>
      </c>
      <c r="D395" s="323">
        <f>IF($A395&lt;&gt;D$313,0,IF($A395&lt;&gt;$A394,1,MOD(D394-1+(COUNTIFS(E$313:$N$313,$A395)=COUNTIFS(E395:$N395,1)),D$312)+1))</f>
        <v>0</v>
      </c>
      <c r="E395" s="323">
        <f>IF($A395&lt;&gt;E$313,0,IF($A395&lt;&gt;$A394,1,MOD(E394-1+(COUNTIFS(F$313:$N$313,$A395)=COUNTIFS(F395:$N395,1)),E$312)+1))</f>
        <v>0</v>
      </c>
      <c r="F395" s="323">
        <f>IF($A395&lt;&gt;F$313,0,IF($A395&lt;&gt;$A394,1,MOD(F394-1+(COUNTIFS(G$313:$N$313,$A395)=COUNTIFS(G395:$N395,1)),F$312)+1))</f>
        <v>0</v>
      </c>
      <c r="G395" s="323">
        <f ca="1">IF($A395&lt;&gt;G$313,0,IF($A395&lt;&gt;$A394,1,MOD(G394-1+(COUNTIFS(H$313:$N$313,$A395)=COUNTIFS(H395:$N395,1)),G$312)+1))</f>
        <v>1</v>
      </c>
      <c r="H395" s="323">
        <f ca="1">IF($A395&lt;&gt;H$313,0,IF($A395&lt;&gt;$A394,1,MOD(H394-1+(COUNTIFS(I$313:$N$313,$A395)=COUNTIFS(I395:$N395,1)),H$312)+1))</f>
        <v>1</v>
      </c>
      <c r="I395" s="323">
        <f ca="1">IF($A395&lt;&gt;I$313,0,IF($A395&lt;&gt;$A394,1,MOD(I394-1+(COUNTIFS(N$313:$N$313,$A395)=COUNTIFS(N395:$N395,1)),I$312)+1))</f>
        <v>1</v>
      </c>
      <c r="J395" s="323"/>
      <c r="K395" s="323"/>
      <c r="L395" s="323"/>
      <c r="M395" s="323"/>
      <c r="O395">
        <v>81</v>
      </c>
      <c r="P395" s="125">
        <f t="shared" ref="P395:P458" ca="1" si="848">IF(C395=0,0,INDEX(C$305:C$308,C395,1))</f>
        <v>-0.5</v>
      </c>
      <c r="Q395" s="125">
        <f t="shared" ref="Q395:Q458" si="849">IF(D395=0,0,INDEX(D$305:D$308,D395,1))</f>
        <v>0</v>
      </c>
      <c r="R395" s="125">
        <f t="shared" ref="R395:R458" si="850">IF(E395=0,0,INDEX(E$305:E$308,E395,1))</f>
        <v>0</v>
      </c>
      <c r="S395" s="125">
        <f t="shared" ref="S395:S458" si="851">IF(F395=0,0,INDEX(F$305:F$308,F395,1))</f>
        <v>0</v>
      </c>
      <c r="T395" s="125">
        <v>0</v>
      </c>
      <c r="U395" s="125">
        <f t="shared" ref="U395:U458" ca="1" si="852">IF(H395=0,0,INDEX(H$305:H$308,H395,1))</f>
        <v>-0.5</v>
      </c>
      <c r="V395" s="125">
        <f t="shared" ref="V395:V458" ca="1" si="853">IF(I395=0,0,INDEX(I$305:I$308,I395,1))</f>
        <v>-0.5</v>
      </c>
      <c r="W395" s="125"/>
      <c r="X395" s="125"/>
      <c r="Y395" s="125"/>
      <c r="Z395" s="125"/>
    </row>
    <row r="396" spans="1:26" outlineLevel="1">
      <c r="A396">
        <f t="shared" ref="A396:A459" ca="1" si="854">OFFSET(A396,-1,0)</f>
        <v>2</v>
      </c>
      <c r="B396" t="str">
        <f t="shared" ca="1" si="840"/>
        <v>EP1 LPD1 LPS1 LPM2</v>
      </c>
      <c r="C396" s="325">
        <f ca="1">IF($A396&lt;&gt;$A395,1,MOD(C395-1+(COUNTIFS(D$313:$N$313,$A396)=COUNTIFS(D396:$N396,1)),C$312)+1)</f>
        <v>1</v>
      </c>
      <c r="D396" s="323">
        <f ca="1">IF($A396&lt;&gt;D$313,0,IF($A396&lt;&gt;$A395,1,MOD(D395-1+(COUNTIFS(E$313:$N$313,$A396)=COUNTIFS(E396:$N396,1)),D$312)+1))</f>
        <v>0</v>
      </c>
      <c r="E396" s="323">
        <f ca="1">IF($A396&lt;&gt;E$313,0,IF($A396&lt;&gt;$A395,1,MOD(E395-1+(COUNTIFS(F$313:$N$313,$A396)=COUNTIFS(F396:$N396,1)),E$312)+1))</f>
        <v>0</v>
      </c>
      <c r="F396" s="323">
        <f ca="1">IF($A396&lt;&gt;F$313,0,IF($A396&lt;&gt;$A395,1,MOD(F395-1+(COUNTIFS(G$313:$N$313,$A396)=COUNTIFS(G396:$N396,1)),F$312)+1))</f>
        <v>0</v>
      </c>
      <c r="G396" s="323">
        <f ca="1">IF($A396&lt;&gt;G$313,0,IF($A396&lt;&gt;$A395,1,MOD(G395-1+(COUNTIFS(H$313:$N$313,$A396)=COUNTIFS(H396:$N396,1)),G$312)+1))</f>
        <v>1</v>
      </c>
      <c r="H396" s="323">
        <f ca="1">IF($A396&lt;&gt;H$313,0,IF($A396&lt;&gt;$A395,1,MOD(H395-1+(COUNTIFS(I$313:$N$313,$A396)=COUNTIFS(I396:$N396,1)),H$312)+1))</f>
        <v>1</v>
      </c>
      <c r="I396" s="323">
        <f ca="1">IF($A396&lt;&gt;I$313,0,IF($A396&lt;&gt;$A395,1,MOD(I395-1+(COUNTIFS(N$313:$N$313,$A396)=COUNTIFS(N396:$N396,1)),I$312)+1))</f>
        <v>2</v>
      </c>
      <c r="J396" s="323"/>
      <c r="K396" s="323"/>
      <c r="L396" s="323"/>
      <c r="M396" s="323"/>
      <c r="O396">
        <v>82</v>
      </c>
      <c r="P396" s="125">
        <f t="shared" ca="1" si="848"/>
        <v>-0.5</v>
      </c>
      <c r="Q396" s="125">
        <f t="shared" ca="1" si="849"/>
        <v>0</v>
      </c>
      <c r="R396" s="125">
        <f t="shared" ca="1" si="850"/>
        <v>0</v>
      </c>
      <c r="S396" s="125">
        <f t="shared" ca="1" si="851"/>
        <v>0</v>
      </c>
      <c r="T396" s="125">
        <v>0</v>
      </c>
      <c r="U396" s="125">
        <f t="shared" ca="1" si="852"/>
        <v>-0.5</v>
      </c>
      <c r="V396" s="125">
        <f t="shared" ca="1" si="853"/>
        <v>0</v>
      </c>
      <c r="W396" s="125"/>
      <c r="X396" s="125"/>
      <c r="Y396" s="125"/>
      <c r="Z396" s="125"/>
    </row>
    <row r="397" spans="1:26" outlineLevel="1">
      <c r="A397">
        <f t="shared" ca="1" si="854"/>
        <v>2</v>
      </c>
      <c r="B397" t="str">
        <f t="shared" ca="1" si="840"/>
        <v>EP1 LPD1 LPS1 LPM3</v>
      </c>
      <c r="C397" s="325">
        <f ca="1">IF($A397&lt;&gt;$A396,1,MOD(C396-1+(COUNTIFS(D$313:$N$313,$A397)=COUNTIFS(D397:$N397,1)),C$312)+1)</f>
        <v>1</v>
      </c>
      <c r="D397" s="323">
        <f ca="1">IF($A397&lt;&gt;D$313,0,IF($A397&lt;&gt;$A396,1,MOD(D396-1+(COUNTIFS(E$313:$N$313,$A397)=COUNTIFS(E397:$N397,1)),D$312)+1))</f>
        <v>0</v>
      </c>
      <c r="E397" s="323">
        <f ca="1">IF($A397&lt;&gt;E$313,0,IF($A397&lt;&gt;$A396,1,MOD(E396-1+(COUNTIFS(F$313:$N$313,$A397)=COUNTIFS(F397:$N397,1)),E$312)+1))</f>
        <v>0</v>
      </c>
      <c r="F397" s="323">
        <f ca="1">IF($A397&lt;&gt;F$313,0,IF($A397&lt;&gt;$A396,1,MOD(F396-1+(COUNTIFS(G$313:$N$313,$A397)=COUNTIFS(G397:$N397,1)),F$312)+1))</f>
        <v>0</v>
      </c>
      <c r="G397" s="323">
        <f ca="1">IF($A397&lt;&gt;G$313,0,IF($A397&lt;&gt;$A396,1,MOD(G396-1+(COUNTIFS(H$313:$N$313,$A397)=COUNTIFS(H397:$N397,1)),G$312)+1))</f>
        <v>1</v>
      </c>
      <c r="H397" s="323">
        <f ca="1">IF($A397&lt;&gt;H$313,0,IF($A397&lt;&gt;$A396,1,MOD(H396-1+(COUNTIFS(I$313:$N$313,$A397)=COUNTIFS(I397:$N397,1)),H$312)+1))</f>
        <v>1</v>
      </c>
      <c r="I397" s="323">
        <f ca="1">IF($A397&lt;&gt;I$313,0,IF($A397&lt;&gt;$A396,1,MOD(I396-1+(COUNTIFS(N$313:$N$313,$A397)=COUNTIFS(N397:$N397,1)),I$312)+1))</f>
        <v>3</v>
      </c>
      <c r="J397" s="323"/>
      <c r="K397" s="323"/>
      <c r="L397" s="323"/>
      <c r="M397" s="323"/>
      <c r="O397">
        <v>83</v>
      </c>
      <c r="P397" s="125">
        <f t="shared" ca="1" si="848"/>
        <v>-0.5</v>
      </c>
      <c r="Q397" s="125">
        <f t="shared" ca="1" si="849"/>
        <v>0</v>
      </c>
      <c r="R397" s="125">
        <f t="shared" ca="1" si="850"/>
        <v>0</v>
      </c>
      <c r="S397" s="125">
        <f t="shared" ca="1" si="851"/>
        <v>0</v>
      </c>
      <c r="T397" s="125">
        <v>0</v>
      </c>
      <c r="U397" s="125">
        <f t="shared" ca="1" si="852"/>
        <v>-0.5</v>
      </c>
      <c r="V397" s="125">
        <f t="shared" ca="1" si="853"/>
        <v>0.5</v>
      </c>
      <c r="W397" s="125"/>
      <c r="X397" s="125"/>
      <c r="Y397" s="125"/>
      <c r="Z397" s="125"/>
    </row>
    <row r="398" spans="1:26" outlineLevel="1">
      <c r="A398">
        <f t="shared" ca="1" si="854"/>
        <v>2</v>
      </c>
      <c r="B398" t="str">
        <f t="shared" ca="1" si="840"/>
        <v>EP1 LPD1 LPS2 LPM1</v>
      </c>
      <c r="C398" s="325">
        <f ca="1">IF($A398&lt;&gt;$A397,1,MOD(C397-1+(COUNTIFS(D$313:$N$313,$A398)=COUNTIFS(D398:$N398,1)),C$312)+1)</f>
        <v>1</v>
      </c>
      <c r="D398" s="323">
        <f ca="1">IF($A398&lt;&gt;D$313,0,IF($A398&lt;&gt;$A397,1,MOD(D397-1+(COUNTIFS(E$313:$N$313,$A398)=COUNTIFS(E398:$N398,1)),D$312)+1))</f>
        <v>0</v>
      </c>
      <c r="E398" s="323">
        <f ca="1">IF($A398&lt;&gt;E$313,0,IF($A398&lt;&gt;$A397,1,MOD(E397-1+(COUNTIFS(F$313:$N$313,$A398)=COUNTIFS(F398:$N398,1)),E$312)+1))</f>
        <v>0</v>
      </c>
      <c r="F398" s="323">
        <f ca="1">IF($A398&lt;&gt;F$313,0,IF($A398&lt;&gt;$A397,1,MOD(F397-1+(COUNTIFS(G$313:$N$313,$A398)=COUNTIFS(G398:$N398,1)),F$312)+1))</f>
        <v>0</v>
      </c>
      <c r="G398" s="323">
        <f ca="1">IF($A398&lt;&gt;G$313,0,IF($A398&lt;&gt;$A397,1,MOD(G397-1+(COUNTIFS(H$313:$N$313,$A398)=COUNTIFS(H398:$N398,1)),G$312)+1))</f>
        <v>1</v>
      </c>
      <c r="H398" s="323">
        <f ca="1">IF($A398&lt;&gt;H$313,0,IF($A398&lt;&gt;$A397,1,MOD(H397-1+(COUNTIFS(I$313:$N$313,$A398)=COUNTIFS(I398:$N398,1)),H$312)+1))</f>
        <v>2</v>
      </c>
      <c r="I398" s="323">
        <f ca="1">IF($A398&lt;&gt;I$313,0,IF($A398&lt;&gt;$A397,1,MOD(I397-1+(COUNTIFS(N$313:$N$313,$A398)=COUNTIFS(N398:$N398,1)),I$312)+1))</f>
        <v>1</v>
      </c>
      <c r="J398" s="323"/>
      <c r="K398" s="323"/>
      <c r="L398" s="323"/>
      <c r="M398" s="323"/>
      <c r="O398">
        <v>84</v>
      </c>
      <c r="P398" s="125">
        <f t="shared" ca="1" si="848"/>
        <v>-0.5</v>
      </c>
      <c r="Q398" s="125">
        <f t="shared" ca="1" si="849"/>
        <v>0</v>
      </c>
      <c r="R398" s="125">
        <f t="shared" ca="1" si="850"/>
        <v>0</v>
      </c>
      <c r="S398" s="125">
        <f t="shared" ca="1" si="851"/>
        <v>0</v>
      </c>
      <c r="T398" s="125">
        <v>0</v>
      </c>
      <c r="U398" s="125">
        <f t="shared" ca="1" si="852"/>
        <v>0</v>
      </c>
      <c r="V398" s="125">
        <f t="shared" ca="1" si="853"/>
        <v>-0.5</v>
      </c>
      <c r="W398" s="125"/>
      <c r="X398" s="125"/>
      <c r="Y398" s="125"/>
      <c r="Z398" s="125"/>
    </row>
    <row r="399" spans="1:26" outlineLevel="1">
      <c r="A399">
        <f t="shared" ca="1" si="854"/>
        <v>2</v>
      </c>
      <c r="B399" t="str">
        <f t="shared" ca="1" si="840"/>
        <v>EP1 LPD1 LPS2 LPM2</v>
      </c>
      <c r="C399" s="325">
        <f ca="1">IF($A399&lt;&gt;$A398,1,MOD(C398-1+(COUNTIFS(D$313:$N$313,$A399)=COUNTIFS(D399:$N399,1)),C$312)+1)</f>
        <v>1</v>
      </c>
      <c r="D399" s="323">
        <f ca="1">IF($A399&lt;&gt;D$313,0,IF($A399&lt;&gt;$A398,1,MOD(D398-1+(COUNTIFS(E$313:$N$313,$A399)=COUNTIFS(E399:$N399,1)),D$312)+1))</f>
        <v>0</v>
      </c>
      <c r="E399" s="323">
        <f ca="1">IF($A399&lt;&gt;E$313,0,IF($A399&lt;&gt;$A398,1,MOD(E398-1+(COUNTIFS(F$313:$N$313,$A399)=COUNTIFS(F399:$N399,1)),E$312)+1))</f>
        <v>0</v>
      </c>
      <c r="F399" s="323">
        <f ca="1">IF($A399&lt;&gt;F$313,0,IF($A399&lt;&gt;$A398,1,MOD(F398-1+(COUNTIFS(G$313:$N$313,$A399)=COUNTIFS(G399:$N399,1)),F$312)+1))</f>
        <v>0</v>
      </c>
      <c r="G399" s="323">
        <f ca="1">IF($A399&lt;&gt;G$313,0,IF($A399&lt;&gt;$A398,1,MOD(G398-1+(COUNTIFS(H$313:$N$313,$A399)=COUNTIFS(H399:$N399,1)),G$312)+1))</f>
        <v>1</v>
      </c>
      <c r="H399" s="323">
        <f ca="1">IF($A399&lt;&gt;H$313,0,IF($A399&lt;&gt;$A398,1,MOD(H398-1+(COUNTIFS(I$313:$N$313,$A399)=COUNTIFS(I399:$N399,1)),H$312)+1))</f>
        <v>2</v>
      </c>
      <c r="I399" s="323">
        <f ca="1">IF($A399&lt;&gt;I$313,0,IF($A399&lt;&gt;$A398,1,MOD(I398-1+(COUNTIFS(N$313:$N$313,$A399)=COUNTIFS(N399:$N399,1)),I$312)+1))</f>
        <v>2</v>
      </c>
      <c r="J399" s="323"/>
      <c r="K399" s="323"/>
      <c r="L399" s="323"/>
      <c r="M399" s="323"/>
      <c r="O399">
        <v>85</v>
      </c>
      <c r="P399" s="125">
        <f t="shared" ca="1" si="848"/>
        <v>-0.5</v>
      </c>
      <c r="Q399" s="125">
        <f t="shared" ca="1" si="849"/>
        <v>0</v>
      </c>
      <c r="R399" s="125">
        <f t="shared" ca="1" si="850"/>
        <v>0</v>
      </c>
      <c r="S399" s="125">
        <f t="shared" ca="1" si="851"/>
        <v>0</v>
      </c>
      <c r="T399" s="125">
        <v>0</v>
      </c>
      <c r="U399" s="125">
        <f t="shared" ca="1" si="852"/>
        <v>0</v>
      </c>
      <c r="V399" s="125">
        <f t="shared" ca="1" si="853"/>
        <v>0</v>
      </c>
      <c r="W399" s="125"/>
      <c r="X399" s="125"/>
      <c r="Y399" s="125"/>
      <c r="Z399" s="125"/>
    </row>
    <row r="400" spans="1:26" outlineLevel="1">
      <c r="A400">
        <f t="shared" ca="1" si="854"/>
        <v>2</v>
      </c>
      <c r="B400" t="str">
        <f t="shared" ca="1" si="840"/>
        <v>EP1 LPD1 LPS2 LPM3</v>
      </c>
      <c r="C400" s="325">
        <f ca="1">IF($A400&lt;&gt;$A399,1,MOD(C399-1+(COUNTIFS(D$313:$N$313,$A400)=COUNTIFS(D400:$N400,1)),C$312)+1)</f>
        <v>1</v>
      </c>
      <c r="D400" s="323">
        <f ca="1">IF($A400&lt;&gt;D$313,0,IF($A400&lt;&gt;$A399,1,MOD(D399-1+(COUNTIFS(E$313:$N$313,$A400)=COUNTIFS(E400:$N400,1)),D$312)+1))</f>
        <v>0</v>
      </c>
      <c r="E400" s="323">
        <f ca="1">IF($A400&lt;&gt;E$313,0,IF($A400&lt;&gt;$A399,1,MOD(E399-1+(COUNTIFS(F$313:$N$313,$A400)=COUNTIFS(F400:$N400,1)),E$312)+1))</f>
        <v>0</v>
      </c>
      <c r="F400" s="323">
        <f ca="1">IF($A400&lt;&gt;F$313,0,IF($A400&lt;&gt;$A399,1,MOD(F399-1+(COUNTIFS(G$313:$N$313,$A400)=COUNTIFS(G400:$N400,1)),F$312)+1))</f>
        <v>0</v>
      </c>
      <c r="G400" s="323">
        <f ca="1">IF($A400&lt;&gt;G$313,0,IF($A400&lt;&gt;$A399,1,MOD(G399-1+(COUNTIFS(H$313:$N$313,$A400)=COUNTIFS(H400:$N400,1)),G$312)+1))</f>
        <v>1</v>
      </c>
      <c r="H400" s="323">
        <f ca="1">IF($A400&lt;&gt;H$313,0,IF($A400&lt;&gt;$A399,1,MOD(H399-1+(COUNTIFS(I$313:$N$313,$A400)=COUNTIFS(I400:$N400,1)),H$312)+1))</f>
        <v>2</v>
      </c>
      <c r="I400" s="323">
        <f ca="1">IF($A400&lt;&gt;I$313,0,IF($A400&lt;&gt;$A399,1,MOD(I399-1+(COUNTIFS(N$313:$N$313,$A400)=COUNTIFS(N400:$N400,1)),I$312)+1))</f>
        <v>3</v>
      </c>
      <c r="J400" s="323"/>
      <c r="K400" s="323"/>
      <c r="L400" s="323"/>
      <c r="M400" s="323"/>
      <c r="O400">
        <v>86</v>
      </c>
      <c r="P400" s="125">
        <f t="shared" ca="1" si="848"/>
        <v>-0.5</v>
      </c>
      <c r="Q400" s="125">
        <f t="shared" ca="1" si="849"/>
        <v>0</v>
      </c>
      <c r="R400" s="125">
        <f t="shared" ca="1" si="850"/>
        <v>0</v>
      </c>
      <c r="S400" s="125">
        <f t="shared" ca="1" si="851"/>
        <v>0</v>
      </c>
      <c r="T400" s="125">
        <v>0</v>
      </c>
      <c r="U400" s="125">
        <f t="shared" ca="1" si="852"/>
        <v>0</v>
      </c>
      <c r="V400" s="125">
        <f t="shared" ca="1" si="853"/>
        <v>0.5</v>
      </c>
      <c r="W400" s="125"/>
      <c r="X400" s="125"/>
      <c r="Y400" s="125"/>
      <c r="Z400" s="125"/>
    </row>
    <row r="401" spans="1:26" outlineLevel="1">
      <c r="A401">
        <f t="shared" ca="1" si="854"/>
        <v>2</v>
      </c>
      <c r="B401" t="str">
        <f t="shared" ca="1" si="840"/>
        <v>EP1 LPD1 LPS3 LPM1</v>
      </c>
      <c r="C401" s="325">
        <f ca="1">IF($A401&lt;&gt;$A400,1,MOD(C400-1+(COUNTIFS(D$313:$N$313,$A401)=COUNTIFS(D401:$N401,1)),C$312)+1)</f>
        <v>1</v>
      </c>
      <c r="D401" s="323">
        <f ca="1">IF($A401&lt;&gt;D$313,0,IF($A401&lt;&gt;$A400,1,MOD(D400-1+(COUNTIFS(E$313:$N$313,$A401)=COUNTIFS(E401:$N401,1)),D$312)+1))</f>
        <v>0</v>
      </c>
      <c r="E401" s="323">
        <f ca="1">IF($A401&lt;&gt;E$313,0,IF($A401&lt;&gt;$A400,1,MOD(E400-1+(COUNTIFS(F$313:$N$313,$A401)=COUNTIFS(F401:$N401,1)),E$312)+1))</f>
        <v>0</v>
      </c>
      <c r="F401" s="323">
        <f ca="1">IF($A401&lt;&gt;F$313,0,IF($A401&lt;&gt;$A400,1,MOD(F400-1+(COUNTIFS(G$313:$N$313,$A401)=COUNTIFS(G401:$N401,1)),F$312)+1))</f>
        <v>0</v>
      </c>
      <c r="G401" s="323">
        <f ca="1">IF($A401&lt;&gt;G$313,0,IF($A401&lt;&gt;$A400,1,MOD(G400-1+(COUNTIFS(H$313:$N$313,$A401)=COUNTIFS(H401:$N401,1)),G$312)+1))</f>
        <v>1</v>
      </c>
      <c r="H401" s="323">
        <f ca="1">IF($A401&lt;&gt;H$313,0,IF($A401&lt;&gt;$A400,1,MOD(H400-1+(COUNTIFS(I$313:$N$313,$A401)=COUNTIFS(I401:$N401,1)),H$312)+1))</f>
        <v>3</v>
      </c>
      <c r="I401" s="323">
        <f ca="1">IF($A401&lt;&gt;I$313,0,IF($A401&lt;&gt;$A400,1,MOD(I400-1+(COUNTIFS(N$313:$N$313,$A401)=COUNTIFS(N401:$N401,1)),I$312)+1))</f>
        <v>1</v>
      </c>
      <c r="J401" s="323"/>
      <c r="K401" s="323"/>
      <c r="L401" s="323"/>
      <c r="M401" s="323"/>
      <c r="O401">
        <v>87</v>
      </c>
      <c r="P401" s="125">
        <f t="shared" ca="1" si="848"/>
        <v>-0.5</v>
      </c>
      <c r="Q401" s="125">
        <f t="shared" ca="1" si="849"/>
        <v>0</v>
      </c>
      <c r="R401" s="125">
        <f t="shared" ca="1" si="850"/>
        <v>0</v>
      </c>
      <c r="S401" s="125">
        <f t="shared" ca="1" si="851"/>
        <v>0</v>
      </c>
      <c r="T401" s="125">
        <v>0</v>
      </c>
      <c r="U401" s="125">
        <f t="shared" ca="1" si="852"/>
        <v>0.5</v>
      </c>
      <c r="V401" s="125">
        <f t="shared" ca="1" si="853"/>
        <v>-0.5</v>
      </c>
      <c r="W401" s="125"/>
      <c r="X401" s="125"/>
      <c r="Y401" s="125"/>
      <c r="Z401" s="125"/>
    </row>
    <row r="402" spans="1:26" outlineLevel="1">
      <c r="A402">
        <f t="shared" ca="1" si="854"/>
        <v>2</v>
      </c>
      <c r="B402" t="str">
        <f t="shared" ca="1" si="840"/>
        <v>EP1 LPD1 LPS3 LPM2</v>
      </c>
      <c r="C402" s="325">
        <f ca="1">IF($A402&lt;&gt;$A401,1,MOD(C401-1+(COUNTIFS(D$313:$N$313,$A402)=COUNTIFS(D402:$N402,1)),C$312)+1)</f>
        <v>1</v>
      </c>
      <c r="D402" s="323">
        <f ca="1">IF($A402&lt;&gt;D$313,0,IF($A402&lt;&gt;$A401,1,MOD(D401-1+(COUNTIFS(E$313:$N$313,$A402)=COUNTIFS(E402:$N402,1)),D$312)+1))</f>
        <v>0</v>
      </c>
      <c r="E402" s="323">
        <f ca="1">IF($A402&lt;&gt;E$313,0,IF($A402&lt;&gt;$A401,1,MOD(E401-1+(COUNTIFS(F$313:$N$313,$A402)=COUNTIFS(F402:$N402,1)),E$312)+1))</f>
        <v>0</v>
      </c>
      <c r="F402" s="323">
        <f ca="1">IF($A402&lt;&gt;F$313,0,IF($A402&lt;&gt;$A401,1,MOD(F401-1+(COUNTIFS(G$313:$N$313,$A402)=COUNTIFS(G402:$N402,1)),F$312)+1))</f>
        <v>0</v>
      </c>
      <c r="G402" s="323">
        <f ca="1">IF($A402&lt;&gt;G$313,0,IF($A402&lt;&gt;$A401,1,MOD(G401-1+(COUNTIFS(H$313:$N$313,$A402)=COUNTIFS(H402:$N402,1)),G$312)+1))</f>
        <v>1</v>
      </c>
      <c r="H402" s="323">
        <f ca="1">IF($A402&lt;&gt;H$313,0,IF($A402&lt;&gt;$A401,1,MOD(H401-1+(COUNTIFS(I$313:$N$313,$A402)=COUNTIFS(I402:$N402,1)),H$312)+1))</f>
        <v>3</v>
      </c>
      <c r="I402" s="323">
        <f ca="1">IF($A402&lt;&gt;I$313,0,IF($A402&lt;&gt;$A401,1,MOD(I401-1+(COUNTIFS(N$313:$N$313,$A402)=COUNTIFS(N402:$N402,1)),I$312)+1))</f>
        <v>2</v>
      </c>
      <c r="J402" s="323"/>
      <c r="K402" s="323"/>
      <c r="L402" s="323"/>
      <c r="M402" s="323"/>
      <c r="O402">
        <v>88</v>
      </c>
      <c r="P402" s="125">
        <f t="shared" ca="1" si="848"/>
        <v>-0.5</v>
      </c>
      <c r="Q402" s="125">
        <f t="shared" ca="1" si="849"/>
        <v>0</v>
      </c>
      <c r="R402" s="125">
        <f t="shared" ca="1" si="850"/>
        <v>0</v>
      </c>
      <c r="S402" s="125">
        <f t="shared" ca="1" si="851"/>
        <v>0</v>
      </c>
      <c r="T402" s="125">
        <v>0</v>
      </c>
      <c r="U402" s="125">
        <f t="shared" ca="1" si="852"/>
        <v>0.5</v>
      </c>
      <c r="V402" s="125">
        <f t="shared" ca="1" si="853"/>
        <v>0</v>
      </c>
      <c r="W402" s="125"/>
      <c r="X402" s="125"/>
      <c r="Y402" s="125"/>
      <c r="Z402" s="125"/>
    </row>
    <row r="403" spans="1:26" outlineLevel="1">
      <c r="A403">
        <f t="shared" ca="1" si="854"/>
        <v>2</v>
      </c>
      <c r="B403" t="str">
        <f t="shared" ca="1" si="840"/>
        <v>EP1 LPD1 LPS3 LPM3</v>
      </c>
      <c r="C403" s="325">
        <f ca="1">IF($A403&lt;&gt;$A402,1,MOD(C402-1+(COUNTIFS(D$313:$N$313,$A403)=COUNTIFS(D403:$N403,1)),C$312)+1)</f>
        <v>1</v>
      </c>
      <c r="D403" s="323">
        <f ca="1">IF($A403&lt;&gt;D$313,0,IF($A403&lt;&gt;$A402,1,MOD(D402-1+(COUNTIFS(E$313:$N$313,$A403)=COUNTIFS(E403:$N403,1)),D$312)+1))</f>
        <v>0</v>
      </c>
      <c r="E403" s="323">
        <f ca="1">IF($A403&lt;&gt;E$313,0,IF($A403&lt;&gt;$A402,1,MOD(E402-1+(COUNTIFS(F$313:$N$313,$A403)=COUNTIFS(F403:$N403,1)),E$312)+1))</f>
        <v>0</v>
      </c>
      <c r="F403" s="323">
        <f ca="1">IF($A403&lt;&gt;F$313,0,IF($A403&lt;&gt;$A402,1,MOD(F402-1+(COUNTIFS(G$313:$N$313,$A403)=COUNTIFS(G403:$N403,1)),F$312)+1))</f>
        <v>0</v>
      </c>
      <c r="G403" s="323">
        <f ca="1">IF($A403&lt;&gt;G$313,0,IF($A403&lt;&gt;$A402,1,MOD(G402-1+(COUNTIFS(H$313:$N$313,$A403)=COUNTIFS(H403:$N403,1)),G$312)+1))</f>
        <v>1</v>
      </c>
      <c r="H403" s="323">
        <f ca="1">IF($A403&lt;&gt;H$313,0,IF($A403&lt;&gt;$A402,1,MOD(H402-1+(COUNTIFS(I$313:$N$313,$A403)=COUNTIFS(I403:$N403,1)),H$312)+1))</f>
        <v>3</v>
      </c>
      <c r="I403" s="323">
        <f ca="1">IF($A403&lt;&gt;I$313,0,IF($A403&lt;&gt;$A402,1,MOD(I402-1+(COUNTIFS(N$313:$N$313,$A403)=COUNTIFS(N403:$N403,1)),I$312)+1))</f>
        <v>3</v>
      </c>
      <c r="J403" s="323"/>
      <c r="K403" s="323"/>
      <c r="L403" s="323"/>
      <c r="M403" s="323"/>
      <c r="O403">
        <v>89</v>
      </c>
      <c r="P403" s="125">
        <f t="shared" ca="1" si="848"/>
        <v>-0.5</v>
      </c>
      <c r="Q403" s="125">
        <f t="shared" ca="1" si="849"/>
        <v>0</v>
      </c>
      <c r="R403" s="125">
        <f t="shared" ca="1" si="850"/>
        <v>0</v>
      </c>
      <c r="S403" s="125">
        <f t="shared" ca="1" si="851"/>
        <v>0</v>
      </c>
      <c r="T403" s="125">
        <v>0</v>
      </c>
      <c r="U403" s="125">
        <f t="shared" ca="1" si="852"/>
        <v>0.5</v>
      </c>
      <c r="V403" s="125">
        <f t="shared" ca="1" si="853"/>
        <v>0.5</v>
      </c>
      <c r="W403" s="125"/>
      <c r="X403" s="125"/>
      <c r="Y403" s="125"/>
      <c r="Z403" s="125"/>
    </row>
    <row r="404" spans="1:26" outlineLevel="1">
      <c r="A404">
        <f t="shared" ca="1" si="854"/>
        <v>2</v>
      </c>
      <c r="B404" t="str">
        <f t="shared" ca="1" si="840"/>
        <v>EP2 LPD1 LPS1 LPM1</v>
      </c>
      <c r="C404" s="325">
        <f ca="1">IF($A404&lt;&gt;$A403,1,MOD(C403-1+(COUNTIFS(D$313:$N$313,$A404)=COUNTIFS(D404:$N404,1)),C$312)+1)</f>
        <v>2</v>
      </c>
      <c r="D404" s="323">
        <f ca="1">IF($A404&lt;&gt;D$313,0,IF($A404&lt;&gt;$A403,1,MOD(D403-1+(COUNTIFS(E$313:$N$313,$A404)=COUNTIFS(E404:$N404,1)),D$312)+1))</f>
        <v>0</v>
      </c>
      <c r="E404" s="323">
        <f ca="1">IF($A404&lt;&gt;E$313,0,IF($A404&lt;&gt;$A403,1,MOD(E403-1+(COUNTIFS(F$313:$N$313,$A404)=COUNTIFS(F404:$N404,1)),E$312)+1))</f>
        <v>0</v>
      </c>
      <c r="F404" s="323">
        <f ca="1">IF($A404&lt;&gt;F$313,0,IF($A404&lt;&gt;$A403,1,MOD(F403-1+(COUNTIFS(G$313:$N$313,$A404)=COUNTIFS(G404:$N404,1)),F$312)+1))</f>
        <v>0</v>
      </c>
      <c r="G404" s="323">
        <f ca="1">IF($A404&lt;&gt;G$313,0,IF($A404&lt;&gt;$A403,1,MOD(G403-1+(COUNTIFS(H$313:$N$313,$A404)=COUNTIFS(H404:$N404,1)),G$312)+1))</f>
        <v>1</v>
      </c>
      <c r="H404" s="323">
        <f ca="1">IF($A404&lt;&gt;H$313,0,IF($A404&lt;&gt;$A403,1,MOD(H403-1+(COUNTIFS(I$313:$N$313,$A404)=COUNTIFS(I404:$N404,1)),H$312)+1))</f>
        <v>1</v>
      </c>
      <c r="I404" s="323">
        <f ca="1">IF($A404&lt;&gt;I$313,0,IF($A404&lt;&gt;$A403,1,MOD(I403-1+(COUNTIFS(N$313:$N$313,$A404)=COUNTIFS(N404:$N404,1)),I$312)+1))</f>
        <v>1</v>
      </c>
      <c r="J404" s="323"/>
      <c r="K404" s="323"/>
      <c r="L404" s="323"/>
      <c r="M404" s="323"/>
      <c r="O404">
        <v>90</v>
      </c>
      <c r="P404" s="125">
        <f t="shared" ca="1" si="848"/>
        <v>0</v>
      </c>
      <c r="Q404" s="125">
        <f t="shared" ca="1" si="849"/>
        <v>0</v>
      </c>
      <c r="R404" s="125">
        <f t="shared" ca="1" si="850"/>
        <v>0</v>
      </c>
      <c r="S404" s="125">
        <f t="shared" ca="1" si="851"/>
        <v>0</v>
      </c>
      <c r="T404" s="125">
        <v>0</v>
      </c>
      <c r="U404" s="125">
        <f t="shared" ca="1" si="852"/>
        <v>-0.5</v>
      </c>
      <c r="V404" s="125">
        <f t="shared" ca="1" si="853"/>
        <v>-0.5</v>
      </c>
      <c r="W404" s="125"/>
      <c r="X404" s="125"/>
      <c r="Y404" s="125"/>
      <c r="Z404" s="125"/>
    </row>
    <row r="405" spans="1:26" outlineLevel="1">
      <c r="A405">
        <f t="shared" ca="1" si="854"/>
        <v>2</v>
      </c>
      <c r="B405" t="str">
        <f t="shared" ca="1" si="840"/>
        <v>EP2 LPD1 LPS1 LPM2</v>
      </c>
      <c r="C405" s="325">
        <f ca="1">IF($A405&lt;&gt;$A404,1,MOD(C404-1+(COUNTIFS(D$313:$N$313,$A405)=COUNTIFS(D405:$N405,1)),C$312)+1)</f>
        <v>2</v>
      </c>
      <c r="D405" s="323">
        <f ca="1">IF($A405&lt;&gt;D$313,0,IF($A405&lt;&gt;$A404,1,MOD(D404-1+(COUNTIFS(E$313:$N$313,$A405)=COUNTIFS(E405:$N405,1)),D$312)+1))</f>
        <v>0</v>
      </c>
      <c r="E405" s="323">
        <f ca="1">IF($A405&lt;&gt;E$313,0,IF($A405&lt;&gt;$A404,1,MOD(E404-1+(COUNTIFS(F$313:$N$313,$A405)=COUNTIFS(F405:$N405,1)),E$312)+1))</f>
        <v>0</v>
      </c>
      <c r="F405" s="323">
        <f ca="1">IF($A405&lt;&gt;F$313,0,IF($A405&lt;&gt;$A404,1,MOD(F404-1+(COUNTIFS(G$313:$N$313,$A405)=COUNTIFS(G405:$N405,1)),F$312)+1))</f>
        <v>0</v>
      </c>
      <c r="G405" s="323">
        <f ca="1">IF($A405&lt;&gt;G$313,0,IF($A405&lt;&gt;$A404,1,MOD(G404-1+(COUNTIFS(H$313:$N$313,$A405)=COUNTIFS(H405:$N405,1)),G$312)+1))</f>
        <v>1</v>
      </c>
      <c r="H405" s="323">
        <f ca="1">IF($A405&lt;&gt;H$313,0,IF($A405&lt;&gt;$A404,1,MOD(H404-1+(COUNTIFS(I$313:$N$313,$A405)=COUNTIFS(I405:$N405,1)),H$312)+1))</f>
        <v>1</v>
      </c>
      <c r="I405" s="323">
        <f ca="1">IF($A405&lt;&gt;I$313,0,IF($A405&lt;&gt;$A404,1,MOD(I404-1+(COUNTIFS(N$313:$N$313,$A405)=COUNTIFS(N405:$N405,1)),I$312)+1))</f>
        <v>2</v>
      </c>
      <c r="J405" s="323"/>
      <c r="K405" s="323"/>
      <c r="L405" s="323"/>
      <c r="M405" s="323"/>
      <c r="O405">
        <v>91</v>
      </c>
      <c r="P405" s="125">
        <f t="shared" ca="1" si="848"/>
        <v>0</v>
      </c>
      <c r="Q405" s="125">
        <f t="shared" ca="1" si="849"/>
        <v>0</v>
      </c>
      <c r="R405" s="125">
        <f t="shared" ca="1" si="850"/>
        <v>0</v>
      </c>
      <c r="S405" s="125">
        <f t="shared" ca="1" si="851"/>
        <v>0</v>
      </c>
      <c r="T405" s="125">
        <v>0</v>
      </c>
      <c r="U405" s="125">
        <f t="shared" ca="1" si="852"/>
        <v>-0.5</v>
      </c>
      <c r="V405" s="125">
        <f t="shared" ca="1" si="853"/>
        <v>0</v>
      </c>
      <c r="W405" s="125"/>
      <c r="X405" s="125"/>
      <c r="Y405" s="125"/>
      <c r="Z405" s="125"/>
    </row>
    <row r="406" spans="1:26" outlineLevel="1">
      <c r="A406">
        <f t="shared" ca="1" si="854"/>
        <v>2</v>
      </c>
      <c r="B406" t="str">
        <f t="shared" ca="1" si="840"/>
        <v>EP2 LPD1 LPS1 LPM3</v>
      </c>
      <c r="C406" s="325">
        <f ca="1">IF($A406&lt;&gt;$A405,1,MOD(C405-1+(COUNTIFS(D$313:$N$313,$A406)=COUNTIFS(D406:$N406,1)),C$312)+1)</f>
        <v>2</v>
      </c>
      <c r="D406" s="323">
        <f ca="1">IF($A406&lt;&gt;D$313,0,IF($A406&lt;&gt;$A405,1,MOD(D405-1+(COUNTIFS(E$313:$N$313,$A406)=COUNTIFS(E406:$N406,1)),D$312)+1))</f>
        <v>0</v>
      </c>
      <c r="E406" s="323">
        <f ca="1">IF($A406&lt;&gt;E$313,0,IF($A406&lt;&gt;$A405,1,MOD(E405-1+(COUNTIFS(F$313:$N$313,$A406)=COUNTIFS(F406:$N406,1)),E$312)+1))</f>
        <v>0</v>
      </c>
      <c r="F406" s="323">
        <f ca="1">IF($A406&lt;&gt;F$313,0,IF($A406&lt;&gt;$A405,1,MOD(F405-1+(COUNTIFS(G$313:$N$313,$A406)=COUNTIFS(G406:$N406,1)),F$312)+1))</f>
        <v>0</v>
      </c>
      <c r="G406" s="323">
        <f ca="1">IF($A406&lt;&gt;G$313,0,IF($A406&lt;&gt;$A405,1,MOD(G405-1+(COUNTIFS(H$313:$N$313,$A406)=COUNTIFS(H406:$N406,1)),G$312)+1))</f>
        <v>1</v>
      </c>
      <c r="H406" s="323">
        <f ca="1">IF($A406&lt;&gt;H$313,0,IF($A406&lt;&gt;$A405,1,MOD(H405-1+(COUNTIFS(I$313:$N$313,$A406)=COUNTIFS(I406:$N406,1)),H$312)+1))</f>
        <v>1</v>
      </c>
      <c r="I406" s="323">
        <f ca="1">IF($A406&lt;&gt;I$313,0,IF($A406&lt;&gt;$A405,1,MOD(I405-1+(COUNTIFS(N$313:$N$313,$A406)=COUNTIFS(N406:$N406,1)),I$312)+1))</f>
        <v>3</v>
      </c>
      <c r="J406" s="323"/>
      <c r="K406" s="323"/>
      <c r="L406" s="323"/>
      <c r="M406" s="323"/>
      <c r="O406">
        <v>92</v>
      </c>
      <c r="P406" s="125">
        <f t="shared" ca="1" si="848"/>
        <v>0</v>
      </c>
      <c r="Q406" s="125">
        <f t="shared" ca="1" si="849"/>
        <v>0</v>
      </c>
      <c r="R406" s="125">
        <f t="shared" ca="1" si="850"/>
        <v>0</v>
      </c>
      <c r="S406" s="125">
        <f t="shared" ca="1" si="851"/>
        <v>0</v>
      </c>
      <c r="T406" s="125">
        <v>0</v>
      </c>
      <c r="U406" s="125">
        <f t="shared" ca="1" si="852"/>
        <v>-0.5</v>
      </c>
      <c r="V406" s="125">
        <f t="shared" ca="1" si="853"/>
        <v>0.5</v>
      </c>
      <c r="W406" s="125"/>
      <c r="X406" s="125"/>
      <c r="Y406" s="125"/>
      <c r="Z406" s="125"/>
    </row>
    <row r="407" spans="1:26" outlineLevel="1">
      <c r="A407">
        <f t="shared" ca="1" si="854"/>
        <v>2</v>
      </c>
      <c r="B407" t="str">
        <f t="shared" ca="1" si="840"/>
        <v>EP2 LPD1 LPS2 LPM1</v>
      </c>
      <c r="C407" s="325">
        <f ca="1">IF($A407&lt;&gt;$A406,1,MOD(C406-1+(COUNTIFS(D$313:$N$313,$A407)=COUNTIFS(D407:$N407,1)),C$312)+1)</f>
        <v>2</v>
      </c>
      <c r="D407" s="323">
        <f ca="1">IF($A407&lt;&gt;D$313,0,IF($A407&lt;&gt;$A406,1,MOD(D406-1+(COUNTIFS(E$313:$N$313,$A407)=COUNTIFS(E407:$N407,1)),D$312)+1))</f>
        <v>0</v>
      </c>
      <c r="E407" s="323">
        <f ca="1">IF($A407&lt;&gt;E$313,0,IF($A407&lt;&gt;$A406,1,MOD(E406-1+(COUNTIFS(F$313:$N$313,$A407)=COUNTIFS(F407:$N407,1)),E$312)+1))</f>
        <v>0</v>
      </c>
      <c r="F407" s="323">
        <f ca="1">IF($A407&lt;&gt;F$313,0,IF($A407&lt;&gt;$A406,1,MOD(F406-1+(COUNTIFS(G$313:$N$313,$A407)=COUNTIFS(G407:$N407,1)),F$312)+1))</f>
        <v>0</v>
      </c>
      <c r="G407" s="323">
        <f ca="1">IF($A407&lt;&gt;G$313,0,IF($A407&lt;&gt;$A406,1,MOD(G406-1+(COUNTIFS(H$313:$N$313,$A407)=COUNTIFS(H407:$N407,1)),G$312)+1))</f>
        <v>1</v>
      </c>
      <c r="H407" s="323">
        <f ca="1">IF($A407&lt;&gt;H$313,0,IF($A407&lt;&gt;$A406,1,MOD(H406-1+(COUNTIFS(I$313:$N$313,$A407)=COUNTIFS(I407:$N407,1)),H$312)+1))</f>
        <v>2</v>
      </c>
      <c r="I407" s="323">
        <f ca="1">IF($A407&lt;&gt;I$313,0,IF($A407&lt;&gt;$A406,1,MOD(I406-1+(COUNTIFS(N$313:$N$313,$A407)=COUNTIFS(N407:$N407,1)),I$312)+1))</f>
        <v>1</v>
      </c>
      <c r="J407" s="323"/>
      <c r="K407" s="323"/>
      <c r="L407" s="323"/>
      <c r="M407" s="323"/>
      <c r="O407">
        <v>93</v>
      </c>
      <c r="P407" s="125">
        <f t="shared" ca="1" si="848"/>
        <v>0</v>
      </c>
      <c r="Q407" s="125">
        <f t="shared" ca="1" si="849"/>
        <v>0</v>
      </c>
      <c r="R407" s="125">
        <f t="shared" ca="1" si="850"/>
        <v>0</v>
      </c>
      <c r="S407" s="125">
        <f t="shared" ca="1" si="851"/>
        <v>0</v>
      </c>
      <c r="T407" s="125">
        <v>0</v>
      </c>
      <c r="U407" s="125">
        <f t="shared" ca="1" si="852"/>
        <v>0</v>
      </c>
      <c r="V407" s="125">
        <f t="shared" ca="1" si="853"/>
        <v>-0.5</v>
      </c>
      <c r="W407" s="125"/>
      <c r="X407" s="125"/>
      <c r="Y407" s="125"/>
      <c r="Z407" s="125"/>
    </row>
    <row r="408" spans="1:26" outlineLevel="1">
      <c r="A408">
        <f t="shared" ca="1" si="854"/>
        <v>2</v>
      </c>
      <c r="B408" t="str">
        <f t="shared" ca="1" si="840"/>
        <v>EP2 LPD1 LPS2 LPM2</v>
      </c>
      <c r="C408" s="325">
        <f ca="1">IF($A408&lt;&gt;$A407,1,MOD(C407-1+(COUNTIFS(D$313:$N$313,$A408)=COUNTIFS(D408:$N408,1)),C$312)+1)</f>
        <v>2</v>
      </c>
      <c r="D408" s="323">
        <f ca="1">IF($A408&lt;&gt;D$313,0,IF($A408&lt;&gt;$A407,1,MOD(D407-1+(COUNTIFS(E$313:$N$313,$A408)=COUNTIFS(E408:$N408,1)),D$312)+1))</f>
        <v>0</v>
      </c>
      <c r="E408" s="323">
        <f ca="1">IF($A408&lt;&gt;E$313,0,IF($A408&lt;&gt;$A407,1,MOD(E407-1+(COUNTIFS(F$313:$N$313,$A408)=COUNTIFS(F408:$N408,1)),E$312)+1))</f>
        <v>0</v>
      </c>
      <c r="F408" s="323">
        <f ca="1">IF($A408&lt;&gt;F$313,0,IF($A408&lt;&gt;$A407,1,MOD(F407-1+(COUNTIFS(G$313:$N$313,$A408)=COUNTIFS(G408:$N408,1)),F$312)+1))</f>
        <v>0</v>
      </c>
      <c r="G408" s="323">
        <f ca="1">IF($A408&lt;&gt;G$313,0,IF($A408&lt;&gt;$A407,1,MOD(G407-1+(COUNTIFS(H$313:$N$313,$A408)=COUNTIFS(H408:$N408,1)),G$312)+1))</f>
        <v>1</v>
      </c>
      <c r="H408" s="323">
        <f ca="1">IF($A408&lt;&gt;H$313,0,IF($A408&lt;&gt;$A407,1,MOD(H407-1+(COUNTIFS(I$313:$N$313,$A408)=COUNTIFS(I408:$N408,1)),H$312)+1))</f>
        <v>2</v>
      </c>
      <c r="I408" s="323">
        <f ca="1">IF($A408&lt;&gt;I$313,0,IF($A408&lt;&gt;$A407,1,MOD(I407-1+(COUNTIFS(N$313:$N$313,$A408)=COUNTIFS(N408:$N408,1)),I$312)+1))</f>
        <v>2</v>
      </c>
      <c r="J408" s="323"/>
      <c r="K408" s="323"/>
      <c r="L408" s="323"/>
      <c r="M408" s="323"/>
      <c r="O408">
        <v>94</v>
      </c>
      <c r="P408" s="125">
        <f t="shared" ca="1" si="848"/>
        <v>0</v>
      </c>
      <c r="Q408" s="125">
        <f t="shared" ca="1" si="849"/>
        <v>0</v>
      </c>
      <c r="R408" s="125">
        <f t="shared" ca="1" si="850"/>
        <v>0</v>
      </c>
      <c r="S408" s="125">
        <f t="shared" ca="1" si="851"/>
        <v>0</v>
      </c>
      <c r="T408" s="125">
        <v>0</v>
      </c>
      <c r="U408" s="125">
        <f t="shared" ca="1" si="852"/>
        <v>0</v>
      </c>
      <c r="V408" s="125">
        <f t="shared" ca="1" si="853"/>
        <v>0</v>
      </c>
      <c r="W408" s="125"/>
      <c r="X408" s="125"/>
      <c r="Y408" s="125"/>
      <c r="Z408" s="125"/>
    </row>
    <row r="409" spans="1:26" outlineLevel="1">
      <c r="A409">
        <f t="shared" ca="1" si="854"/>
        <v>2</v>
      </c>
      <c r="B409" t="str">
        <f t="shared" ca="1" si="840"/>
        <v>EP2 LPD1 LPS2 LPM3</v>
      </c>
      <c r="C409" s="325">
        <f ca="1">IF($A409&lt;&gt;$A408,1,MOD(C408-1+(COUNTIFS(D$313:$N$313,$A409)=COUNTIFS(D409:$N409,1)),C$312)+1)</f>
        <v>2</v>
      </c>
      <c r="D409" s="323">
        <f ca="1">IF($A409&lt;&gt;D$313,0,IF($A409&lt;&gt;$A408,1,MOD(D408-1+(COUNTIFS(E$313:$N$313,$A409)=COUNTIFS(E409:$N409,1)),D$312)+1))</f>
        <v>0</v>
      </c>
      <c r="E409" s="323">
        <f ca="1">IF($A409&lt;&gt;E$313,0,IF($A409&lt;&gt;$A408,1,MOD(E408-1+(COUNTIFS(F$313:$N$313,$A409)=COUNTIFS(F409:$N409,1)),E$312)+1))</f>
        <v>0</v>
      </c>
      <c r="F409" s="323">
        <f ca="1">IF($A409&lt;&gt;F$313,0,IF($A409&lt;&gt;$A408,1,MOD(F408-1+(COUNTIFS(G$313:$N$313,$A409)=COUNTIFS(G409:$N409,1)),F$312)+1))</f>
        <v>0</v>
      </c>
      <c r="G409" s="323">
        <f ca="1">IF($A409&lt;&gt;G$313,0,IF($A409&lt;&gt;$A408,1,MOD(G408-1+(COUNTIFS(H$313:$N$313,$A409)=COUNTIFS(H409:$N409,1)),G$312)+1))</f>
        <v>1</v>
      </c>
      <c r="H409" s="323">
        <f ca="1">IF($A409&lt;&gt;H$313,0,IF($A409&lt;&gt;$A408,1,MOD(H408-1+(COUNTIFS(I$313:$N$313,$A409)=COUNTIFS(I409:$N409,1)),H$312)+1))</f>
        <v>2</v>
      </c>
      <c r="I409" s="323">
        <f ca="1">IF($A409&lt;&gt;I$313,0,IF($A409&lt;&gt;$A408,1,MOD(I408-1+(COUNTIFS(N$313:$N$313,$A409)=COUNTIFS(N409:$N409,1)),I$312)+1))</f>
        <v>3</v>
      </c>
      <c r="J409" s="323"/>
      <c r="K409" s="323"/>
      <c r="L409" s="323"/>
      <c r="M409" s="323"/>
      <c r="O409">
        <v>95</v>
      </c>
      <c r="P409" s="125">
        <f t="shared" ca="1" si="848"/>
        <v>0</v>
      </c>
      <c r="Q409" s="125">
        <f t="shared" ca="1" si="849"/>
        <v>0</v>
      </c>
      <c r="R409" s="125">
        <f t="shared" ca="1" si="850"/>
        <v>0</v>
      </c>
      <c r="S409" s="125">
        <f t="shared" ca="1" si="851"/>
        <v>0</v>
      </c>
      <c r="T409" s="125">
        <v>0</v>
      </c>
      <c r="U409" s="125">
        <f t="shared" ca="1" si="852"/>
        <v>0</v>
      </c>
      <c r="V409" s="125">
        <f t="shared" ca="1" si="853"/>
        <v>0.5</v>
      </c>
      <c r="W409" s="125"/>
      <c r="X409" s="125"/>
      <c r="Y409" s="125"/>
      <c r="Z409" s="125"/>
    </row>
    <row r="410" spans="1:26" outlineLevel="1">
      <c r="A410">
        <f t="shared" ca="1" si="854"/>
        <v>2</v>
      </c>
      <c r="B410" t="str">
        <f t="shared" ca="1" si="840"/>
        <v>EP2 LPD1 LPS3 LPM1</v>
      </c>
      <c r="C410" s="325">
        <f ca="1">IF($A410&lt;&gt;$A409,1,MOD(C409-1+(COUNTIFS(D$313:$N$313,$A410)=COUNTIFS(D410:$N410,1)),C$312)+1)</f>
        <v>2</v>
      </c>
      <c r="D410" s="323">
        <f ca="1">IF($A410&lt;&gt;D$313,0,IF($A410&lt;&gt;$A409,1,MOD(D409-1+(COUNTIFS(E$313:$N$313,$A410)=COUNTIFS(E410:$N410,1)),D$312)+1))</f>
        <v>0</v>
      </c>
      <c r="E410" s="323">
        <f ca="1">IF($A410&lt;&gt;E$313,0,IF($A410&lt;&gt;$A409,1,MOD(E409-1+(COUNTIFS(F$313:$N$313,$A410)=COUNTIFS(F410:$N410,1)),E$312)+1))</f>
        <v>0</v>
      </c>
      <c r="F410" s="323">
        <f ca="1">IF($A410&lt;&gt;F$313,0,IF($A410&lt;&gt;$A409,1,MOD(F409-1+(COUNTIFS(G$313:$N$313,$A410)=COUNTIFS(G410:$N410,1)),F$312)+1))</f>
        <v>0</v>
      </c>
      <c r="G410" s="323">
        <f ca="1">IF($A410&lt;&gt;G$313,0,IF($A410&lt;&gt;$A409,1,MOD(G409-1+(COUNTIFS(H$313:$N$313,$A410)=COUNTIFS(H410:$N410,1)),G$312)+1))</f>
        <v>1</v>
      </c>
      <c r="H410" s="323">
        <f ca="1">IF($A410&lt;&gt;H$313,0,IF($A410&lt;&gt;$A409,1,MOD(H409-1+(COUNTIFS(I$313:$N$313,$A410)=COUNTIFS(I410:$N410,1)),H$312)+1))</f>
        <v>3</v>
      </c>
      <c r="I410" s="323">
        <f ca="1">IF($A410&lt;&gt;I$313,0,IF($A410&lt;&gt;$A409,1,MOD(I409-1+(COUNTIFS(N$313:$N$313,$A410)=COUNTIFS(N410:$N410,1)),I$312)+1))</f>
        <v>1</v>
      </c>
      <c r="J410" s="323"/>
      <c r="K410" s="323"/>
      <c r="L410" s="323"/>
      <c r="M410" s="323"/>
      <c r="O410">
        <v>96</v>
      </c>
      <c r="P410" s="125">
        <f t="shared" ca="1" si="848"/>
        <v>0</v>
      </c>
      <c r="Q410" s="125">
        <f t="shared" ca="1" si="849"/>
        <v>0</v>
      </c>
      <c r="R410" s="125">
        <f t="shared" ca="1" si="850"/>
        <v>0</v>
      </c>
      <c r="S410" s="125">
        <f t="shared" ca="1" si="851"/>
        <v>0</v>
      </c>
      <c r="T410" s="125">
        <v>0</v>
      </c>
      <c r="U410" s="125">
        <f t="shared" ca="1" si="852"/>
        <v>0.5</v>
      </c>
      <c r="V410" s="125">
        <f t="shared" ca="1" si="853"/>
        <v>-0.5</v>
      </c>
      <c r="W410" s="125"/>
      <c r="X410" s="125"/>
      <c r="Y410" s="125"/>
      <c r="Z410" s="125"/>
    </row>
    <row r="411" spans="1:26" outlineLevel="1">
      <c r="A411">
        <f t="shared" ca="1" si="854"/>
        <v>2</v>
      </c>
      <c r="B411" t="str">
        <f t="shared" ca="1" si="840"/>
        <v>EP2 LPD1 LPS3 LPM2</v>
      </c>
      <c r="C411" s="325">
        <f ca="1">IF($A411&lt;&gt;$A410,1,MOD(C410-1+(COUNTIFS(D$313:$N$313,$A411)=COUNTIFS(D411:$N411,1)),C$312)+1)</f>
        <v>2</v>
      </c>
      <c r="D411" s="323">
        <f ca="1">IF($A411&lt;&gt;D$313,0,IF($A411&lt;&gt;$A410,1,MOD(D410-1+(COUNTIFS(E$313:$N$313,$A411)=COUNTIFS(E411:$N411,1)),D$312)+1))</f>
        <v>0</v>
      </c>
      <c r="E411" s="323">
        <f ca="1">IF($A411&lt;&gt;E$313,0,IF($A411&lt;&gt;$A410,1,MOD(E410-1+(COUNTIFS(F$313:$N$313,$A411)=COUNTIFS(F411:$N411,1)),E$312)+1))</f>
        <v>0</v>
      </c>
      <c r="F411" s="323">
        <f ca="1">IF($A411&lt;&gt;F$313,0,IF($A411&lt;&gt;$A410,1,MOD(F410-1+(COUNTIFS(G$313:$N$313,$A411)=COUNTIFS(G411:$N411,1)),F$312)+1))</f>
        <v>0</v>
      </c>
      <c r="G411" s="323">
        <f ca="1">IF($A411&lt;&gt;G$313,0,IF($A411&lt;&gt;$A410,1,MOD(G410-1+(COUNTIFS(H$313:$N$313,$A411)=COUNTIFS(H411:$N411,1)),G$312)+1))</f>
        <v>1</v>
      </c>
      <c r="H411" s="323">
        <f ca="1">IF($A411&lt;&gt;H$313,0,IF($A411&lt;&gt;$A410,1,MOD(H410-1+(COUNTIFS(I$313:$N$313,$A411)=COUNTIFS(I411:$N411,1)),H$312)+1))</f>
        <v>3</v>
      </c>
      <c r="I411" s="323">
        <f ca="1">IF($A411&lt;&gt;I$313,0,IF($A411&lt;&gt;$A410,1,MOD(I410-1+(COUNTIFS(N$313:$N$313,$A411)=COUNTIFS(N411:$N411,1)),I$312)+1))</f>
        <v>2</v>
      </c>
      <c r="J411" s="323"/>
      <c r="K411" s="323"/>
      <c r="L411" s="323"/>
      <c r="M411" s="323"/>
      <c r="O411">
        <v>97</v>
      </c>
      <c r="P411" s="125">
        <f t="shared" ca="1" si="848"/>
        <v>0</v>
      </c>
      <c r="Q411" s="125">
        <f t="shared" ca="1" si="849"/>
        <v>0</v>
      </c>
      <c r="R411" s="125">
        <f t="shared" ca="1" si="850"/>
        <v>0</v>
      </c>
      <c r="S411" s="125">
        <f t="shared" ca="1" si="851"/>
        <v>0</v>
      </c>
      <c r="T411" s="125">
        <v>0</v>
      </c>
      <c r="U411" s="125">
        <f t="shared" ca="1" si="852"/>
        <v>0.5</v>
      </c>
      <c r="V411" s="125">
        <f t="shared" ca="1" si="853"/>
        <v>0</v>
      </c>
      <c r="W411" s="125"/>
      <c r="X411" s="125"/>
      <c r="Y411" s="125"/>
      <c r="Z411" s="125"/>
    </row>
    <row r="412" spans="1:26" outlineLevel="1">
      <c r="A412">
        <f t="shared" ca="1" si="854"/>
        <v>2</v>
      </c>
      <c r="B412" t="str">
        <f t="shared" ca="1" si="840"/>
        <v>EP2 LPD1 LPS3 LPM3</v>
      </c>
      <c r="C412" s="325">
        <f ca="1">IF($A412&lt;&gt;$A411,1,MOD(C411-1+(COUNTIFS(D$313:$N$313,$A412)=COUNTIFS(D412:$N412,1)),C$312)+1)</f>
        <v>2</v>
      </c>
      <c r="D412" s="323">
        <f ca="1">IF($A412&lt;&gt;D$313,0,IF($A412&lt;&gt;$A411,1,MOD(D411-1+(COUNTIFS(E$313:$N$313,$A412)=COUNTIFS(E412:$N412,1)),D$312)+1))</f>
        <v>0</v>
      </c>
      <c r="E412" s="323">
        <f ca="1">IF($A412&lt;&gt;E$313,0,IF($A412&lt;&gt;$A411,1,MOD(E411-1+(COUNTIFS(F$313:$N$313,$A412)=COUNTIFS(F412:$N412,1)),E$312)+1))</f>
        <v>0</v>
      </c>
      <c r="F412" s="323">
        <f ca="1">IF($A412&lt;&gt;F$313,0,IF($A412&lt;&gt;$A411,1,MOD(F411-1+(COUNTIFS(G$313:$N$313,$A412)=COUNTIFS(G412:$N412,1)),F$312)+1))</f>
        <v>0</v>
      </c>
      <c r="G412" s="323">
        <f ca="1">IF($A412&lt;&gt;G$313,0,IF($A412&lt;&gt;$A411,1,MOD(G411-1+(COUNTIFS(H$313:$N$313,$A412)=COUNTIFS(H412:$N412,1)),G$312)+1))</f>
        <v>1</v>
      </c>
      <c r="H412" s="323">
        <f ca="1">IF($A412&lt;&gt;H$313,0,IF($A412&lt;&gt;$A411,1,MOD(H411-1+(COUNTIFS(I$313:$N$313,$A412)=COUNTIFS(I412:$N412,1)),H$312)+1))</f>
        <v>3</v>
      </c>
      <c r="I412" s="323">
        <f ca="1">IF($A412&lt;&gt;I$313,0,IF($A412&lt;&gt;$A411,1,MOD(I411-1+(COUNTIFS(N$313:$N$313,$A412)=COUNTIFS(N412:$N412,1)),I$312)+1))</f>
        <v>3</v>
      </c>
      <c r="J412" s="323"/>
      <c r="K412" s="323"/>
      <c r="L412" s="323"/>
      <c r="M412" s="323"/>
      <c r="O412">
        <v>98</v>
      </c>
      <c r="P412" s="125">
        <f t="shared" ca="1" si="848"/>
        <v>0</v>
      </c>
      <c r="Q412" s="125">
        <f t="shared" ca="1" si="849"/>
        <v>0</v>
      </c>
      <c r="R412" s="125">
        <f t="shared" ca="1" si="850"/>
        <v>0</v>
      </c>
      <c r="S412" s="125">
        <f t="shared" ca="1" si="851"/>
        <v>0</v>
      </c>
      <c r="T412" s="125">
        <v>0</v>
      </c>
      <c r="U412" s="125">
        <f t="shared" ca="1" si="852"/>
        <v>0.5</v>
      </c>
      <c r="V412" s="125">
        <f t="shared" ca="1" si="853"/>
        <v>0.5</v>
      </c>
      <c r="W412" s="125"/>
      <c r="X412" s="125"/>
      <c r="Y412" s="125"/>
      <c r="Z412" s="125"/>
    </row>
    <row r="413" spans="1:26" outlineLevel="1">
      <c r="A413">
        <f t="shared" ca="1" si="854"/>
        <v>2</v>
      </c>
      <c r="B413" t="str">
        <f t="shared" ca="1" si="840"/>
        <v>EP3 LPD1 LPS1 LPM1</v>
      </c>
      <c r="C413" s="325">
        <f ca="1">IF($A413&lt;&gt;$A412,1,MOD(C412-1+(COUNTIFS(D$313:$N$313,$A413)=COUNTIFS(D413:$N413,1)),C$312)+1)</f>
        <v>3</v>
      </c>
      <c r="D413" s="323">
        <f ca="1">IF($A413&lt;&gt;D$313,0,IF($A413&lt;&gt;$A412,1,MOD(D412-1+(COUNTIFS(E$313:$N$313,$A413)=COUNTIFS(E413:$N413,1)),D$312)+1))</f>
        <v>0</v>
      </c>
      <c r="E413" s="323">
        <f ca="1">IF($A413&lt;&gt;E$313,0,IF($A413&lt;&gt;$A412,1,MOD(E412-1+(COUNTIFS(F$313:$N$313,$A413)=COUNTIFS(F413:$N413,1)),E$312)+1))</f>
        <v>0</v>
      </c>
      <c r="F413" s="323">
        <f ca="1">IF($A413&lt;&gt;F$313,0,IF($A413&lt;&gt;$A412,1,MOD(F412-1+(COUNTIFS(G$313:$N$313,$A413)=COUNTIFS(G413:$N413,1)),F$312)+1))</f>
        <v>0</v>
      </c>
      <c r="G413" s="323">
        <f ca="1">IF($A413&lt;&gt;G$313,0,IF($A413&lt;&gt;$A412,1,MOD(G412-1+(COUNTIFS(H$313:$N$313,$A413)=COUNTIFS(H413:$N413,1)),G$312)+1))</f>
        <v>1</v>
      </c>
      <c r="H413" s="323">
        <f ca="1">IF($A413&lt;&gt;H$313,0,IF($A413&lt;&gt;$A412,1,MOD(H412-1+(COUNTIFS(I$313:$N$313,$A413)=COUNTIFS(I413:$N413,1)),H$312)+1))</f>
        <v>1</v>
      </c>
      <c r="I413" s="323">
        <f ca="1">IF($A413&lt;&gt;I$313,0,IF($A413&lt;&gt;$A412,1,MOD(I412-1+(COUNTIFS(N$313:$N$313,$A413)=COUNTIFS(N413:$N413,1)),I$312)+1))</f>
        <v>1</v>
      </c>
      <c r="J413" s="323"/>
      <c r="K413" s="323"/>
      <c r="L413" s="323"/>
      <c r="M413" s="323"/>
      <c r="O413">
        <v>99</v>
      </c>
      <c r="P413" s="125">
        <f t="shared" ca="1" si="848"/>
        <v>0.5</v>
      </c>
      <c r="Q413" s="125">
        <f t="shared" ca="1" si="849"/>
        <v>0</v>
      </c>
      <c r="R413" s="125">
        <f t="shared" ca="1" si="850"/>
        <v>0</v>
      </c>
      <c r="S413" s="125">
        <f t="shared" ca="1" si="851"/>
        <v>0</v>
      </c>
      <c r="T413" s="125">
        <v>0</v>
      </c>
      <c r="U413" s="125">
        <f t="shared" ca="1" si="852"/>
        <v>-0.5</v>
      </c>
      <c r="V413" s="125">
        <f t="shared" ca="1" si="853"/>
        <v>-0.5</v>
      </c>
      <c r="W413" s="125"/>
      <c r="X413" s="125"/>
      <c r="Y413" s="125"/>
      <c r="Z413" s="125"/>
    </row>
    <row r="414" spans="1:26" outlineLevel="1">
      <c r="A414">
        <f t="shared" ca="1" si="854"/>
        <v>2</v>
      </c>
      <c r="B414" t="str">
        <f t="shared" ca="1" si="840"/>
        <v>EP3 LPD1 LPS1 LPM2</v>
      </c>
      <c r="C414" s="325">
        <f ca="1">IF($A414&lt;&gt;$A413,1,MOD(C413-1+(COUNTIFS(D$313:$N$313,$A414)=COUNTIFS(D414:$N414,1)),C$312)+1)</f>
        <v>3</v>
      </c>
      <c r="D414" s="323">
        <f ca="1">IF($A414&lt;&gt;D$313,0,IF($A414&lt;&gt;$A413,1,MOD(D413-1+(COUNTIFS(E$313:$N$313,$A414)=COUNTIFS(E414:$N414,1)),D$312)+1))</f>
        <v>0</v>
      </c>
      <c r="E414" s="323">
        <f ca="1">IF($A414&lt;&gt;E$313,0,IF($A414&lt;&gt;$A413,1,MOD(E413-1+(COUNTIFS(F$313:$N$313,$A414)=COUNTIFS(F414:$N414,1)),E$312)+1))</f>
        <v>0</v>
      </c>
      <c r="F414" s="323">
        <f ca="1">IF($A414&lt;&gt;F$313,0,IF($A414&lt;&gt;$A413,1,MOD(F413-1+(COUNTIFS(G$313:$N$313,$A414)=COUNTIFS(G414:$N414,1)),F$312)+1))</f>
        <v>0</v>
      </c>
      <c r="G414" s="323">
        <f ca="1">IF($A414&lt;&gt;G$313,0,IF($A414&lt;&gt;$A413,1,MOD(G413-1+(COUNTIFS(H$313:$N$313,$A414)=COUNTIFS(H414:$N414,1)),G$312)+1))</f>
        <v>1</v>
      </c>
      <c r="H414" s="323">
        <f ca="1">IF($A414&lt;&gt;H$313,0,IF($A414&lt;&gt;$A413,1,MOD(H413-1+(COUNTIFS(I$313:$N$313,$A414)=COUNTIFS(I414:$N414,1)),H$312)+1))</f>
        <v>1</v>
      </c>
      <c r="I414" s="323">
        <f ca="1">IF($A414&lt;&gt;I$313,0,IF($A414&lt;&gt;$A413,1,MOD(I413-1+(COUNTIFS(N$313:$N$313,$A414)=COUNTIFS(N414:$N414,1)),I$312)+1))</f>
        <v>2</v>
      </c>
      <c r="J414" s="323"/>
      <c r="K414" s="323"/>
      <c r="L414" s="323"/>
      <c r="M414" s="323"/>
      <c r="O414">
        <v>100</v>
      </c>
      <c r="P414" s="125">
        <f t="shared" ca="1" si="848"/>
        <v>0.5</v>
      </c>
      <c r="Q414" s="125">
        <f t="shared" ca="1" si="849"/>
        <v>0</v>
      </c>
      <c r="R414" s="125">
        <f t="shared" ca="1" si="850"/>
        <v>0</v>
      </c>
      <c r="S414" s="125">
        <f t="shared" ca="1" si="851"/>
        <v>0</v>
      </c>
      <c r="T414" s="125">
        <v>0</v>
      </c>
      <c r="U414" s="125">
        <f t="shared" ca="1" si="852"/>
        <v>-0.5</v>
      </c>
      <c r="V414" s="125">
        <f t="shared" ca="1" si="853"/>
        <v>0</v>
      </c>
      <c r="W414" s="125"/>
      <c r="X414" s="125"/>
      <c r="Y414" s="125"/>
      <c r="Z414" s="125"/>
    </row>
    <row r="415" spans="1:26" outlineLevel="1">
      <c r="A415">
        <f t="shared" ca="1" si="854"/>
        <v>2</v>
      </c>
      <c r="B415" t="str">
        <f t="shared" ca="1" si="840"/>
        <v>EP3 LPD1 LPS1 LPM3</v>
      </c>
      <c r="C415" s="325">
        <f ca="1">IF($A415&lt;&gt;$A414,1,MOD(C414-1+(COUNTIFS(D$313:$N$313,$A415)=COUNTIFS(D415:$N415,1)),C$312)+1)</f>
        <v>3</v>
      </c>
      <c r="D415" s="323">
        <f ca="1">IF($A415&lt;&gt;D$313,0,IF($A415&lt;&gt;$A414,1,MOD(D414-1+(COUNTIFS(E$313:$N$313,$A415)=COUNTIFS(E415:$N415,1)),D$312)+1))</f>
        <v>0</v>
      </c>
      <c r="E415" s="323">
        <f ca="1">IF($A415&lt;&gt;E$313,0,IF($A415&lt;&gt;$A414,1,MOD(E414-1+(COUNTIFS(F$313:$N$313,$A415)=COUNTIFS(F415:$N415,1)),E$312)+1))</f>
        <v>0</v>
      </c>
      <c r="F415" s="323">
        <f ca="1">IF($A415&lt;&gt;F$313,0,IF($A415&lt;&gt;$A414,1,MOD(F414-1+(COUNTIFS(G$313:$N$313,$A415)=COUNTIFS(G415:$N415,1)),F$312)+1))</f>
        <v>0</v>
      </c>
      <c r="G415" s="323">
        <f ca="1">IF($A415&lt;&gt;G$313,0,IF($A415&lt;&gt;$A414,1,MOD(G414-1+(COUNTIFS(H$313:$N$313,$A415)=COUNTIFS(H415:$N415,1)),G$312)+1))</f>
        <v>1</v>
      </c>
      <c r="H415" s="323">
        <f ca="1">IF($A415&lt;&gt;H$313,0,IF($A415&lt;&gt;$A414,1,MOD(H414-1+(COUNTIFS(I$313:$N$313,$A415)=COUNTIFS(I415:$N415,1)),H$312)+1))</f>
        <v>1</v>
      </c>
      <c r="I415" s="323">
        <f ca="1">IF($A415&lt;&gt;I$313,0,IF($A415&lt;&gt;$A414,1,MOD(I414-1+(COUNTIFS(N$313:$N$313,$A415)=COUNTIFS(N415:$N415,1)),I$312)+1))</f>
        <v>3</v>
      </c>
      <c r="J415" s="323"/>
      <c r="K415" s="323"/>
      <c r="L415" s="323"/>
      <c r="M415" s="323"/>
      <c r="O415">
        <v>101</v>
      </c>
      <c r="P415" s="125">
        <f t="shared" ca="1" si="848"/>
        <v>0.5</v>
      </c>
      <c r="Q415" s="125">
        <f t="shared" ca="1" si="849"/>
        <v>0</v>
      </c>
      <c r="R415" s="125">
        <f t="shared" ca="1" si="850"/>
        <v>0</v>
      </c>
      <c r="S415" s="125">
        <f t="shared" ca="1" si="851"/>
        <v>0</v>
      </c>
      <c r="T415" s="125">
        <v>0</v>
      </c>
      <c r="U415" s="125">
        <f t="shared" ca="1" si="852"/>
        <v>-0.5</v>
      </c>
      <c r="V415" s="125">
        <f t="shared" ca="1" si="853"/>
        <v>0.5</v>
      </c>
      <c r="W415" s="125"/>
      <c r="X415" s="125"/>
      <c r="Y415" s="125"/>
      <c r="Z415" s="125"/>
    </row>
    <row r="416" spans="1:26" outlineLevel="1">
      <c r="A416">
        <f t="shared" ca="1" si="854"/>
        <v>2</v>
      </c>
      <c r="B416" t="str">
        <f t="shared" ca="1" si="840"/>
        <v>EP3 LPD1 LPS2 LPM1</v>
      </c>
      <c r="C416" s="325">
        <f ca="1">IF($A416&lt;&gt;$A415,1,MOD(C415-1+(COUNTIFS(D$313:$N$313,$A416)=COUNTIFS(D416:$N416,1)),C$312)+1)</f>
        <v>3</v>
      </c>
      <c r="D416" s="323">
        <f ca="1">IF($A416&lt;&gt;D$313,0,IF($A416&lt;&gt;$A415,1,MOD(D415-1+(COUNTIFS(E$313:$N$313,$A416)=COUNTIFS(E416:$N416,1)),D$312)+1))</f>
        <v>0</v>
      </c>
      <c r="E416" s="323">
        <f ca="1">IF($A416&lt;&gt;E$313,0,IF($A416&lt;&gt;$A415,1,MOD(E415-1+(COUNTIFS(F$313:$N$313,$A416)=COUNTIFS(F416:$N416,1)),E$312)+1))</f>
        <v>0</v>
      </c>
      <c r="F416" s="323">
        <f ca="1">IF($A416&lt;&gt;F$313,0,IF($A416&lt;&gt;$A415,1,MOD(F415-1+(COUNTIFS(G$313:$N$313,$A416)=COUNTIFS(G416:$N416,1)),F$312)+1))</f>
        <v>0</v>
      </c>
      <c r="G416" s="323">
        <f ca="1">IF($A416&lt;&gt;G$313,0,IF($A416&lt;&gt;$A415,1,MOD(G415-1+(COUNTIFS(H$313:$N$313,$A416)=COUNTIFS(H416:$N416,1)),G$312)+1))</f>
        <v>1</v>
      </c>
      <c r="H416" s="323">
        <f ca="1">IF($A416&lt;&gt;H$313,0,IF($A416&lt;&gt;$A415,1,MOD(H415-1+(COUNTIFS(I$313:$N$313,$A416)=COUNTIFS(I416:$N416,1)),H$312)+1))</f>
        <v>2</v>
      </c>
      <c r="I416" s="323">
        <f ca="1">IF($A416&lt;&gt;I$313,0,IF($A416&lt;&gt;$A415,1,MOD(I415-1+(COUNTIFS(N$313:$N$313,$A416)=COUNTIFS(N416:$N416,1)),I$312)+1))</f>
        <v>1</v>
      </c>
      <c r="J416" s="323"/>
      <c r="K416" s="323"/>
      <c r="L416" s="323"/>
      <c r="M416" s="323"/>
      <c r="O416">
        <v>102</v>
      </c>
      <c r="P416" s="125">
        <f t="shared" ca="1" si="848"/>
        <v>0.5</v>
      </c>
      <c r="Q416" s="125">
        <f t="shared" ca="1" si="849"/>
        <v>0</v>
      </c>
      <c r="R416" s="125">
        <f t="shared" ca="1" si="850"/>
        <v>0</v>
      </c>
      <c r="S416" s="125">
        <f t="shared" ca="1" si="851"/>
        <v>0</v>
      </c>
      <c r="T416" s="125">
        <v>0</v>
      </c>
      <c r="U416" s="125">
        <f t="shared" ca="1" si="852"/>
        <v>0</v>
      </c>
      <c r="V416" s="125">
        <f t="shared" ca="1" si="853"/>
        <v>-0.5</v>
      </c>
      <c r="W416" s="125"/>
      <c r="X416" s="125"/>
      <c r="Y416" s="125"/>
      <c r="Z416" s="125"/>
    </row>
    <row r="417" spans="1:26" outlineLevel="1">
      <c r="A417">
        <f t="shared" ca="1" si="854"/>
        <v>2</v>
      </c>
      <c r="B417" t="str">
        <f t="shared" ca="1" si="840"/>
        <v>EP3 LPD1 LPS2 LPM2</v>
      </c>
      <c r="C417" s="325">
        <f ca="1">IF($A417&lt;&gt;$A416,1,MOD(C416-1+(COUNTIFS(D$313:$N$313,$A417)=COUNTIFS(D417:$N417,1)),C$312)+1)</f>
        <v>3</v>
      </c>
      <c r="D417" s="323">
        <f ca="1">IF($A417&lt;&gt;D$313,0,IF($A417&lt;&gt;$A416,1,MOD(D416-1+(COUNTIFS(E$313:$N$313,$A417)=COUNTIFS(E417:$N417,1)),D$312)+1))</f>
        <v>0</v>
      </c>
      <c r="E417" s="323">
        <f ca="1">IF($A417&lt;&gt;E$313,0,IF($A417&lt;&gt;$A416,1,MOD(E416-1+(COUNTIFS(F$313:$N$313,$A417)=COUNTIFS(F417:$N417,1)),E$312)+1))</f>
        <v>0</v>
      </c>
      <c r="F417" s="323">
        <f ca="1">IF($A417&lt;&gt;F$313,0,IF($A417&lt;&gt;$A416,1,MOD(F416-1+(COUNTIFS(G$313:$N$313,$A417)=COUNTIFS(G417:$N417,1)),F$312)+1))</f>
        <v>0</v>
      </c>
      <c r="G417" s="323">
        <f ca="1">IF($A417&lt;&gt;G$313,0,IF($A417&lt;&gt;$A416,1,MOD(G416-1+(COUNTIFS(H$313:$N$313,$A417)=COUNTIFS(H417:$N417,1)),G$312)+1))</f>
        <v>1</v>
      </c>
      <c r="H417" s="323">
        <f ca="1">IF($A417&lt;&gt;H$313,0,IF($A417&lt;&gt;$A416,1,MOD(H416-1+(COUNTIFS(I$313:$N$313,$A417)=COUNTIFS(I417:$N417,1)),H$312)+1))</f>
        <v>2</v>
      </c>
      <c r="I417" s="323">
        <f ca="1">IF($A417&lt;&gt;I$313,0,IF($A417&lt;&gt;$A416,1,MOD(I416-1+(COUNTIFS(N$313:$N$313,$A417)=COUNTIFS(N417:$N417,1)),I$312)+1))</f>
        <v>2</v>
      </c>
      <c r="J417" s="323"/>
      <c r="K417" s="323"/>
      <c r="L417" s="323"/>
      <c r="M417" s="323"/>
      <c r="O417">
        <v>103</v>
      </c>
      <c r="P417" s="125">
        <f t="shared" ca="1" si="848"/>
        <v>0.5</v>
      </c>
      <c r="Q417" s="125">
        <f t="shared" ca="1" si="849"/>
        <v>0</v>
      </c>
      <c r="R417" s="125">
        <f t="shared" ca="1" si="850"/>
        <v>0</v>
      </c>
      <c r="S417" s="125">
        <f t="shared" ca="1" si="851"/>
        <v>0</v>
      </c>
      <c r="T417" s="125">
        <v>0</v>
      </c>
      <c r="U417" s="125">
        <f t="shared" ca="1" si="852"/>
        <v>0</v>
      </c>
      <c r="V417" s="125">
        <f t="shared" ca="1" si="853"/>
        <v>0</v>
      </c>
      <c r="W417" s="125"/>
      <c r="X417" s="125"/>
      <c r="Y417" s="125"/>
      <c r="Z417" s="125"/>
    </row>
    <row r="418" spans="1:26" outlineLevel="1">
      <c r="A418">
        <f t="shared" ca="1" si="854"/>
        <v>2</v>
      </c>
      <c r="B418" t="str">
        <f t="shared" ca="1" si="840"/>
        <v>EP3 LPD1 LPS2 LPM3</v>
      </c>
      <c r="C418" s="325">
        <f ca="1">IF($A418&lt;&gt;$A417,1,MOD(C417-1+(COUNTIFS(D$313:$N$313,$A418)=COUNTIFS(D418:$N418,1)),C$312)+1)</f>
        <v>3</v>
      </c>
      <c r="D418" s="323">
        <f ca="1">IF($A418&lt;&gt;D$313,0,IF($A418&lt;&gt;$A417,1,MOD(D417-1+(COUNTIFS(E$313:$N$313,$A418)=COUNTIFS(E418:$N418,1)),D$312)+1))</f>
        <v>0</v>
      </c>
      <c r="E418" s="323">
        <f ca="1">IF($A418&lt;&gt;E$313,0,IF($A418&lt;&gt;$A417,1,MOD(E417-1+(COUNTIFS(F$313:$N$313,$A418)=COUNTIFS(F418:$N418,1)),E$312)+1))</f>
        <v>0</v>
      </c>
      <c r="F418" s="323">
        <f ca="1">IF($A418&lt;&gt;F$313,0,IF($A418&lt;&gt;$A417,1,MOD(F417-1+(COUNTIFS(G$313:$N$313,$A418)=COUNTIFS(G418:$N418,1)),F$312)+1))</f>
        <v>0</v>
      </c>
      <c r="G418" s="323">
        <f ca="1">IF($A418&lt;&gt;G$313,0,IF($A418&lt;&gt;$A417,1,MOD(G417-1+(COUNTIFS(H$313:$N$313,$A418)=COUNTIFS(H418:$N418,1)),G$312)+1))</f>
        <v>1</v>
      </c>
      <c r="H418" s="323">
        <f ca="1">IF($A418&lt;&gt;H$313,0,IF($A418&lt;&gt;$A417,1,MOD(H417-1+(COUNTIFS(I$313:$N$313,$A418)=COUNTIFS(I418:$N418,1)),H$312)+1))</f>
        <v>2</v>
      </c>
      <c r="I418" s="323">
        <f ca="1">IF($A418&lt;&gt;I$313,0,IF($A418&lt;&gt;$A417,1,MOD(I417-1+(COUNTIFS(N$313:$N$313,$A418)=COUNTIFS(N418:$N418,1)),I$312)+1))</f>
        <v>3</v>
      </c>
      <c r="J418" s="323"/>
      <c r="K418" s="323"/>
      <c r="L418" s="323"/>
      <c r="M418" s="323"/>
      <c r="O418">
        <v>104</v>
      </c>
      <c r="P418" s="125">
        <f t="shared" ca="1" si="848"/>
        <v>0.5</v>
      </c>
      <c r="Q418" s="125">
        <f t="shared" ca="1" si="849"/>
        <v>0</v>
      </c>
      <c r="R418" s="125">
        <f t="shared" ca="1" si="850"/>
        <v>0</v>
      </c>
      <c r="S418" s="125">
        <f t="shared" ca="1" si="851"/>
        <v>0</v>
      </c>
      <c r="T418" s="125">
        <v>0</v>
      </c>
      <c r="U418" s="125">
        <f t="shared" ca="1" si="852"/>
        <v>0</v>
      </c>
      <c r="V418" s="125">
        <f t="shared" ca="1" si="853"/>
        <v>0.5</v>
      </c>
      <c r="W418" s="125"/>
      <c r="X418" s="125"/>
      <c r="Y418" s="125"/>
      <c r="Z418" s="125"/>
    </row>
    <row r="419" spans="1:26" outlineLevel="1">
      <c r="A419">
        <f t="shared" ca="1" si="854"/>
        <v>2</v>
      </c>
      <c r="B419" t="str">
        <f t="shared" ca="1" si="840"/>
        <v>EP3 LPD1 LPS3 LPM1</v>
      </c>
      <c r="C419" s="325">
        <f ca="1">IF($A419&lt;&gt;$A418,1,MOD(C418-1+(COUNTIFS(D$313:$N$313,$A419)=COUNTIFS(D419:$N419,1)),C$312)+1)</f>
        <v>3</v>
      </c>
      <c r="D419" s="323">
        <f ca="1">IF($A419&lt;&gt;D$313,0,IF($A419&lt;&gt;$A418,1,MOD(D418-1+(COUNTIFS(E$313:$N$313,$A419)=COUNTIFS(E419:$N419,1)),D$312)+1))</f>
        <v>0</v>
      </c>
      <c r="E419" s="323">
        <f ca="1">IF($A419&lt;&gt;E$313,0,IF($A419&lt;&gt;$A418,1,MOD(E418-1+(COUNTIFS(F$313:$N$313,$A419)=COUNTIFS(F419:$N419,1)),E$312)+1))</f>
        <v>0</v>
      </c>
      <c r="F419" s="323">
        <f ca="1">IF($A419&lt;&gt;F$313,0,IF($A419&lt;&gt;$A418,1,MOD(F418-1+(COUNTIFS(G$313:$N$313,$A419)=COUNTIFS(G419:$N419,1)),F$312)+1))</f>
        <v>0</v>
      </c>
      <c r="G419" s="323">
        <f ca="1">IF($A419&lt;&gt;G$313,0,IF($A419&lt;&gt;$A418,1,MOD(G418-1+(COUNTIFS(H$313:$N$313,$A419)=COUNTIFS(H419:$N419,1)),G$312)+1))</f>
        <v>1</v>
      </c>
      <c r="H419" s="323">
        <f ca="1">IF($A419&lt;&gt;H$313,0,IF($A419&lt;&gt;$A418,1,MOD(H418-1+(COUNTIFS(I$313:$N$313,$A419)=COUNTIFS(I419:$N419,1)),H$312)+1))</f>
        <v>3</v>
      </c>
      <c r="I419" s="323">
        <f ca="1">IF($A419&lt;&gt;I$313,0,IF($A419&lt;&gt;$A418,1,MOD(I418-1+(COUNTIFS(N$313:$N$313,$A419)=COUNTIFS(N419:$N419,1)),I$312)+1))</f>
        <v>1</v>
      </c>
      <c r="J419" s="323"/>
      <c r="K419" s="323"/>
      <c r="L419" s="323"/>
      <c r="M419" s="323"/>
      <c r="O419">
        <v>105</v>
      </c>
      <c r="P419" s="125">
        <f t="shared" ca="1" si="848"/>
        <v>0.5</v>
      </c>
      <c r="Q419" s="125">
        <f t="shared" ca="1" si="849"/>
        <v>0</v>
      </c>
      <c r="R419" s="125">
        <f t="shared" ca="1" si="850"/>
        <v>0</v>
      </c>
      <c r="S419" s="125">
        <f t="shared" ca="1" si="851"/>
        <v>0</v>
      </c>
      <c r="T419" s="125">
        <v>0</v>
      </c>
      <c r="U419" s="125">
        <f t="shared" ca="1" si="852"/>
        <v>0.5</v>
      </c>
      <c r="V419" s="125">
        <f t="shared" ca="1" si="853"/>
        <v>-0.5</v>
      </c>
      <c r="W419" s="125"/>
      <c r="X419" s="125"/>
      <c r="Y419" s="125"/>
      <c r="Z419" s="125"/>
    </row>
    <row r="420" spans="1:26" outlineLevel="1">
      <c r="A420">
        <f t="shared" ca="1" si="854"/>
        <v>2</v>
      </c>
      <c r="B420" t="str">
        <f t="shared" ca="1" si="840"/>
        <v>EP3 LPD1 LPS3 LPM2</v>
      </c>
      <c r="C420" s="325">
        <f ca="1">IF($A420&lt;&gt;$A419,1,MOD(C419-1+(COUNTIFS(D$313:$N$313,$A420)=COUNTIFS(D420:$N420,1)),C$312)+1)</f>
        <v>3</v>
      </c>
      <c r="D420" s="323">
        <f ca="1">IF($A420&lt;&gt;D$313,0,IF($A420&lt;&gt;$A419,1,MOD(D419-1+(COUNTIFS(E$313:$N$313,$A420)=COUNTIFS(E420:$N420,1)),D$312)+1))</f>
        <v>0</v>
      </c>
      <c r="E420" s="323">
        <f ca="1">IF($A420&lt;&gt;E$313,0,IF($A420&lt;&gt;$A419,1,MOD(E419-1+(COUNTIFS(F$313:$N$313,$A420)=COUNTIFS(F420:$N420,1)),E$312)+1))</f>
        <v>0</v>
      </c>
      <c r="F420" s="323">
        <f ca="1">IF($A420&lt;&gt;F$313,0,IF($A420&lt;&gt;$A419,1,MOD(F419-1+(COUNTIFS(G$313:$N$313,$A420)=COUNTIFS(G420:$N420,1)),F$312)+1))</f>
        <v>0</v>
      </c>
      <c r="G420" s="323">
        <f ca="1">IF($A420&lt;&gt;G$313,0,IF($A420&lt;&gt;$A419,1,MOD(G419-1+(COUNTIFS(H$313:$N$313,$A420)=COUNTIFS(H420:$N420,1)),G$312)+1))</f>
        <v>1</v>
      </c>
      <c r="H420" s="323">
        <f ca="1">IF($A420&lt;&gt;H$313,0,IF($A420&lt;&gt;$A419,1,MOD(H419-1+(COUNTIFS(I$313:$N$313,$A420)=COUNTIFS(I420:$N420,1)),H$312)+1))</f>
        <v>3</v>
      </c>
      <c r="I420" s="323">
        <f ca="1">IF($A420&lt;&gt;I$313,0,IF($A420&lt;&gt;$A419,1,MOD(I419-1+(COUNTIFS(N$313:$N$313,$A420)=COUNTIFS(N420:$N420,1)),I$312)+1))</f>
        <v>2</v>
      </c>
      <c r="J420" s="323"/>
      <c r="K420" s="323"/>
      <c r="L420" s="323"/>
      <c r="M420" s="323"/>
      <c r="O420">
        <v>106</v>
      </c>
      <c r="P420" s="125">
        <f t="shared" ca="1" si="848"/>
        <v>0.5</v>
      </c>
      <c r="Q420" s="125">
        <f t="shared" ca="1" si="849"/>
        <v>0</v>
      </c>
      <c r="R420" s="125">
        <f t="shared" ca="1" si="850"/>
        <v>0</v>
      </c>
      <c r="S420" s="125">
        <f t="shared" ca="1" si="851"/>
        <v>0</v>
      </c>
      <c r="T420" s="125">
        <v>0</v>
      </c>
      <c r="U420" s="125">
        <f t="shared" ca="1" si="852"/>
        <v>0.5</v>
      </c>
      <c r="V420" s="125">
        <f t="shared" ca="1" si="853"/>
        <v>0</v>
      </c>
      <c r="W420" s="125"/>
      <c r="X420" s="125"/>
      <c r="Y420" s="125"/>
      <c r="Z420" s="125"/>
    </row>
    <row r="421" spans="1:26" outlineLevel="1">
      <c r="A421">
        <f t="shared" ca="1" si="854"/>
        <v>2</v>
      </c>
      <c r="B421" t="str">
        <f t="shared" ca="1" si="840"/>
        <v>EP3 LPD1 LPS3 LPM3</v>
      </c>
      <c r="C421" s="325">
        <f ca="1">IF($A421&lt;&gt;$A420,1,MOD(C420-1+(COUNTIFS(D$313:$N$313,$A421)=COUNTIFS(D421:$N421,1)),C$312)+1)</f>
        <v>3</v>
      </c>
      <c r="D421" s="323">
        <f ca="1">IF($A421&lt;&gt;D$313,0,IF($A421&lt;&gt;$A420,1,MOD(D420-1+(COUNTIFS(E$313:$N$313,$A421)=COUNTIFS(E421:$N421,1)),D$312)+1))</f>
        <v>0</v>
      </c>
      <c r="E421" s="323">
        <f ca="1">IF($A421&lt;&gt;E$313,0,IF($A421&lt;&gt;$A420,1,MOD(E420-1+(COUNTIFS(F$313:$N$313,$A421)=COUNTIFS(F421:$N421,1)),E$312)+1))</f>
        <v>0</v>
      </c>
      <c r="F421" s="323">
        <f ca="1">IF($A421&lt;&gt;F$313,0,IF($A421&lt;&gt;$A420,1,MOD(F420-1+(COUNTIFS(G$313:$N$313,$A421)=COUNTIFS(G421:$N421,1)),F$312)+1))</f>
        <v>0</v>
      </c>
      <c r="G421" s="323">
        <f ca="1">IF($A421&lt;&gt;G$313,0,IF($A421&lt;&gt;$A420,1,MOD(G420-1+(COUNTIFS(H$313:$N$313,$A421)=COUNTIFS(H421:$N421,1)),G$312)+1))</f>
        <v>1</v>
      </c>
      <c r="H421" s="323">
        <f ca="1">IF($A421&lt;&gt;H$313,0,IF($A421&lt;&gt;$A420,1,MOD(H420-1+(COUNTIFS(I$313:$N$313,$A421)=COUNTIFS(I421:$N421,1)),H$312)+1))</f>
        <v>3</v>
      </c>
      <c r="I421" s="323">
        <f ca="1">IF($A421&lt;&gt;I$313,0,IF($A421&lt;&gt;$A420,1,MOD(I420-1+(COUNTIFS(N$313:$N$313,$A421)=COUNTIFS(N421:$N421,1)),I$312)+1))</f>
        <v>3</v>
      </c>
      <c r="J421" s="323"/>
      <c r="K421" s="323"/>
      <c r="L421" s="323"/>
      <c r="M421" s="323"/>
      <c r="O421">
        <v>107</v>
      </c>
      <c r="P421" s="125">
        <f t="shared" ca="1" si="848"/>
        <v>0.5</v>
      </c>
      <c r="Q421" s="125">
        <f t="shared" ca="1" si="849"/>
        <v>0</v>
      </c>
      <c r="R421" s="125">
        <f t="shared" ca="1" si="850"/>
        <v>0</v>
      </c>
      <c r="S421" s="125">
        <f t="shared" ca="1" si="851"/>
        <v>0</v>
      </c>
      <c r="T421" s="125">
        <v>0</v>
      </c>
      <c r="U421" s="125">
        <f t="shared" ca="1" si="852"/>
        <v>0.5</v>
      </c>
      <c r="V421" s="125">
        <f t="shared" ca="1" si="853"/>
        <v>0.5</v>
      </c>
      <c r="W421" s="125"/>
      <c r="X421" s="125"/>
      <c r="Y421" s="125"/>
      <c r="Z421" s="125"/>
    </row>
    <row r="422" spans="1:26" outlineLevel="1">
      <c r="A422">
        <f t="shared" ca="1" si="854"/>
        <v>2</v>
      </c>
      <c r="B422" t="str">
        <f t="shared" ca="1" si="840"/>
        <v>EP1 LPD1 LPS1 LPM1</v>
      </c>
      <c r="C422" s="325">
        <f ca="1">IF($A422&lt;&gt;$A421,1,MOD(C421-1+(COUNTIFS(D$313:$N$313,$A422)=COUNTIFS(D422:$N422,1)),C$312)+1)</f>
        <v>1</v>
      </c>
      <c r="D422" s="323">
        <f ca="1">IF($A422&lt;&gt;D$313,0,IF($A422&lt;&gt;$A421,1,MOD(D421-1+(COUNTIFS(E$313:$N$313,$A422)=COUNTIFS(E422:$N422,1)),D$312)+1))</f>
        <v>0</v>
      </c>
      <c r="E422" s="323">
        <f ca="1">IF($A422&lt;&gt;E$313,0,IF($A422&lt;&gt;$A421,1,MOD(E421-1+(COUNTIFS(F$313:$N$313,$A422)=COUNTIFS(F422:$N422,1)),E$312)+1))</f>
        <v>0</v>
      </c>
      <c r="F422" s="323">
        <f ca="1">IF($A422&lt;&gt;F$313,0,IF($A422&lt;&gt;$A421,1,MOD(F421-1+(COUNTIFS(G$313:$N$313,$A422)=COUNTIFS(G422:$N422,1)),F$312)+1))</f>
        <v>0</v>
      </c>
      <c r="G422" s="323">
        <f ca="1">IF($A422&lt;&gt;G$313,0,IF($A422&lt;&gt;$A421,1,MOD(G421-1+(COUNTIFS(H$313:$N$313,$A422)=COUNTIFS(H422:$N422,1)),G$312)+1))</f>
        <v>1</v>
      </c>
      <c r="H422" s="323">
        <f ca="1">IF($A422&lt;&gt;H$313,0,IF($A422&lt;&gt;$A421,1,MOD(H421-1+(COUNTIFS(I$313:$N$313,$A422)=COUNTIFS(I422:$N422,1)),H$312)+1))</f>
        <v>1</v>
      </c>
      <c r="I422" s="323">
        <f ca="1">IF($A422&lt;&gt;I$313,0,IF($A422&lt;&gt;$A421,1,MOD(I421-1+(COUNTIFS(N$313:$N$313,$A422)=COUNTIFS(N422:$N422,1)),I$312)+1))</f>
        <v>1</v>
      </c>
      <c r="J422" s="323"/>
      <c r="K422" s="323"/>
      <c r="L422" s="323"/>
      <c r="M422" s="323"/>
      <c r="O422">
        <v>108</v>
      </c>
      <c r="P422" s="125">
        <f t="shared" ca="1" si="848"/>
        <v>-0.5</v>
      </c>
      <c r="Q422" s="125">
        <f t="shared" ca="1" si="849"/>
        <v>0</v>
      </c>
      <c r="R422" s="125">
        <f t="shared" ca="1" si="850"/>
        <v>0</v>
      </c>
      <c r="S422" s="125">
        <f t="shared" ca="1" si="851"/>
        <v>0</v>
      </c>
      <c r="T422" s="125">
        <v>0</v>
      </c>
      <c r="U422" s="125">
        <f t="shared" ca="1" si="852"/>
        <v>-0.5</v>
      </c>
      <c r="V422" s="125">
        <f t="shared" ca="1" si="853"/>
        <v>-0.5</v>
      </c>
      <c r="W422" s="125"/>
      <c r="X422" s="125"/>
      <c r="Y422" s="125"/>
      <c r="Z422" s="125"/>
    </row>
    <row r="423" spans="1:26" outlineLevel="1">
      <c r="A423">
        <f t="shared" ca="1" si="854"/>
        <v>2</v>
      </c>
      <c r="B423" t="str">
        <f t="shared" ca="1" si="840"/>
        <v>EP1 LPD1 LPS1 LPM2</v>
      </c>
      <c r="C423" s="325">
        <f ca="1">IF($A423&lt;&gt;$A422,1,MOD(C422-1+(COUNTIFS(D$313:$N$313,$A423)=COUNTIFS(D423:$N423,1)),C$312)+1)</f>
        <v>1</v>
      </c>
      <c r="D423" s="323">
        <f ca="1">IF($A423&lt;&gt;D$313,0,IF($A423&lt;&gt;$A422,1,MOD(D422-1+(COUNTIFS(E$313:$N$313,$A423)=COUNTIFS(E423:$N423,1)),D$312)+1))</f>
        <v>0</v>
      </c>
      <c r="E423" s="323">
        <f ca="1">IF($A423&lt;&gt;E$313,0,IF($A423&lt;&gt;$A422,1,MOD(E422-1+(COUNTIFS(F$313:$N$313,$A423)=COUNTIFS(F423:$N423,1)),E$312)+1))</f>
        <v>0</v>
      </c>
      <c r="F423" s="323">
        <f ca="1">IF($A423&lt;&gt;F$313,0,IF($A423&lt;&gt;$A422,1,MOD(F422-1+(COUNTIFS(G$313:$N$313,$A423)=COUNTIFS(G423:$N423,1)),F$312)+1))</f>
        <v>0</v>
      </c>
      <c r="G423" s="323">
        <f ca="1">IF($A423&lt;&gt;G$313,0,IF($A423&lt;&gt;$A422,1,MOD(G422-1+(COUNTIFS(H$313:$N$313,$A423)=COUNTIFS(H423:$N423,1)),G$312)+1))</f>
        <v>1</v>
      </c>
      <c r="H423" s="323">
        <f ca="1">IF($A423&lt;&gt;H$313,0,IF($A423&lt;&gt;$A422,1,MOD(H422-1+(COUNTIFS(I$313:$N$313,$A423)=COUNTIFS(I423:$N423,1)),H$312)+1))</f>
        <v>1</v>
      </c>
      <c r="I423" s="323">
        <f ca="1">IF($A423&lt;&gt;I$313,0,IF($A423&lt;&gt;$A422,1,MOD(I422-1+(COUNTIFS(N$313:$N$313,$A423)=COUNTIFS(N423:$N423,1)),I$312)+1))</f>
        <v>2</v>
      </c>
      <c r="J423" s="323"/>
      <c r="K423" s="323"/>
      <c r="L423" s="323"/>
      <c r="M423" s="323"/>
      <c r="O423">
        <v>109</v>
      </c>
      <c r="P423" s="125">
        <f t="shared" ca="1" si="848"/>
        <v>-0.5</v>
      </c>
      <c r="Q423" s="125">
        <f t="shared" ca="1" si="849"/>
        <v>0</v>
      </c>
      <c r="R423" s="125">
        <f t="shared" ca="1" si="850"/>
        <v>0</v>
      </c>
      <c r="S423" s="125">
        <f t="shared" ca="1" si="851"/>
        <v>0</v>
      </c>
      <c r="T423" s="125">
        <v>0</v>
      </c>
      <c r="U423" s="125">
        <f t="shared" ca="1" si="852"/>
        <v>-0.5</v>
      </c>
      <c r="V423" s="125">
        <f t="shared" ca="1" si="853"/>
        <v>0</v>
      </c>
      <c r="W423" s="125"/>
      <c r="X423" s="125"/>
      <c r="Y423" s="125"/>
      <c r="Z423" s="125"/>
    </row>
    <row r="424" spans="1:26" outlineLevel="1">
      <c r="A424">
        <f t="shared" ca="1" si="854"/>
        <v>2</v>
      </c>
      <c r="B424" t="str">
        <f t="shared" ca="1" si="840"/>
        <v>EP1 LPD1 LPS1 LPM3</v>
      </c>
      <c r="C424" s="325">
        <f ca="1">IF($A424&lt;&gt;$A423,1,MOD(C423-1+(COUNTIFS(D$313:$N$313,$A424)=COUNTIFS(D424:$N424,1)),C$312)+1)</f>
        <v>1</v>
      </c>
      <c r="D424" s="323">
        <f ca="1">IF($A424&lt;&gt;D$313,0,IF($A424&lt;&gt;$A423,1,MOD(D423-1+(COUNTIFS(E$313:$N$313,$A424)=COUNTIFS(E424:$N424,1)),D$312)+1))</f>
        <v>0</v>
      </c>
      <c r="E424" s="323">
        <f ca="1">IF($A424&lt;&gt;E$313,0,IF($A424&lt;&gt;$A423,1,MOD(E423-1+(COUNTIFS(F$313:$N$313,$A424)=COUNTIFS(F424:$N424,1)),E$312)+1))</f>
        <v>0</v>
      </c>
      <c r="F424" s="323">
        <f ca="1">IF($A424&lt;&gt;F$313,0,IF($A424&lt;&gt;$A423,1,MOD(F423-1+(COUNTIFS(G$313:$N$313,$A424)=COUNTIFS(G424:$N424,1)),F$312)+1))</f>
        <v>0</v>
      </c>
      <c r="G424" s="323">
        <f ca="1">IF($A424&lt;&gt;G$313,0,IF($A424&lt;&gt;$A423,1,MOD(G423-1+(COUNTIFS(H$313:$N$313,$A424)=COUNTIFS(H424:$N424,1)),G$312)+1))</f>
        <v>1</v>
      </c>
      <c r="H424" s="323">
        <f ca="1">IF($A424&lt;&gt;H$313,0,IF($A424&lt;&gt;$A423,1,MOD(H423-1+(COUNTIFS(I$313:$N$313,$A424)=COUNTIFS(I424:$N424,1)),H$312)+1))</f>
        <v>1</v>
      </c>
      <c r="I424" s="323">
        <f ca="1">IF($A424&lt;&gt;I$313,0,IF($A424&lt;&gt;$A423,1,MOD(I423-1+(COUNTIFS(N$313:$N$313,$A424)=COUNTIFS(N424:$N424,1)),I$312)+1))</f>
        <v>3</v>
      </c>
      <c r="J424" s="323"/>
      <c r="K424" s="323"/>
      <c r="L424" s="323"/>
      <c r="M424" s="323"/>
      <c r="O424">
        <v>110</v>
      </c>
      <c r="P424" s="125">
        <f t="shared" ca="1" si="848"/>
        <v>-0.5</v>
      </c>
      <c r="Q424" s="125">
        <f t="shared" ca="1" si="849"/>
        <v>0</v>
      </c>
      <c r="R424" s="125">
        <f t="shared" ca="1" si="850"/>
        <v>0</v>
      </c>
      <c r="S424" s="125">
        <f t="shared" ca="1" si="851"/>
        <v>0</v>
      </c>
      <c r="T424" s="125">
        <v>0</v>
      </c>
      <c r="U424" s="125">
        <f t="shared" ca="1" si="852"/>
        <v>-0.5</v>
      </c>
      <c r="V424" s="125">
        <f t="shared" ca="1" si="853"/>
        <v>0.5</v>
      </c>
      <c r="W424" s="125"/>
      <c r="X424" s="125"/>
      <c r="Y424" s="125"/>
      <c r="Z424" s="125"/>
    </row>
    <row r="425" spans="1:26" outlineLevel="1">
      <c r="A425">
        <f t="shared" ca="1" si="854"/>
        <v>2</v>
      </c>
      <c r="B425" t="str">
        <f t="shared" ca="1" si="840"/>
        <v>EP1 LPD1 LPS2 LPM1</v>
      </c>
      <c r="C425" s="325">
        <f ca="1">IF($A425&lt;&gt;$A424,1,MOD(C424-1+(COUNTIFS(D$313:$N$313,$A425)=COUNTIFS(D425:$N425,1)),C$312)+1)</f>
        <v>1</v>
      </c>
      <c r="D425" s="323">
        <f ca="1">IF($A425&lt;&gt;D$313,0,IF($A425&lt;&gt;$A424,1,MOD(D424-1+(COUNTIFS(E$313:$N$313,$A425)=COUNTIFS(E425:$N425,1)),D$312)+1))</f>
        <v>0</v>
      </c>
      <c r="E425" s="323">
        <f ca="1">IF($A425&lt;&gt;E$313,0,IF($A425&lt;&gt;$A424,1,MOD(E424-1+(COUNTIFS(F$313:$N$313,$A425)=COUNTIFS(F425:$N425,1)),E$312)+1))</f>
        <v>0</v>
      </c>
      <c r="F425" s="323">
        <f ca="1">IF($A425&lt;&gt;F$313,0,IF($A425&lt;&gt;$A424,1,MOD(F424-1+(COUNTIFS(G$313:$N$313,$A425)=COUNTIFS(G425:$N425,1)),F$312)+1))</f>
        <v>0</v>
      </c>
      <c r="G425" s="323">
        <f ca="1">IF($A425&lt;&gt;G$313,0,IF($A425&lt;&gt;$A424,1,MOD(G424-1+(COUNTIFS(H$313:$N$313,$A425)=COUNTIFS(H425:$N425,1)),G$312)+1))</f>
        <v>1</v>
      </c>
      <c r="H425" s="323">
        <f ca="1">IF($A425&lt;&gt;H$313,0,IF($A425&lt;&gt;$A424,1,MOD(H424-1+(COUNTIFS(I$313:$N$313,$A425)=COUNTIFS(I425:$N425,1)),H$312)+1))</f>
        <v>2</v>
      </c>
      <c r="I425" s="323">
        <f ca="1">IF($A425&lt;&gt;I$313,0,IF($A425&lt;&gt;$A424,1,MOD(I424-1+(COUNTIFS(N$313:$N$313,$A425)=COUNTIFS(N425:$N425,1)),I$312)+1))</f>
        <v>1</v>
      </c>
      <c r="J425" s="323"/>
      <c r="K425" s="323"/>
      <c r="L425" s="323"/>
      <c r="M425" s="323"/>
      <c r="O425">
        <v>111</v>
      </c>
      <c r="P425" s="125">
        <f t="shared" ca="1" si="848"/>
        <v>-0.5</v>
      </c>
      <c r="Q425" s="125">
        <f t="shared" ca="1" si="849"/>
        <v>0</v>
      </c>
      <c r="R425" s="125">
        <f t="shared" ca="1" si="850"/>
        <v>0</v>
      </c>
      <c r="S425" s="125">
        <f t="shared" ca="1" si="851"/>
        <v>0</v>
      </c>
      <c r="T425" s="125">
        <v>0</v>
      </c>
      <c r="U425" s="125">
        <f t="shared" ca="1" si="852"/>
        <v>0</v>
      </c>
      <c r="V425" s="125">
        <f t="shared" ca="1" si="853"/>
        <v>-0.5</v>
      </c>
      <c r="W425" s="125"/>
      <c r="X425" s="125"/>
      <c r="Y425" s="125"/>
      <c r="Z425" s="125"/>
    </row>
    <row r="426" spans="1:26" outlineLevel="1">
      <c r="A426">
        <f t="shared" ca="1" si="854"/>
        <v>2</v>
      </c>
      <c r="B426" t="str">
        <f t="shared" ca="1" si="840"/>
        <v>EP1 LPD1 LPS2 LPM2</v>
      </c>
      <c r="C426" s="325">
        <f ca="1">IF($A426&lt;&gt;$A425,1,MOD(C425-1+(COUNTIFS(D$313:$N$313,$A426)=COUNTIFS(D426:$N426,1)),C$312)+1)</f>
        <v>1</v>
      </c>
      <c r="D426" s="323">
        <f ca="1">IF($A426&lt;&gt;D$313,0,IF($A426&lt;&gt;$A425,1,MOD(D425-1+(COUNTIFS(E$313:$N$313,$A426)=COUNTIFS(E426:$N426,1)),D$312)+1))</f>
        <v>0</v>
      </c>
      <c r="E426" s="323">
        <f ca="1">IF($A426&lt;&gt;E$313,0,IF($A426&lt;&gt;$A425,1,MOD(E425-1+(COUNTIFS(F$313:$N$313,$A426)=COUNTIFS(F426:$N426,1)),E$312)+1))</f>
        <v>0</v>
      </c>
      <c r="F426" s="323">
        <f ca="1">IF($A426&lt;&gt;F$313,0,IF($A426&lt;&gt;$A425,1,MOD(F425-1+(COUNTIFS(G$313:$N$313,$A426)=COUNTIFS(G426:$N426,1)),F$312)+1))</f>
        <v>0</v>
      </c>
      <c r="G426" s="323">
        <f ca="1">IF($A426&lt;&gt;G$313,0,IF($A426&lt;&gt;$A425,1,MOD(G425-1+(COUNTIFS(H$313:$N$313,$A426)=COUNTIFS(H426:$N426,1)),G$312)+1))</f>
        <v>1</v>
      </c>
      <c r="H426" s="323">
        <f ca="1">IF($A426&lt;&gt;H$313,0,IF($A426&lt;&gt;$A425,1,MOD(H425-1+(COUNTIFS(I$313:$N$313,$A426)=COUNTIFS(I426:$N426,1)),H$312)+1))</f>
        <v>2</v>
      </c>
      <c r="I426" s="323">
        <f ca="1">IF($A426&lt;&gt;I$313,0,IF($A426&lt;&gt;$A425,1,MOD(I425-1+(COUNTIFS(N$313:$N$313,$A426)=COUNTIFS(N426:$N426,1)),I$312)+1))</f>
        <v>2</v>
      </c>
      <c r="J426" s="323"/>
      <c r="K426" s="323"/>
      <c r="L426" s="323"/>
      <c r="M426" s="323"/>
      <c r="O426">
        <v>112</v>
      </c>
      <c r="P426" s="125">
        <f t="shared" ca="1" si="848"/>
        <v>-0.5</v>
      </c>
      <c r="Q426" s="125">
        <f t="shared" ca="1" si="849"/>
        <v>0</v>
      </c>
      <c r="R426" s="125">
        <f t="shared" ca="1" si="850"/>
        <v>0</v>
      </c>
      <c r="S426" s="125">
        <f t="shared" ca="1" si="851"/>
        <v>0</v>
      </c>
      <c r="T426" s="125">
        <v>0</v>
      </c>
      <c r="U426" s="125">
        <f t="shared" ca="1" si="852"/>
        <v>0</v>
      </c>
      <c r="V426" s="125">
        <f t="shared" ca="1" si="853"/>
        <v>0</v>
      </c>
      <c r="W426" s="125"/>
      <c r="X426" s="125"/>
      <c r="Y426" s="125"/>
      <c r="Z426" s="125"/>
    </row>
    <row r="427" spans="1:26" outlineLevel="1">
      <c r="A427">
        <f t="shared" ca="1" si="854"/>
        <v>2</v>
      </c>
      <c r="B427" t="str">
        <f t="shared" ca="1" si="840"/>
        <v>EP1 LPD1 LPS2 LPM3</v>
      </c>
      <c r="C427" s="325">
        <f ca="1">IF($A427&lt;&gt;$A426,1,MOD(C426-1+(COUNTIFS(D$313:$N$313,$A427)=COUNTIFS(D427:$N427,1)),C$312)+1)</f>
        <v>1</v>
      </c>
      <c r="D427" s="323">
        <f ca="1">IF($A427&lt;&gt;D$313,0,IF($A427&lt;&gt;$A426,1,MOD(D426-1+(COUNTIFS(E$313:$N$313,$A427)=COUNTIFS(E427:$N427,1)),D$312)+1))</f>
        <v>0</v>
      </c>
      <c r="E427" s="323">
        <f ca="1">IF($A427&lt;&gt;E$313,0,IF($A427&lt;&gt;$A426,1,MOD(E426-1+(COUNTIFS(F$313:$N$313,$A427)=COUNTIFS(F427:$N427,1)),E$312)+1))</f>
        <v>0</v>
      </c>
      <c r="F427" s="323">
        <f ca="1">IF($A427&lt;&gt;F$313,0,IF($A427&lt;&gt;$A426,1,MOD(F426-1+(COUNTIFS(G$313:$N$313,$A427)=COUNTIFS(G427:$N427,1)),F$312)+1))</f>
        <v>0</v>
      </c>
      <c r="G427" s="323">
        <f ca="1">IF($A427&lt;&gt;G$313,0,IF($A427&lt;&gt;$A426,1,MOD(G426-1+(COUNTIFS(H$313:$N$313,$A427)=COUNTIFS(H427:$N427,1)),G$312)+1))</f>
        <v>1</v>
      </c>
      <c r="H427" s="323">
        <f ca="1">IF($A427&lt;&gt;H$313,0,IF($A427&lt;&gt;$A426,1,MOD(H426-1+(COUNTIFS(I$313:$N$313,$A427)=COUNTIFS(I427:$N427,1)),H$312)+1))</f>
        <v>2</v>
      </c>
      <c r="I427" s="323">
        <f ca="1">IF($A427&lt;&gt;I$313,0,IF($A427&lt;&gt;$A426,1,MOD(I426-1+(COUNTIFS(N$313:$N$313,$A427)=COUNTIFS(N427:$N427,1)),I$312)+1))</f>
        <v>3</v>
      </c>
      <c r="J427" s="323"/>
      <c r="K427" s="323"/>
      <c r="L427" s="323"/>
      <c r="M427" s="323"/>
      <c r="O427">
        <v>113</v>
      </c>
      <c r="P427" s="125">
        <f t="shared" ca="1" si="848"/>
        <v>-0.5</v>
      </c>
      <c r="Q427" s="125">
        <f t="shared" ca="1" si="849"/>
        <v>0</v>
      </c>
      <c r="R427" s="125">
        <f t="shared" ca="1" si="850"/>
        <v>0</v>
      </c>
      <c r="S427" s="125">
        <f t="shared" ca="1" si="851"/>
        <v>0</v>
      </c>
      <c r="T427" s="125">
        <v>0</v>
      </c>
      <c r="U427" s="125">
        <f t="shared" ca="1" si="852"/>
        <v>0</v>
      </c>
      <c r="V427" s="125">
        <f t="shared" ca="1" si="853"/>
        <v>0.5</v>
      </c>
      <c r="W427" s="125"/>
      <c r="X427" s="125"/>
      <c r="Y427" s="125"/>
      <c r="Z427" s="125"/>
    </row>
    <row r="428" spans="1:26" outlineLevel="1">
      <c r="A428">
        <f t="shared" ca="1" si="854"/>
        <v>2</v>
      </c>
      <c r="B428" t="str">
        <f t="shared" ca="1" si="840"/>
        <v>EP1 LPD1 LPS3 LPM1</v>
      </c>
      <c r="C428" s="325">
        <f ca="1">IF($A428&lt;&gt;$A427,1,MOD(C427-1+(COUNTIFS(D$313:$N$313,$A428)=COUNTIFS(D428:$N428,1)),C$312)+1)</f>
        <v>1</v>
      </c>
      <c r="D428" s="323">
        <f ca="1">IF($A428&lt;&gt;D$313,0,IF($A428&lt;&gt;$A427,1,MOD(D427-1+(COUNTIFS(E$313:$N$313,$A428)=COUNTIFS(E428:$N428,1)),D$312)+1))</f>
        <v>0</v>
      </c>
      <c r="E428" s="323">
        <f ca="1">IF($A428&lt;&gt;E$313,0,IF($A428&lt;&gt;$A427,1,MOD(E427-1+(COUNTIFS(F$313:$N$313,$A428)=COUNTIFS(F428:$N428,1)),E$312)+1))</f>
        <v>0</v>
      </c>
      <c r="F428" s="323">
        <f ca="1">IF($A428&lt;&gt;F$313,0,IF($A428&lt;&gt;$A427,1,MOD(F427-1+(COUNTIFS(G$313:$N$313,$A428)=COUNTIFS(G428:$N428,1)),F$312)+1))</f>
        <v>0</v>
      </c>
      <c r="G428" s="323">
        <f ca="1">IF($A428&lt;&gt;G$313,0,IF($A428&lt;&gt;$A427,1,MOD(G427-1+(COUNTIFS(H$313:$N$313,$A428)=COUNTIFS(H428:$N428,1)),G$312)+1))</f>
        <v>1</v>
      </c>
      <c r="H428" s="323">
        <f ca="1">IF($A428&lt;&gt;H$313,0,IF($A428&lt;&gt;$A427,1,MOD(H427-1+(COUNTIFS(I$313:$N$313,$A428)=COUNTIFS(I428:$N428,1)),H$312)+1))</f>
        <v>3</v>
      </c>
      <c r="I428" s="323">
        <f ca="1">IF($A428&lt;&gt;I$313,0,IF($A428&lt;&gt;$A427,1,MOD(I427-1+(COUNTIFS(N$313:$N$313,$A428)=COUNTIFS(N428:$N428,1)),I$312)+1))</f>
        <v>1</v>
      </c>
      <c r="J428" s="323"/>
      <c r="K428" s="323"/>
      <c r="L428" s="323"/>
      <c r="M428" s="323"/>
      <c r="O428">
        <v>114</v>
      </c>
      <c r="P428" s="125">
        <f t="shared" ca="1" si="848"/>
        <v>-0.5</v>
      </c>
      <c r="Q428" s="125">
        <f t="shared" ca="1" si="849"/>
        <v>0</v>
      </c>
      <c r="R428" s="125">
        <f t="shared" ca="1" si="850"/>
        <v>0</v>
      </c>
      <c r="S428" s="125">
        <f t="shared" ca="1" si="851"/>
        <v>0</v>
      </c>
      <c r="T428" s="125">
        <v>0</v>
      </c>
      <c r="U428" s="125">
        <f t="shared" ca="1" si="852"/>
        <v>0.5</v>
      </c>
      <c r="V428" s="125">
        <f t="shared" ca="1" si="853"/>
        <v>-0.5</v>
      </c>
      <c r="W428" s="125"/>
      <c r="X428" s="125"/>
      <c r="Y428" s="125"/>
      <c r="Z428" s="125"/>
    </row>
    <row r="429" spans="1:26" outlineLevel="1">
      <c r="A429">
        <f t="shared" ca="1" si="854"/>
        <v>2</v>
      </c>
      <c r="B429" t="str">
        <f t="shared" ca="1" si="840"/>
        <v>EP1 LPD1 LPS3 LPM2</v>
      </c>
      <c r="C429" s="325">
        <f ca="1">IF($A429&lt;&gt;$A428,1,MOD(C428-1+(COUNTIFS(D$313:$N$313,$A429)=COUNTIFS(D429:$N429,1)),C$312)+1)</f>
        <v>1</v>
      </c>
      <c r="D429" s="323">
        <f ca="1">IF($A429&lt;&gt;D$313,0,IF($A429&lt;&gt;$A428,1,MOD(D428-1+(COUNTIFS(E$313:$N$313,$A429)=COUNTIFS(E429:$N429,1)),D$312)+1))</f>
        <v>0</v>
      </c>
      <c r="E429" s="323">
        <f ca="1">IF($A429&lt;&gt;E$313,0,IF($A429&lt;&gt;$A428,1,MOD(E428-1+(COUNTIFS(F$313:$N$313,$A429)=COUNTIFS(F429:$N429,1)),E$312)+1))</f>
        <v>0</v>
      </c>
      <c r="F429" s="323">
        <f ca="1">IF($A429&lt;&gt;F$313,0,IF($A429&lt;&gt;$A428,1,MOD(F428-1+(COUNTIFS(G$313:$N$313,$A429)=COUNTIFS(G429:$N429,1)),F$312)+1))</f>
        <v>0</v>
      </c>
      <c r="G429" s="323">
        <f ca="1">IF($A429&lt;&gt;G$313,0,IF($A429&lt;&gt;$A428,1,MOD(G428-1+(COUNTIFS(H$313:$N$313,$A429)=COUNTIFS(H429:$N429,1)),G$312)+1))</f>
        <v>1</v>
      </c>
      <c r="H429" s="323">
        <f ca="1">IF($A429&lt;&gt;H$313,0,IF($A429&lt;&gt;$A428,1,MOD(H428-1+(COUNTIFS(I$313:$N$313,$A429)=COUNTIFS(I429:$N429,1)),H$312)+1))</f>
        <v>3</v>
      </c>
      <c r="I429" s="323">
        <f ca="1">IF($A429&lt;&gt;I$313,0,IF($A429&lt;&gt;$A428,1,MOD(I428-1+(COUNTIFS(N$313:$N$313,$A429)=COUNTIFS(N429:$N429,1)),I$312)+1))</f>
        <v>2</v>
      </c>
      <c r="J429" s="323"/>
      <c r="K429" s="323"/>
      <c r="L429" s="323"/>
      <c r="M429" s="323"/>
      <c r="O429">
        <v>115</v>
      </c>
      <c r="P429" s="125">
        <f t="shared" ca="1" si="848"/>
        <v>-0.5</v>
      </c>
      <c r="Q429" s="125">
        <f t="shared" ca="1" si="849"/>
        <v>0</v>
      </c>
      <c r="R429" s="125">
        <f t="shared" ca="1" si="850"/>
        <v>0</v>
      </c>
      <c r="S429" s="125">
        <f t="shared" ca="1" si="851"/>
        <v>0</v>
      </c>
      <c r="T429" s="125">
        <v>0</v>
      </c>
      <c r="U429" s="125">
        <f t="shared" ca="1" si="852"/>
        <v>0.5</v>
      </c>
      <c r="V429" s="125">
        <f t="shared" ca="1" si="853"/>
        <v>0</v>
      </c>
      <c r="W429" s="125"/>
      <c r="X429" s="125"/>
      <c r="Y429" s="125"/>
      <c r="Z429" s="125"/>
    </row>
    <row r="430" spans="1:26" outlineLevel="1">
      <c r="A430">
        <f t="shared" ca="1" si="854"/>
        <v>2</v>
      </c>
      <c r="B430" t="str">
        <f t="shared" ca="1" si="840"/>
        <v>EP1 LPD1 LPS3 LPM3</v>
      </c>
      <c r="C430" s="325">
        <f ca="1">IF($A430&lt;&gt;$A429,1,MOD(C429-1+(COUNTIFS(D$313:$N$313,$A430)=COUNTIFS(D430:$N430,1)),C$312)+1)</f>
        <v>1</v>
      </c>
      <c r="D430" s="323">
        <f ca="1">IF($A430&lt;&gt;D$313,0,IF($A430&lt;&gt;$A429,1,MOD(D429-1+(COUNTIFS(E$313:$N$313,$A430)=COUNTIFS(E430:$N430,1)),D$312)+1))</f>
        <v>0</v>
      </c>
      <c r="E430" s="323">
        <f ca="1">IF($A430&lt;&gt;E$313,0,IF($A430&lt;&gt;$A429,1,MOD(E429-1+(COUNTIFS(F$313:$N$313,$A430)=COUNTIFS(F430:$N430,1)),E$312)+1))</f>
        <v>0</v>
      </c>
      <c r="F430" s="323">
        <f ca="1">IF($A430&lt;&gt;F$313,0,IF($A430&lt;&gt;$A429,1,MOD(F429-1+(COUNTIFS(G$313:$N$313,$A430)=COUNTIFS(G430:$N430,1)),F$312)+1))</f>
        <v>0</v>
      </c>
      <c r="G430" s="323">
        <f ca="1">IF($A430&lt;&gt;G$313,0,IF($A430&lt;&gt;$A429,1,MOD(G429-1+(COUNTIFS(H$313:$N$313,$A430)=COUNTIFS(H430:$N430,1)),G$312)+1))</f>
        <v>1</v>
      </c>
      <c r="H430" s="323">
        <f ca="1">IF($A430&lt;&gt;H$313,0,IF($A430&lt;&gt;$A429,1,MOD(H429-1+(COUNTIFS(I$313:$N$313,$A430)=COUNTIFS(I430:$N430,1)),H$312)+1))</f>
        <v>3</v>
      </c>
      <c r="I430" s="323">
        <f ca="1">IF($A430&lt;&gt;I$313,0,IF($A430&lt;&gt;$A429,1,MOD(I429-1+(COUNTIFS(N$313:$N$313,$A430)=COUNTIFS(N430:$N430,1)),I$312)+1))</f>
        <v>3</v>
      </c>
      <c r="J430" s="323"/>
      <c r="K430" s="323"/>
      <c r="L430" s="323"/>
      <c r="M430" s="323"/>
      <c r="O430">
        <v>116</v>
      </c>
      <c r="P430" s="125">
        <f t="shared" ca="1" si="848"/>
        <v>-0.5</v>
      </c>
      <c r="Q430" s="125">
        <f t="shared" ca="1" si="849"/>
        <v>0</v>
      </c>
      <c r="R430" s="125">
        <f t="shared" ca="1" si="850"/>
        <v>0</v>
      </c>
      <c r="S430" s="125">
        <f t="shared" ca="1" si="851"/>
        <v>0</v>
      </c>
      <c r="T430" s="125">
        <v>0</v>
      </c>
      <c r="U430" s="125">
        <f t="shared" ca="1" si="852"/>
        <v>0.5</v>
      </c>
      <c r="V430" s="125">
        <f t="shared" ca="1" si="853"/>
        <v>0.5</v>
      </c>
      <c r="W430" s="125"/>
      <c r="X430" s="125"/>
      <c r="Y430" s="125"/>
      <c r="Z430" s="125"/>
    </row>
    <row r="431" spans="1:26" outlineLevel="1">
      <c r="A431">
        <f t="shared" ca="1" si="854"/>
        <v>2</v>
      </c>
      <c r="B431" t="str">
        <f t="shared" ca="1" si="840"/>
        <v>EP2 LPD1 LPS1 LPM1</v>
      </c>
      <c r="C431" s="325">
        <f ca="1">IF($A431&lt;&gt;$A430,1,MOD(C430-1+(COUNTIFS(D$313:$N$313,$A431)=COUNTIFS(D431:$N431,1)),C$312)+1)</f>
        <v>2</v>
      </c>
      <c r="D431" s="323">
        <f ca="1">IF($A431&lt;&gt;D$313,0,IF($A431&lt;&gt;$A430,1,MOD(D430-1+(COUNTIFS(E$313:$N$313,$A431)=COUNTIFS(E431:$N431,1)),D$312)+1))</f>
        <v>0</v>
      </c>
      <c r="E431" s="323">
        <f ca="1">IF($A431&lt;&gt;E$313,0,IF($A431&lt;&gt;$A430,1,MOD(E430-1+(COUNTIFS(F$313:$N$313,$A431)=COUNTIFS(F431:$N431,1)),E$312)+1))</f>
        <v>0</v>
      </c>
      <c r="F431" s="323">
        <f ca="1">IF($A431&lt;&gt;F$313,0,IF($A431&lt;&gt;$A430,1,MOD(F430-1+(COUNTIFS(G$313:$N$313,$A431)=COUNTIFS(G431:$N431,1)),F$312)+1))</f>
        <v>0</v>
      </c>
      <c r="G431" s="323">
        <f ca="1">IF($A431&lt;&gt;G$313,0,IF($A431&lt;&gt;$A430,1,MOD(G430-1+(COUNTIFS(H$313:$N$313,$A431)=COUNTIFS(H431:$N431,1)),G$312)+1))</f>
        <v>1</v>
      </c>
      <c r="H431" s="323">
        <f ca="1">IF($A431&lt;&gt;H$313,0,IF($A431&lt;&gt;$A430,1,MOD(H430-1+(COUNTIFS(I$313:$N$313,$A431)=COUNTIFS(I431:$N431,1)),H$312)+1))</f>
        <v>1</v>
      </c>
      <c r="I431" s="323">
        <f ca="1">IF($A431&lt;&gt;I$313,0,IF($A431&lt;&gt;$A430,1,MOD(I430-1+(COUNTIFS(N$313:$N$313,$A431)=COUNTIFS(N431:$N431,1)),I$312)+1))</f>
        <v>1</v>
      </c>
      <c r="J431" s="323"/>
      <c r="K431" s="323"/>
      <c r="L431" s="323"/>
      <c r="M431" s="323"/>
      <c r="O431">
        <v>117</v>
      </c>
      <c r="P431" s="125">
        <f t="shared" ca="1" si="848"/>
        <v>0</v>
      </c>
      <c r="Q431" s="125">
        <f t="shared" ca="1" si="849"/>
        <v>0</v>
      </c>
      <c r="R431" s="125">
        <f t="shared" ca="1" si="850"/>
        <v>0</v>
      </c>
      <c r="S431" s="125">
        <f t="shared" ca="1" si="851"/>
        <v>0</v>
      </c>
      <c r="T431" s="125">
        <v>0</v>
      </c>
      <c r="U431" s="125">
        <f t="shared" ca="1" si="852"/>
        <v>-0.5</v>
      </c>
      <c r="V431" s="125">
        <f t="shared" ca="1" si="853"/>
        <v>-0.5</v>
      </c>
      <c r="W431" s="125"/>
      <c r="X431" s="125"/>
      <c r="Y431" s="125"/>
      <c r="Z431" s="125"/>
    </row>
    <row r="432" spans="1:26" outlineLevel="1">
      <c r="A432">
        <f t="shared" ca="1" si="854"/>
        <v>2</v>
      </c>
      <c r="B432" t="str">
        <f t="shared" ca="1" si="840"/>
        <v>EP2 LPD1 LPS1 LPM2</v>
      </c>
      <c r="C432" s="325">
        <f ca="1">IF($A432&lt;&gt;$A431,1,MOD(C431-1+(COUNTIFS(D$313:$N$313,$A432)=COUNTIFS(D432:$N432,1)),C$312)+1)</f>
        <v>2</v>
      </c>
      <c r="D432" s="323">
        <f ca="1">IF($A432&lt;&gt;D$313,0,IF($A432&lt;&gt;$A431,1,MOD(D431-1+(COUNTIFS(E$313:$N$313,$A432)=COUNTIFS(E432:$N432,1)),D$312)+1))</f>
        <v>0</v>
      </c>
      <c r="E432" s="323">
        <f ca="1">IF($A432&lt;&gt;E$313,0,IF($A432&lt;&gt;$A431,1,MOD(E431-1+(COUNTIFS(F$313:$N$313,$A432)=COUNTIFS(F432:$N432,1)),E$312)+1))</f>
        <v>0</v>
      </c>
      <c r="F432" s="323">
        <f ca="1">IF($A432&lt;&gt;F$313,0,IF($A432&lt;&gt;$A431,1,MOD(F431-1+(COUNTIFS(G$313:$N$313,$A432)=COUNTIFS(G432:$N432,1)),F$312)+1))</f>
        <v>0</v>
      </c>
      <c r="G432" s="323">
        <f ca="1">IF($A432&lt;&gt;G$313,0,IF($A432&lt;&gt;$A431,1,MOD(G431-1+(COUNTIFS(H$313:$N$313,$A432)=COUNTIFS(H432:$N432,1)),G$312)+1))</f>
        <v>1</v>
      </c>
      <c r="H432" s="323">
        <f ca="1">IF($A432&lt;&gt;H$313,0,IF($A432&lt;&gt;$A431,1,MOD(H431-1+(COUNTIFS(I$313:$N$313,$A432)=COUNTIFS(I432:$N432,1)),H$312)+1))</f>
        <v>1</v>
      </c>
      <c r="I432" s="323">
        <f ca="1">IF($A432&lt;&gt;I$313,0,IF($A432&lt;&gt;$A431,1,MOD(I431-1+(COUNTIFS(N$313:$N$313,$A432)=COUNTIFS(N432:$N432,1)),I$312)+1))</f>
        <v>2</v>
      </c>
      <c r="J432" s="323"/>
      <c r="K432" s="323"/>
      <c r="L432" s="323"/>
      <c r="M432" s="323"/>
      <c r="O432">
        <v>118</v>
      </c>
      <c r="P432" s="125">
        <f t="shared" ca="1" si="848"/>
        <v>0</v>
      </c>
      <c r="Q432" s="125">
        <f t="shared" ca="1" si="849"/>
        <v>0</v>
      </c>
      <c r="R432" s="125">
        <f t="shared" ca="1" si="850"/>
        <v>0</v>
      </c>
      <c r="S432" s="125">
        <f t="shared" ca="1" si="851"/>
        <v>0</v>
      </c>
      <c r="T432" s="125">
        <v>0</v>
      </c>
      <c r="U432" s="125">
        <f t="shared" ca="1" si="852"/>
        <v>-0.5</v>
      </c>
      <c r="V432" s="125">
        <f t="shared" ca="1" si="853"/>
        <v>0</v>
      </c>
      <c r="W432" s="125"/>
      <c r="X432" s="125"/>
      <c r="Y432" s="125"/>
      <c r="Z432" s="125"/>
    </row>
    <row r="433" spans="1:26" outlineLevel="1">
      <c r="A433">
        <f t="shared" ca="1" si="854"/>
        <v>2</v>
      </c>
      <c r="B433" t="str">
        <f t="shared" ca="1" si="840"/>
        <v>EP2 LPD1 LPS1 LPM3</v>
      </c>
      <c r="C433" s="325">
        <f ca="1">IF($A433&lt;&gt;$A432,1,MOD(C432-1+(COUNTIFS(D$313:$N$313,$A433)=COUNTIFS(D433:$N433,1)),C$312)+1)</f>
        <v>2</v>
      </c>
      <c r="D433" s="323">
        <f ca="1">IF($A433&lt;&gt;D$313,0,IF($A433&lt;&gt;$A432,1,MOD(D432-1+(COUNTIFS(E$313:$N$313,$A433)=COUNTIFS(E433:$N433,1)),D$312)+1))</f>
        <v>0</v>
      </c>
      <c r="E433" s="323">
        <f ca="1">IF($A433&lt;&gt;E$313,0,IF($A433&lt;&gt;$A432,1,MOD(E432-1+(COUNTIFS(F$313:$N$313,$A433)=COUNTIFS(F433:$N433,1)),E$312)+1))</f>
        <v>0</v>
      </c>
      <c r="F433" s="323">
        <f ca="1">IF($A433&lt;&gt;F$313,0,IF($A433&lt;&gt;$A432,1,MOD(F432-1+(COUNTIFS(G$313:$N$313,$A433)=COUNTIFS(G433:$N433,1)),F$312)+1))</f>
        <v>0</v>
      </c>
      <c r="G433" s="323">
        <f ca="1">IF($A433&lt;&gt;G$313,0,IF($A433&lt;&gt;$A432,1,MOD(G432-1+(COUNTIFS(H$313:$N$313,$A433)=COUNTIFS(H433:$N433,1)),G$312)+1))</f>
        <v>1</v>
      </c>
      <c r="H433" s="323">
        <f ca="1">IF($A433&lt;&gt;H$313,0,IF($A433&lt;&gt;$A432,1,MOD(H432-1+(COUNTIFS(I$313:$N$313,$A433)=COUNTIFS(I433:$N433,1)),H$312)+1))</f>
        <v>1</v>
      </c>
      <c r="I433" s="323">
        <f ca="1">IF($A433&lt;&gt;I$313,0,IF($A433&lt;&gt;$A432,1,MOD(I432-1+(COUNTIFS(N$313:$N$313,$A433)=COUNTIFS(N433:$N433,1)),I$312)+1))</f>
        <v>3</v>
      </c>
      <c r="J433" s="323"/>
      <c r="K433" s="323"/>
      <c r="L433" s="323"/>
      <c r="M433" s="323"/>
      <c r="O433">
        <v>119</v>
      </c>
      <c r="P433" s="125">
        <f t="shared" ca="1" si="848"/>
        <v>0</v>
      </c>
      <c r="Q433" s="125">
        <f t="shared" ca="1" si="849"/>
        <v>0</v>
      </c>
      <c r="R433" s="125">
        <f t="shared" ca="1" si="850"/>
        <v>0</v>
      </c>
      <c r="S433" s="125">
        <f t="shared" ca="1" si="851"/>
        <v>0</v>
      </c>
      <c r="T433" s="125">
        <v>0</v>
      </c>
      <c r="U433" s="125">
        <f t="shared" ca="1" si="852"/>
        <v>-0.5</v>
      </c>
      <c r="V433" s="125">
        <f t="shared" ca="1" si="853"/>
        <v>0.5</v>
      </c>
      <c r="W433" s="125"/>
      <c r="X433" s="125"/>
      <c r="Y433" s="125"/>
      <c r="Z433" s="125"/>
    </row>
    <row r="434" spans="1:26" outlineLevel="1">
      <c r="A434">
        <f t="shared" ca="1" si="854"/>
        <v>2</v>
      </c>
      <c r="B434" t="str">
        <f t="shared" ca="1" si="840"/>
        <v>EP2 LPD1 LPS2 LPM1</v>
      </c>
      <c r="C434" s="325">
        <f ca="1">IF($A434&lt;&gt;$A433,1,MOD(C433-1+(COUNTIFS(D$313:$N$313,$A434)=COUNTIFS(D434:$N434,1)),C$312)+1)</f>
        <v>2</v>
      </c>
      <c r="D434" s="323">
        <f ca="1">IF($A434&lt;&gt;D$313,0,IF($A434&lt;&gt;$A433,1,MOD(D433-1+(COUNTIFS(E$313:$N$313,$A434)=COUNTIFS(E434:$N434,1)),D$312)+1))</f>
        <v>0</v>
      </c>
      <c r="E434" s="323">
        <f ca="1">IF($A434&lt;&gt;E$313,0,IF($A434&lt;&gt;$A433,1,MOD(E433-1+(COUNTIFS(F$313:$N$313,$A434)=COUNTIFS(F434:$N434,1)),E$312)+1))</f>
        <v>0</v>
      </c>
      <c r="F434" s="323">
        <f ca="1">IF($A434&lt;&gt;F$313,0,IF($A434&lt;&gt;$A433,1,MOD(F433-1+(COUNTIFS(G$313:$N$313,$A434)=COUNTIFS(G434:$N434,1)),F$312)+1))</f>
        <v>0</v>
      </c>
      <c r="G434" s="323">
        <f ca="1">IF($A434&lt;&gt;G$313,0,IF($A434&lt;&gt;$A433,1,MOD(G433-1+(COUNTIFS(H$313:$N$313,$A434)=COUNTIFS(H434:$N434,1)),G$312)+1))</f>
        <v>1</v>
      </c>
      <c r="H434" s="323">
        <f ca="1">IF($A434&lt;&gt;H$313,0,IF($A434&lt;&gt;$A433,1,MOD(H433-1+(COUNTIFS(I$313:$N$313,$A434)=COUNTIFS(I434:$N434,1)),H$312)+1))</f>
        <v>2</v>
      </c>
      <c r="I434" s="323">
        <f ca="1">IF($A434&lt;&gt;I$313,0,IF($A434&lt;&gt;$A433,1,MOD(I433-1+(COUNTIFS(N$313:$N$313,$A434)=COUNTIFS(N434:$N434,1)),I$312)+1))</f>
        <v>1</v>
      </c>
      <c r="J434" s="323"/>
      <c r="K434" s="323"/>
      <c r="L434" s="323"/>
      <c r="M434" s="323"/>
      <c r="O434">
        <v>120</v>
      </c>
      <c r="P434" s="125">
        <f t="shared" ca="1" si="848"/>
        <v>0</v>
      </c>
      <c r="Q434" s="125">
        <f t="shared" ca="1" si="849"/>
        <v>0</v>
      </c>
      <c r="R434" s="125">
        <f t="shared" ca="1" si="850"/>
        <v>0</v>
      </c>
      <c r="S434" s="125">
        <f t="shared" ca="1" si="851"/>
        <v>0</v>
      </c>
      <c r="T434" s="125">
        <v>0</v>
      </c>
      <c r="U434" s="125">
        <f t="shared" ca="1" si="852"/>
        <v>0</v>
      </c>
      <c r="V434" s="125">
        <f t="shared" ca="1" si="853"/>
        <v>-0.5</v>
      </c>
      <c r="W434" s="125"/>
      <c r="X434" s="125"/>
      <c r="Y434" s="125"/>
      <c r="Z434" s="125"/>
    </row>
    <row r="435" spans="1:26" outlineLevel="1">
      <c r="A435">
        <f t="shared" ca="1" si="854"/>
        <v>2</v>
      </c>
      <c r="B435" t="str">
        <f t="shared" ca="1" si="840"/>
        <v>EP2 LPD1 LPS2 LPM2</v>
      </c>
      <c r="C435" s="325">
        <f ca="1">IF($A435&lt;&gt;$A434,1,MOD(C434-1+(COUNTIFS(D$313:$N$313,$A435)=COUNTIFS(D435:$N435,1)),C$312)+1)</f>
        <v>2</v>
      </c>
      <c r="D435" s="323">
        <f ca="1">IF($A435&lt;&gt;D$313,0,IF($A435&lt;&gt;$A434,1,MOD(D434-1+(COUNTIFS(E$313:$N$313,$A435)=COUNTIFS(E435:$N435,1)),D$312)+1))</f>
        <v>0</v>
      </c>
      <c r="E435" s="323">
        <f ca="1">IF($A435&lt;&gt;E$313,0,IF($A435&lt;&gt;$A434,1,MOD(E434-1+(COUNTIFS(F$313:$N$313,$A435)=COUNTIFS(F435:$N435,1)),E$312)+1))</f>
        <v>0</v>
      </c>
      <c r="F435" s="323">
        <f ca="1">IF($A435&lt;&gt;F$313,0,IF($A435&lt;&gt;$A434,1,MOD(F434-1+(COUNTIFS(G$313:$N$313,$A435)=COUNTIFS(G435:$N435,1)),F$312)+1))</f>
        <v>0</v>
      </c>
      <c r="G435" s="323">
        <f ca="1">IF($A435&lt;&gt;G$313,0,IF($A435&lt;&gt;$A434,1,MOD(G434-1+(COUNTIFS(H$313:$N$313,$A435)=COUNTIFS(H435:$N435,1)),G$312)+1))</f>
        <v>1</v>
      </c>
      <c r="H435" s="323">
        <f ca="1">IF($A435&lt;&gt;H$313,0,IF($A435&lt;&gt;$A434,1,MOD(H434-1+(COUNTIFS(I$313:$N$313,$A435)=COUNTIFS(I435:$N435,1)),H$312)+1))</f>
        <v>2</v>
      </c>
      <c r="I435" s="323">
        <f ca="1">IF($A435&lt;&gt;I$313,0,IF($A435&lt;&gt;$A434,1,MOD(I434-1+(COUNTIFS(N$313:$N$313,$A435)=COUNTIFS(N435:$N435,1)),I$312)+1))</f>
        <v>2</v>
      </c>
      <c r="J435" s="323"/>
      <c r="K435" s="323"/>
      <c r="L435" s="323"/>
      <c r="M435" s="323"/>
      <c r="O435">
        <v>121</v>
      </c>
      <c r="P435" s="125">
        <f t="shared" ca="1" si="848"/>
        <v>0</v>
      </c>
      <c r="Q435" s="125">
        <f t="shared" ca="1" si="849"/>
        <v>0</v>
      </c>
      <c r="R435" s="125">
        <f t="shared" ca="1" si="850"/>
        <v>0</v>
      </c>
      <c r="S435" s="125">
        <f t="shared" ca="1" si="851"/>
        <v>0</v>
      </c>
      <c r="T435" s="125">
        <v>0</v>
      </c>
      <c r="U435" s="125">
        <f t="shared" ca="1" si="852"/>
        <v>0</v>
      </c>
      <c r="V435" s="125">
        <f t="shared" ca="1" si="853"/>
        <v>0</v>
      </c>
      <c r="W435" s="125"/>
      <c r="X435" s="125"/>
      <c r="Y435" s="125"/>
      <c r="Z435" s="125"/>
    </row>
    <row r="436" spans="1:26" outlineLevel="1">
      <c r="A436">
        <f t="shared" ca="1" si="854"/>
        <v>2</v>
      </c>
      <c r="B436" t="str">
        <f t="shared" ca="1" si="840"/>
        <v>EP2 LPD1 LPS2 LPM3</v>
      </c>
      <c r="C436" s="325">
        <f ca="1">IF($A436&lt;&gt;$A435,1,MOD(C435-1+(COUNTIFS(D$313:$N$313,$A436)=COUNTIFS(D436:$N436,1)),C$312)+1)</f>
        <v>2</v>
      </c>
      <c r="D436" s="323">
        <f ca="1">IF($A436&lt;&gt;D$313,0,IF($A436&lt;&gt;$A435,1,MOD(D435-1+(COUNTIFS(E$313:$N$313,$A436)=COUNTIFS(E436:$N436,1)),D$312)+1))</f>
        <v>0</v>
      </c>
      <c r="E436" s="323">
        <f ca="1">IF($A436&lt;&gt;E$313,0,IF($A436&lt;&gt;$A435,1,MOD(E435-1+(COUNTIFS(F$313:$N$313,$A436)=COUNTIFS(F436:$N436,1)),E$312)+1))</f>
        <v>0</v>
      </c>
      <c r="F436" s="323">
        <f ca="1">IF($A436&lt;&gt;F$313,0,IF($A436&lt;&gt;$A435,1,MOD(F435-1+(COUNTIFS(G$313:$N$313,$A436)=COUNTIFS(G436:$N436,1)),F$312)+1))</f>
        <v>0</v>
      </c>
      <c r="G436" s="323">
        <f ca="1">IF($A436&lt;&gt;G$313,0,IF($A436&lt;&gt;$A435,1,MOD(G435-1+(COUNTIFS(H$313:$N$313,$A436)=COUNTIFS(H436:$N436,1)),G$312)+1))</f>
        <v>1</v>
      </c>
      <c r="H436" s="323">
        <f ca="1">IF($A436&lt;&gt;H$313,0,IF($A436&lt;&gt;$A435,1,MOD(H435-1+(COUNTIFS(I$313:$N$313,$A436)=COUNTIFS(I436:$N436,1)),H$312)+1))</f>
        <v>2</v>
      </c>
      <c r="I436" s="323">
        <f ca="1">IF($A436&lt;&gt;I$313,0,IF($A436&lt;&gt;$A435,1,MOD(I435-1+(COUNTIFS(N$313:$N$313,$A436)=COUNTIFS(N436:$N436,1)),I$312)+1))</f>
        <v>3</v>
      </c>
      <c r="J436" s="323"/>
      <c r="K436" s="323"/>
      <c r="L436" s="323"/>
      <c r="M436" s="323"/>
      <c r="O436">
        <v>122</v>
      </c>
      <c r="P436" s="125">
        <f t="shared" ca="1" si="848"/>
        <v>0</v>
      </c>
      <c r="Q436" s="125">
        <f t="shared" ca="1" si="849"/>
        <v>0</v>
      </c>
      <c r="R436" s="125">
        <f t="shared" ca="1" si="850"/>
        <v>0</v>
      </c>
      <c r="S436" s="125">
        <f t="shared" ca="1" si="851"/>
        <v>0</v>
      </c>
      <c r="T436" s="125">
        <v>0</v>
      </c>
      <c r="U436" s="125">
        <f t="shared" ca="1" si="852"/>
        <v>0</v>
      </c>
      <c r="V436" s="125">
        <f t="shared" ca="1" si="853"/>
        <v>0.5</v>
      </c>
      <c r="W436" s="125"/>
      <c r="X436" s="125"/>
      <c r="Y436" s="125"/>
      <c r="Z436" s="125"/>
    </row>
    <row r="437" spans="1:26" outlineLevel="1">
      <c r="A437">
        <f t="shared" ca="1" si="854"/>
        <v>2</v>
      </c>
      <c r="B437" t="str">
        <f t="shared" ca="1" si="840"/>
        <v>EP2 LPD1 LPS3 LPM1</v>
      </c>
      <c r="C437" s="325">
        <f ca="1">IF($A437&lt;&gt;$A436,1,MOD(C436-1+(COUNTIFS(D$313:$N$313,$A437)=COUNTIFS(D437:$N437,1)),C$312)+1)</f>
        <v>2</v>
      </c>
      <c r="D437" s="323">
        <f ca="1">IF($A437&lt;&gt;D$313,0,IF($A437&lt;&gt;$A436,1,MOD(D436-1+(COUNTIFS(E$313:$N$313,$A437)=COUNTIFS(E437:$N437,1)),D$312)+1))</f>
        <v>0</v>
      </c>
      <c r="E437" s="323">
        <f ca="1">IF($A437&lt;&gt;E$313,0,IF($A437&lt;&gt;$A436,1,MOD(E436-1+(COUNTIFS(F$313:$N$313,$A437)=COUNTIFS(F437:$N437,1)),E$312)+1))</f>
        <v>0</v>
      </c>
      <c r="F437" s="323">
        <f ca="1">IF($A437&lt;&gt;F$313,0,IF($A437&lt;&gt;$A436,1,MOD(F436-1+(COUNTIFS(G$313:$N$313,$A437)=COUNTIFS(G437:$N437,1)),F$312)+1))</f>
        <v>0</v>
      </c>
      <c r="G437" s="323">
        <f ca="1">IF($A437&lt;&gt;G$313,0,IF($A437&lt;&gt;$A436,1,MOD(G436-1+(COUNTIFS(H$313:$N$313,$A437)=COUNTIFS(H437:$N437,1)),G$312)+1))</f>
        <v>1</v>
      </c>
      <c r="H437" s="323">
        <f ca="1">IF($A437&lt;&gt;H$313,0,IF($A437&lt;&gt;$A436,1,MOD(H436-1+(COUNTIFS(I$313:$N$313,$A437)=COUNTIFS(I437:$N437,1)),H$312)+1))</f>
        <v>3</v>
      </c>
      <c r="I437" s="323">
        <f ca="1">IF($A437&lt;&gt;I$313,0,IF($A437&lt;&gt;$A436,1,MOD(I436-1+(COUNTIFS(N$313:$N$313,$A437)=COUNTIFS(N437:$N437,1)),I$312)+1))</f>
        <v>1</v>
      </c>
      <c r="J437" s="323"/>
      <c r="K437" s="323"/>
      <c r="L437" s="323"/>
      <c r="M437" s="323"/>
      <c r="O437">
        <v>123</v>
      </c>
      <c r="P437" s="125">
        <f t="shared" ca="1" si="848"/>
        <v>0</v>
      </c>
      <c r="Q437" s="125">
        <f t="shared" ca="1" si="849"/>
        <v>0</v>
      </c>
      <c r="R437" s="125">
        <f t="shared" ca="1" si="850"/>
        <v>0</v>
      </c>
      <c r="S437" s="125">
        <f t="shared" ca="1" si="851"/>
        <v>0</v>
      </c>
      <c r="T437" s="125">
        <v>0</v>
      </c>
      <c r="U437" s="125">
        <f t="shared" ca="1" si="852"/>
        <v>0.5</v>
      </c>
      <c r="V437" s="125">
        <f t="shared" ca="1" si="853"/>
        <v>-0.5</v>
      </c>
      <c r="W437" s="125"/>
      <c r="X437" s="125"/>
      <c r="Y437" s="125"/>
      <c r="Z437" s="125"/>
    </row>
    <row r="438" spans="1:26" outlineLevel="1">
      <c r="A438">
        <f t="shared" ca="1" si="854"/>
        <v>2</v>
      </c>
      <c r="B438" t="str">
        <f t="shared" ca="1" si="840"/>
        <v>EP2 LPD1 LPS3 LPM2</v>
      </c>
      <c r="C438" s="325">
        <f ca="1">IF($A438&lt;&gt;$A437,1,MOD(C437-1+(COUNTIFS(D$313:$N$313,$A438)=COUNTIFS(D438:$N438,1)),C$312)+1)</f>
        <v>2</v>
      </c>
      <c r="D438" s="323">
        <f ca="1">IF($A438&lt;&gt;D$313,0,IF($A438&lt;&gt;$A437,1,MOD(D437-1+(COUNTIFS(E$313:$N$313,$A438)=COUNTIFS(E438:$N438,1)),D$312)+1))</f>
        <v>0</v>
      </c>
      <c r="E438" s="323">
        <f ca="1">IF($A438&lt;&gt;E$313,0,IF($A438&lt;&gt;$A437,1,MOD(E437-1+(COUNTIFS(F$313:$N$313,$A438)=COUNTIFS(F438:$N438,1)),E$312)+1))</f>
        <v>0</v>
      </c>
      <c r="F438" s="323">
        <f ca="1">IF($A438&lt;&gt;F$313,0,IF($A438&lt;&gt;$A437,1,MOD(F437-1+(COUNTIFS(G$313:$N$313,$A438)=COUNTIFS(G438:$N438,1)),F$312)+1))</f>
        <v>0</v>
      </c>
      <c r="G438" s="323">
        <f ca="1">IF($A438&lt;&gt;G$313,0,IF($A438&lt;&gt;$A437,1,MOD(G437-1+(COUNTIFS(H$313:$N$313,$A438)=COUNTIFS(H438:$N438,1)),G$312)+1))</f>
        <v>1</v>
      </c>
      <c r="H438" s="323">
        <f ca="1">IF($A438&lt;&gt;H$313,0,IF($A438&lt;&gt;$A437,1,MOD(H437-1+(COUNTIFS(I$313:$N$313,$A438)=COUNTIFS(I438:$N438,1)),H$312)+1))</f>
        <v>3</v>
      </c>
      <c r="I438" s="323">
        <f ca="1">IF($A438&lt;&gt;I$313,0,IF($A438&lt;&gt;$A437,1,MOD(I437-1+(COUNTIFS(N$313:$N$313,$A438)=COUNTIFS(N438:$N438,1)),I$312)+1))</f>
        <v>2</v>
      </c>
      <c r="J438" s="323"/>
      <c r="K438" s="323"/>
      <c r="L438" s="323"/>
      <c r="M438" s="323"/>
      <c r="O438">
        <v>124</v>
      </c>
      <c r="P438" s="125">
        <f t="shared" ca="1" si="848"/>
        <v>0</v>
      </c>
      <c r="Q438" s="125">
        <f t="shared" ca="1" si="849"/>
        <v>0</v>
      </c>
      <c r="R438" s="125">
        <f t="shared" ca="1" si="850"/>
        <v>0</v>
      </c>
      <c r="S438" s="125">
        <f t="shared" ca="1" si="851"/>
        <v>0</v>
      </c>
      <c r="T438" s="125">
        <v>0</v>
      </c>
      <c r="U438" s="125">
        <f t="shared" ca="1" si="852"/>
        <v>0.5</v>
      </c>
      <c r="V438" s="125">
        <f t="shared" ca="1" si="853"/>
        <v>0</v>
      </c>
      <c r="W438" s="125"/>
      <c r="X438" s="125"/>
      <c r="Y438" s="125"/>
      <c r="Z438" s="125"/>
    </row>
    <row r="439" spans="1:26" outlineLevel="1">
      <c r="A439">
        <f t="shared" ca="1" si="854"/>
        <v>2</v>
      </c>
      <c r="B439" t="str">
        <f t="shared" ca="1" si="840"/>
        <v>EP2 LPD1 LPS3 LPM3</v>
      </c>
      <c r="C439" s="325">
        <f ca="1">IF($A439&lt;&gt;$A438,1,MOD(C438-1+(COUNTIFS(D$313:$N$313,$A439)=COUNTIFS(D439:$N439,1)),C$312)+1)</f>
        <v>2</v>
      </c>
      <c r="D439" s="323">
        <f ca="1">IF($A439&lt;&gt;D$313,0,IF($A439&lt;&gt;$A438,1,MOD(D438-1+(COUNTIFS(E$313:$N$313,$A439)=COUNTIFS(E439:$N439,1)),D$312)+1))</f>
        <v>0</v>
      </c>
      <c r="E439" s="323">
        <f ca="1">IF($A439&lt;&gt;E$313,0,IF($A439&lt;&gt;$A438,1,MOD(E438-1+(COUNTIFS(F$313:$N$313,$A439)=COUNTIFS(F439:$N439,1)),E$312)+1))</f>
        <v>0</v>
      </c>
      <c r="F439" s="323">
        <f ca="1">IF($A439&lt;&gt;F$313,0,IF($A439&lt;&gt;$A438,1,MOD(F438-1+(COUNTIFS(G$313:$N$313,$A439)=COUNTIFS(G439:$N439,1)),F$312)+1))</f>
        <v>0</v>
      </c>
      <c r="G439" s="323">
        <f ca="1">IF($A439&lt;&gt;G$313,0,IF($A439&lt;&gt;$A438,1,MOD(G438-1+(COUNTIFS(H$313:$N$313,$A439)=COUNTIFS(H439:$N439,1)),G$312)+1))</f>
        <v>1</v>
      </c>
      <c r="H439" s="323">
        <f ca="1">IF($A439&lt;&gt;H$313,0,IF($A439&lt;&gt;$A438,1,MOD(H438-1+(COUNTIFS(I$313:$N$313,$A439)=COUNTIFS(I439:$N439,1)),H$312)+1))</f>
        <v>3</v>
      </c>
      <c r="I439" s="323">
        <f ca="1">IF($A439&lt;&gt;I$313,0,IF($A439&lt;&gt;$A438,1,MOD(I438-1+(COUNTIFS(N$313:$N$313,$A439)=COUNTIFS(N439:$N439,1)),I$312)+1))</f>
        <v>3</v>
      </c>
      <c r="J439" s="323"/>
      <c r="K439" s="323"/>
      <c r="L439" s="323"/>
      <c r="M439" s="323"/>
      <c r="O439">
        <v>125</v>
      </c>
      <c r="P439" s="125">
        <f t="shared" ca="1" si="848"/>
        <v>0</v>
      </c>
      <c r="Q439" s="125">
        <f t="shared" ca="1" si="849"/>
        <v>0</v>
      </c>
      <c r="R439" s="125">
        <f t="shared" ca="1" si="850"/>
        <v>0</v>
      </c>
      <c r="S439" s="125">
        <f t="shared" ca="1" si="851"/>
        <v>0</v>
      </c>
      <c r="T439" s="125">
        <v>0</v>
      </c>
      <c r="U439" s="125">
        <f t="shared" ca="1" si="852"/>
        <v>0.5</v>
      </c>
      <c r="V439" s="125">
        <f t="shared" ca="1" si="853"/>
        <v>0.5</v>
      </c>
      <c r="W439" s="125"/>
      <c r="X439" s="125"/>
      <c r="Y439" s="125"/>
      <c r="Z439" s="125"/>
    </row>
    <row r="440" spans="1:26" outlineLevel="1">
      <c r="A440">
        <f t="shared" ca="1" si="854"/>
        <v>2</v>
      </c>
      <c r="B440" t="str">
        <f t="shared" ca="1" si="840"/>
        <v>EP3 LPD1 LPS1 LPM1</v>
      </c>
      <c r="C440" s="325">
        <f ca="1">IF($A440&lt;&gt;$A439,1,MOD(C439-1+(COUNTIFS(D$313:$N$313,$A440)=COUNTIFS(D440:$N440,1)),C$312)+1)</f>
        <v>3</v>
      </c>
      <c r="D440" s="323">
        <f ca="1">IF($A440&lt;&gt;D$313,0,IF($A440&lt;&gt;$A439,1,MOD(D439-1+(COUNTIFS(E$313:$N$313,$A440)=COUNTIFS(E440:$N440,1)),D$312)+1))</f>
        <v>0</v>
      </c>
      <c r="E440" s="323">
        <f ca="1">IF($A440&lt;&gt;E$313,0,IF($A440&lt;&gt;$A439,1,MOD(E439-1+(COUNTIFS(F$313:$N$313,$A440)=COUNTIFS(F440:$N440,1)),E$312)+1))</f>
        <v>0</v>
      </c>
      <c r="F440" s="323">
        <f ca="1">IF($A440&lt;&gt;F$313,0,IF($A440&lt;&gt;$A439,1,MOD(F439-1+(COUNTIFS(G$313:$N$313,$A440)=COUNTIFS(G440:$N440,1)),F$312)+1))</f>
        <v>0</v>
      </c>
      <c r="G440" s="323">
        <f ca="1">IF($A440&lt;&gt;G$313,0,IF($A440&lt;&gt;$A439,1,MOD(G439-1+(COUNTIFS(H$313:$N$313,$A440)=COUNTIFS(H440:$N440,1)),G$312)+1))</f>
        <v>1</v>
      </c>
      <c r="H440" s="323">
        <f ca="1">IF($A440&lt;&gt;H$313,0,IF($A440&lt;&gt;$A439,1,MOD(H439-1+(COUNTIFS(I$313:$N$313,$A440)=COUNTIFS(I440:$N440,1)),H$312)+1))</f>
        <v>1</v>
      </c>
      <c r="I440" s="323">
        <f ca="1">IF($A440&lt;&gt;I$313,0,IF($A440&lt;&gt;$A439,1,MOD(I439-1+(COUNTIFS(N$313:$N$313,$A440)=COUNTIFS(N440:$N440,1)),I$312)+1))</f>
        <v>1</v>
      </c>
      <c r="J440" s="323"/>
      <c r="K440" s="323"/>
      <c r="L440" s="323"/>
      <c r="M440" s="323"/>
      <c r="O440">
        <v>126</v>
      </c>
      <c r="P440" s="125">
        <f t="shared" ca="1" si="848"/>
        <v>0.5</v>
      </c>
      <c r="Q440" s="125">
        <f t="shared" ca="1" si="849"/>
        <v>0</v>
      </c>
      <c r="R440" s="125">
        <f t="shared" ca="1" si="850"/>
        <v>0</v>
      </c>
      <c r="S440" s="125">
        <f t="shared" ca="1" si="851"/>
        <v>0</v>
      </c>
      <c r="T440" s="125">
        <v>0</v>
      </c>
      <c r="U440" s="125">
        <f t="shared" ca="1" si="852"/>
        <v>-0.5</v>
      </c>
      <c r="V440" s="125">
        <f t="shared" ca="1" si="853"/>
        <v>-0.5</v>
      </c>
      <c r="W440" s="125"/>
      <c r="X440" s="125"/>
      <c r="Y440" s="125"/>
      <c r="Z440" s="125"/>
    </row>
    <row r="441" spans="1:26" outlineLevel="1">
      <c r="A441">
        <f t="shared" ca="1" si="854"/>
        <v>2</v>
      </c>
      <c r="B441" t="str">
        <f t="shared" ca="1" si="840"/>
        <v>EP3 LPD1 LPS1 LPM2</v>
      </c>
      <c r="C441" s="325">
        <f ca="1">IF($A441&lt;&gt;$A440,1,MOD(C440-1+(COUNTIFS(D$313:$N$313,$A441)=COUNTIFS(D441:$N441,1)),C$312)+1)</f>
        <v>3</v>
      </c>
      <c r="D441" s="323">
        <f ca="1">IF($A441&lt;&gt;D$313,0,IF($A441&lt;&gt;$A440,1,MOD(D440-1+(COUNTIFS(E$313:$N$313,$A441)=COUNTIFS(E441:$N441,1)),D$312)+1))</f>
        <v>0</v>
      </c>
      <c r="E441" s="323">
        <f ca="1">IF($A441&lt;&gt;E$313,0,IF($A441&lt;&gt;$A440,1,MOD(E440-1+(COUNTIFS(F$313:$N$313,$A441)=COUNTIFS(F441:$N441,1)),E$312)+1))</f>
        <v>0</v>
      </c>
      <c r="F441" s="323">
        <f ca="1">IF($A441&lt;&gt;F$313,0,IF($A441&lt;&gt;$A440,1,MOD(F440-1+(COUNTIFS(G$313:$N$313,$A441)=COUNTIFS(G441:$N441,1)),F$312)+1))</f>
        <v>0</v>
      </c>
      <c r="G441" s="323">
        <f ca="1">IF($A441&lt;&gt;G$313,0,IF($A441&lt;&gt;$A440,1,MOD(G440-1+(COUNTIFS(H$313:$N$313,$A441)=COUNTIFS(H441:$N441,1)),G$312)+1))</f>
        <v>1</v>
      </c>
      <c r="H441" s="323">
        <f ca="1">IF($A441&lt;&gt;H$313,0,IF($A441&lt;&gt;$A440,1,MOD(H440-1+(COUNTIFS(I$313:$N$313,$A441)=COUNTIFS(I441:$N441,1)),H$312)+1))</f>
        <v>1</v>
      </c>
      <c r="I441" s="323">
        <f ca="1">IF($A441&lt;&gt;I$313,0,IF($A441&lt;&gt;$A440,1,MOD(I440-1+(COUNTIFS(N$313:$N$313,$A441)=COUNTIFS(N441:$N441,1)),I$312)+1))</f>
        <v>2</v>
      </c>
      <c r="J441" s="323"/>
      <c r="K441" s="323"/>
      <c r="L441" s="323"/>
      <c r="M441" s="323"/>
      <c r="O441">
        <v>127</v>
      </c>
      <c r="P441" s="125">
        <f t="shared" ca="1" si="848"/>
        <v>0.5</v>
      </c>
      <c r="Q441" s="125">
        <f t="shared" ca="1" si="849"/>
        <v>0</v>
      </c>
      <c r="R441" s="125">
        <f t="shared" ca="1" si="850"/>
        <v>0</v>
      </c>
      <c r="S441" s="125">
        <f t="shared" ca="1" si="851"/>
        <v>0</v>
      </c>
      <c r="T441" s="125">
        <v>0</v>
      </c>
      <c r="U441" s="125">
        <f t="shared" ca="1" si="852"/>
        <v>-0.5</v>
      </c>
      <c r="V441" s="125">
        <f t="shared" ca="1" si="853"/>
        <v>0</v>
      </c>
      <c r="W441" s="125"/>
      <c r="X441" s="125"/>
      <c r="Y441" s="125"/>
      <c r="Z441" s="125"/>
    </row>
    <row r="442" spans="1:26" outlineLevel="1">
      <c r="A442">
        <f t="shared" ca="1" si="854"/>
        <v>2</v>
      </c>
      <c r="B442" t="str">
        <f t="shared" ca="1" si="840"/>
        <v>EP3 LPD1 LPS1 LPM3</v>
      </c>
      <c r="C442" s="325">
        <f ca="1">IF($A442&lt;&gt;$A441,1,MOD(C441-1+(COUNTIFS(D$313:$N$313,$A442)=COUNTIFS(D442:$N442,1)),C$312)+1)</f>
        <v>3</v>
      </c>
      <c r="D442" s="323">
        <f ca="1">IF($A442&lt;&gt;D$313,0,IF($A442&lt;&gt;$A441,1,MOD(D441-1+(COUNTIFS(E$313:$N$313,$A442)=COUNTIFS(E442:$N442,1)),D$312)+1))</f>
        <v>0</v>
      </c>
      <c r="E442" s="323">
        <f ca="1">IF($A442&lt;&gt;E$313,0,IF($A442&lt;&gt;$A441,1,MOD(E441-1+(COUNTIFS(F$313:$N$313,$A442)=COUNTIFS(F442:$N442,1)),E$312)+1))</f>
        <v>0</v>
      </c>
      <c r="F442" s="323">
        <f ca="1">IF($A442&lt;&gt;F$313,0,IF($A442&lt;&gt;$A441,1,MOD(F441-1+(COUNTIFS(G$313:$N$313,$A442)=COUNTIFS(G442:$N442,1)),F$312)+1))</f>
        <v>0</v>
      </c>
      <c r="G442" s="323">
        <f ca="1">IF($A442&lt;&gt;G$313,0,IF($A442&lt;&gt;$A441,1,MOD(G441-1+(COUNTIFS(H$313:$N$313,$A442)=COUNTIFS(H442:$N442,1)),G$312)+1))</f>
        <v>1</v>
      </c>
      <c r="H442" s="323">
        <f ca="1">IF($A442&lt;&gt;H$313,0,IF($A442&lt;&gt;$A441,1,MOD(H441-1+(COUNTIFS(I$313:$N$313,$A442)=COUNTIFS(I442:$N442,1)),H$312)+1))</f>
        <v>1</v>
      </c>
      <c r="I442" s="323">
        <f ca="1">IF($A442&lt;&gt;I$313,0,IF($A442&lt;&gt;$A441,1,MOD(I441-1+(COUNTIFS(N$313:$N$313,$A442)=COUNTIFS(N442:$N442,1)),I$312)+1))</f>
        <v>3</v>
      </c>
      <c r="J442" s="323"/>
      <c r="K442" s="323"/>
      <c r="L442" s="323"/>
      <c r="M442" s="323"/>
      <c r="O442">
        <v>128</v>
      </c>
      <c r="P442" s="125">
        <f t="shared" ca="1" si="848"/>
        <v>0.5</v>
      </c>
      <c r="Q442" s="125">
        <f t="shared" ca="1" si="849"/>
        <v>0</v>
      </c>
      <c r="R442" s="125">
        <f t="shared" ca="1" si="850"/>
        <v>0</v>
      </c>
      <c r="S442" s="125">
        <f t="shared" ca="1" si="851"/>
        <v>0</v>
      </c>
      <c r="T442" s="125">
        <v>0</v>
      </c>
      <c r="U442" s="125">
        <f t="shared" ca="1" si="852"/>
        <v>-0.5</v>
      </c>
      <c r="V442" s="125">
        <f t="shared" ca="1" si="853"/>
        <v>0.5</v>
      </c>
      <c r="W442" s="125"/>
      <c r="X442" s="125"/>
      <c r="Y442" s="125"/>
      <c r="Z442" s="125"/>
    </row>
    <row r="443" spans="1:26" outlineLevel="1">
      <c r="A443">
        <f t="shared" ca="1" si="854"/>
        <v>2</v>
      </c>
      <c r="B443" t="str">
        <f t="shared" ref="B443:B506" ca="1" si="855">"EP"&amp;$C443&amp;IF($A443=0," LPAll"&amp;$D443,"")&amp;IF($A443=1," LPD"&amp;$E443&amp;" LPS"&amp;$F443,"")&amp;IF($A443=2," LPD"&amp;$G443&amp;" LPS"&amp;$H443&amp;" LPM"&amp;$I443,"")</f>
        <v>EP3 LPD1 LPS2 LPM1</v>
      </c>
      <c r="C443" s="325">
        <f ca="1">IF($A443&lt;&gt;$A442,1,MOD(C442-1+(COUNTIFS(D$313:$N$313,$A443)=COUNTIFS(D443:$N443,1)),C$312)+1)</f>
        <v>3</v>
      </c>
      <c r="D443" s="323">
        <f ca="1">IF($A443&lt;&gt;D$313,0,IF($A443&lt;&gt;$A442,1,MOD(D442-1+(COUNTIFS(E$313:$N$313,$A443)=COUNTIFS(E443:$N443,1)),D$312)+1))</f>
        <v>0</v>
      </c>
      <c r="E443" s="323">
        <f ca="1">IF($A443&lt;&gt;E$313,0,IF($A443&lt;&gt;$A442,1,MOD(E442-1+(COUNTIFS(F$313:$N$313,$A443)=COUNTIFS(F443:$N443,1)),E$312)+1))</f>
        <v>0</v>
      </c>
      <c r="F443" s="323">
        <f ca="1">IF($A443&lt;&gt;F$313,0,IF($A443&lt;&gt;$A442,1,MOD(F442-1+(COUNTIFS(G$313:$N$313,$A443)=COUNTIFS(G443:$N443,1)),F$312)+1))</f>
        <v>0</v>
      </c>
      <c r="G443" s="323">
        <f ca="1">IF($A443&lt;&gt;G$313,0,IF($A443&lt;&gt;$A442,1,MOD(G442-1+(COUNTIFS(H$313:$N$313,$A443)=COUNTIFS(H443:$N443,1)),G$312)+1))</f>
        <v>1</v>
      </c>
      <c r="H443" s="323">
        <f ca="1">IF($A443&lt;&gt;H$313,0,IF($A443&lt;&gt;$A442,1,MOD(H442-1+(COUNTIFS(I$313:$N$313,$A443)=COUNTIFS(I443:$N443,1)),H$312)+1))</f>
        <v>2</v>
      </c>
      <c r="I443" s="323">
        <f ca="1">IF($A443&lt;&gt;I$313,0,IF($A443&lt;&gt;$A442,1,MOD(I442-1+(COUNTIFS(N$313:$N$313,$A443)=COUNTIFS(N443:$N443,1)),I$312)+1))</f>
        <v>1</v>
      </c>
      <c r="J443" s="323"/>
      <c r="K443" s="323"/>
      <c r="L443" s="323"/>
      <c r="M443" s="323"/>
      <c r="O443">
        <v>129</v>
      </c>
      <c r="P443" s="125">
        <f t="shared" ca="1" si="848"/>
        <v>0.5</v>
      </c>
      <c r="Q443" s="125">
        <f t="shared" ca="1" si="849"/>
        <v>0</v>
      </c>
      <c r="R443" s="125">
        <f t="shared" ca="1" si="850"/>
        <v>0</v>
      </c>
      <c r="S443" s="125">
        <f t="shared" ca="1" si="851"/>
        <v>0</v>
      </c>
      <c r="T443" s="125">
        <v>0</v>
      </c>
      <c r="U443" s="125">
        <f t="shared" ca="1" si="852"/>
        <v>0</v>
      </c>
      <c r="V443" s="125">
        <f t="shared" ca="1" si="853"/>
        <v>-0.5</v>
      </c>
      <c r="W443" s="125"/>
      <c r="X443" s="125"/>
      <c r="Y443" s="125"/>
      <c r="Z443" s="125"/>
    </row>
    <row r="444" spans="1:26" outlineLevel="1">
      <c r="A444">
        <f t="shared" ca="1" si="854"/>
        <v>2</v>
      </c>
      <c r="B444" t="str">
        <f t="shared" ca="1" si="855"/>
        <v>EP3 LPD1 LPS2 LPM2</v>
      </c>
      <c r="C444" s="325">
        <f ca="1">IF($A444&lt;&gt;$A443,1,MOD(C443-1+(COUNTIFS(D$313:$N$313,$A444)=COUNTIFS(D444:$N444,1)),C$312)+1)</f>
        <v>3</v>
      </c>
      <c r="D444" s="323">
        <f ca="1">IF($A444&lt;&gt;D$313,0,IF($A444&lt;&gt;$A443,1,MOD(D443-1+(COUNTIFS(E$313:$N$313,$A444)=COUNTIFS(E444:$N444,1)),D$312)+1))</f>
        <v>0</v>
      </c>
      <c r="E444" s="323">
        <f ca="1">IF($A444&lt;&gt;E$313,0,IF($A444&lt;&gt;$A443,1,MOD(E443-1+(COUNTIFS(F$313:$N$313,$A444)=COUNTIFS(F444:$N444,1)),E$312)+1))</f>
        <v>0</v>
      </c>
      <c r="F444" s="323">
        <f ca="1">IF($A444&lt;&gt;F$313,0,IF($A444&lt;&gt;$A443,1,MOD(F443-1+(COUNTIFS(G$313:$N$313,$A444)=COUNTIFS(G444:$N444,1)),F$312)+1))</f>
        <v>0</v>
      </c>
      <c r="G444" s="323">
        <f ca="1">IF($A444&lt;&gt;G$313,0,IF($A444&lt;&gt;$A443,1,MOD(G443-1+(COUNTIFS(H$313:$N$313,$A444)=COUNTIFS(H444:$N444,1)),G$312)+1))</f>
        <v>1</v>
      </c>
      <c r="H444" s="323">
        <f ca="1">IF($A444&lt;&gt;H$313,0,IF($A444&lt;&gt;$A443,1,MOD(H443-1+(COUNTIFS(I$313:$N$313,$A444)=COUNTIFS(I444:$N444,1)),H$312)+1))</f>
        <v>2</v>
      </c>
      <c r="I444" s="323">
        <f ca="1">IF($A444&lt;&gt;I$313,0,IF($A444&lt;&gt;$A443,1,MOD(I443-1+(COUNTIFS(N$313:$N$313,$A444)=COUNTIFS(N444:$N444,1)),I$312)+1))</f>
        <v>2</v>
      </c>
      <c r="J444" s="323"/>
      <c r="K444" s="323"/>
      <c r="L444" s="323"/>
      <c r="M444" s="323"/>
      <c r="O444">
        <v>130</v>
      </c>
      <c r="P444" s="125">
        <f t="shared" ca="1" si="848"/>
        <v>0.5</v>
      </c>
      <c r="Q444" s="125">
        <f t="shared" ca="1" si="849"/>
        <v>0</v>
      </c>
      <c r="R444" s="125">
        <f t="shared" ca="1" si="850"/>
        <v>0</v>
      </c>
      <c r="S444" s="125">
        <f t="shared" ca="1" si="851"/>
        <v>0</v>
      </c>
      <c r="T444" s="125">
        <v>0</v>
      </c>
      <c r="U444" s="125">
        <f t="shared" ca="1" si="852"/>
        <v>0</v>
      </c>
      <c r="V444" s="125">
        <f t="shared" ca="1" si="853"/>
        <v>0</v>
      </c>
      <c r="W444" s="125"/>
      <c r="X444" s="125"/>
      <c r="Y444" s="125"/>
      <c r="Z444" s="125"/>
    </row>
    <row r="445" spans="1:26" outlineLevel="1">
      <c r="A445">
        <f t="shared" ca="1" si="854"/>
        <v>2</v>
      </c>
      <c r="B445" t="str">
        <f t="shared" ca="1" si="855"/>
        <v>EP3 LPD1 LPS2 LPM3</v>
      </c>
      <c r="C445" s="325">
        <f ca="1">IF($A445&lt;&gt;$A444,1,MOD(C444-1+(COUNTIFS(D$313:$N$313,$A445)=COUNTIFS(D445:$N445,1)),C$312)+1)</f>
        <v>3</v>
      </c>
      <c r="D445" s="323">
        <f ca="1">IF($A445&lt;&gt;D$313,0,IF($A445&lt;&gt;$A444,1,MOD(D444-1+(COUNTIFS(E$313:$N$313,$A445)=COUNTIFS(E445:$N445,1)),D$312)+1))</f>
        <v>0</v>
      </c>
      <c r="E445" s="323">
        <f ca="1">IF($A445&lt;&gt;E$313,0,IF($A445&lt;&gt;$A444,1,MOD(E444-1+(COUNTIFS(F$313:$N$313,$A445)=COUNTIFS(F445:$N445,1)),E$312)+1))</f>
        <v>0</v>
      </c>
      <c r="F445" s="323">
        <f ca="1">IF($A445&lt;&gt;F$313,0,IF($A445&lt;&gt;$A444,1,MOD(F444-1+(COUNTIFS(G$313:$N$313,$A445)=COUNTIFS(G445:$N445,1)),F$312)+1))</f>
        <v>0</v>
      </c>
      <c r="G445" s="323">
        <f ca="1">IF($A445&lt;&gt;G$313,0,IF($A445&lt;&gt;$A444,1,MOD(G444-1+(COUNTIFS(H$313:$N$313,$A445)=COUNTIFS(H445:$N445,1)),G$312)+1))</f>
        <v>1</v>
      </c>
      <c r="H445" s="323">
        <f ca="1">IF($A445&lt;&gt;H$313,0,IF($A445&lt;&gt;$A444,1,MOD(H444-1+(COUNTIFS(I$313:$N$313,$A445)=COUNTIFS(I445:$N445,1)),H$312)+1))</f>
        <v>2</v>
      </c>
      <c r="I445" s="323">
        <f ca="1">IF($A445&lt;&gt;I$313,0,IF($A445&lt;&gt;$A444,1,MOD(I444-1+(COUNTIFS(N$313:$N$313,$A445)=COUNTIFS(N445:$N445,1)),I$312)+1))</f>
        <v>3</v>
      </c>
      <c r="J445" s="323"/>
      <c r="K445" s="323"/>
      <c r="L445" s="323"/>
      <c r="M445" s="323"/>
      <c r="O445">
        <v>131</v>
      </c>
      <c r="P445" s="125">
        <f t="shared" ca="1" si="848"/>
        <v>0.5</v>
      </c>
      <c r="Q445" s="125">
        <f t="shared" ca="1" si="849"/>
        <v>0</v>
      </c>
      <c r="R445" s="125">
        <f t="shared" ca="1" si="850"/>
        <v>0</v>
      </c>
      <c r="S445" s="125">
        <f t="shared" ca="1" si="851"/>
        <v>0</v>
      </c>
      <c r="T445" s="125">
        <v>0</v>
      </c>
      <c r="U445" s="125">
        <f t="shared" ca="1" si="852"/>
        <v>0</v>
      </c>
      <c r="V445" s="125">
        <f t="shared" ca="1" si="853"/>
        <v>0.5</v>
      </c>
      <c r="W445" s="125"/>
      <c r="X445" s="125"/>
      <c r="Y445" s="125"/>
      <c r="Z445" s="125"/>
    </row>
    <row r="446" spans="1:26" outlineLevel="1">
      <c r="A446">
        <f t="shared" ca="1" si="854"/>
        <v>2</v>
      </c>
      <c r="B446" t="str">
        <f t="shared" ca="1" si="855"/>
        <v>EP3 LPD1 LPS3 LPM1</v>
      </c>
      <c r="C446" s="325">
        <f ca="1">IF($A446&lt;&gt;$A445,1,MOD(C445-1+(COUNTIFS(D$313:$N$313,$A446)=COUNTIFS(D446:$N446,1)),C$312)+1)</f>
        <v>3</v>
      </c>
      <c r="D446" s="323">
        <f ca="1">IF($A446&lt;&gt;D$313,0,IF($A446&lt;&gt;$A445,1,MOD(D445-1+(COUNTIFS(E$313:$N$313,$A446)=COUNTIFS(E446:$N446,1)),D$312)+1))</f>
        <v>0</v>
      </c>
      <c r="E446" s="323">
        <f ca="1">IF($A446&lt;&gt;E$313,0,IF($A446&lt;&gt;$A445,1,MOD(E445-1+(COUNTIFS(F$313:$N$313,$A446)=COUNTIFS(F446:$N446,1)),E$312)+1))</f>
        <v>0</v>
      </c>
      <c r="F446" s="323">
        <f ca="1">IF($A446&lt;&gt;F$313,0,IF($A446&lt;&gt;$A445,1,MOD(F445-1+(COUNTIFS(G$313:$N$313,$A446)=COUNTIFS(G446:$N446,1)),F$312)+1))</f>
        <v>0</v>
      </c>
      <c r="G446" s="323">
        <f ca="1">IF($A446&lt;&gt;G$313,0,IF($A446&lt;&gt;$A445,1,MOD(G445-1+(COUNTIFS(H$313:$N$313,$A446)=COUNTIFS(H446:$N446,1)),G$312)+1))</f>
        <v>1</v>
      </c>
      <c r="H446" s="323">
        <f ca="1">IF($A446&lt;&gt;H$313,0,IF($A446&lt;&gt;$A445,1,MOD(H445-1+(COUNTIFS(I$313:$N$313,$A446)=COUNTIFS(I446:$N446,1)),H$312)+1))</f>
        <v>3</v>
      </c>
      <c r="I446" s="323">
        <f ca="1">IF($A446&lt;&gt;I$313,0,IF($A446&lt;&gt;$A445,1,MOD(I445-1+(COUNTIFS(N$313:$N$313,$A446)=COUNTIFS(N446:$N446,1)),I$312)+1))</f>
        <v>1</v>
      </c>
      <c r="J446" s="323"/>
      <c r="K446" s="323"/>
      <c r="L446" s="323"/>
      <c r="M446" s="323"/>
      <c r="O446">
        <v>132</v>
      </c>
      <c r="P446" s="125">
        <f t="shared" ca="1" si="848"/>
        <v>0.5</v>
      </c>
      <c r="Q446" s="125">
        <f t="shared" ca="1" si="849"/>
        <v>0</v>
      </c>
      <c r="R446" s="125">
        <f t="shared" ca="1" si="850"/>
        <v>0</v>
      </c>
      <c r="S446" s="125">
        <f t="shared" ca="1" si="851"/>
        <v>0</v>
      </c>
      <c r="T446" s="125">
        <v>0</v>
      </c>
      <c r="U446" s="125">
        <f t="shared" ca="1" si="852"/>
        <v>0.5</v>
      </c>
      <c r="V446" s="125">
        <f t="shared" ca="1" si="853"/>
        <v>-0.5</v>
      </c>
      <c r="W446" s="125"/>
      <c r="X446" s="125"/>
      <c r="Y446" s="125"/>
      <c r="Z446" s="125"/>
    </row>
    <row r="447" spans="1:26" outlineLevel="1">
      <c r="A447">
        <f t="shared" ca="1" si="854"/>
        <v>2</v>
      </c>
      <c r="B447" t="str">
        <f t="shared" ca="1" si="855"/>
        <v>EP3 LPD1 LPS3 LPM2</v>
      </c>
      <c r="C447" s="325">
        <f ca="1">IF($A447&lt;&gt;$A446,1,MOD(C446-1+(COUNTIFS(D$313:$N$313,$A447)=COUNTIFS(D447:$N447,1)),C$312)+1)</f>
        <v>3</v>
      </c>
      <c r="D447" s="323">
        <f ca="1">IF($A447&lt;&gt;D$313,0,IF($A447&lt;&gt;$A446,1,MOD(D446-1+(COUNTIFS(E$313:$N$313,$A447)=COUNTIFS(E447:$N447,1)),D$312)+1))</f>
        <v>0</v>
      </c>
      <c r="E447" s="323">
        <f ca="1">IF($A447&lt;&gt;E$313,0,IF($A447&lt;&gt;$A446,1,MOD(E446-1+(COUNTIFS(F$313:$N$313,$A447)=COUNTIFS(F447:$N447,1)),E$312)+1))</f>
        <v>0</v>
      </c>
      <c r="F447" s="323">
        <f ca="1">IF($A447&lt;&gt;F$313,0,IF($A447&lt;&gt;$A446,1,MOD(F446-1+(COUNTIFS(G$313:$N$313,$A447)=COUNTIFS(G447:$N447,1)),F$312)+1))</f>
        <v>0</v>
      </c>
      <c r="G447" s="323">
        <f ca="1">IF($A447&lt;&gt;G$313,0,IF($A447&lt;&gt;$A446,1,MOD(G446-1+(COUNTIFS(H$313:$N$313,$A447)=COUNTIFS(H447:$N447,1)),G$312)+1))</f>
        <v>1</v>
      </c>
      <c r="H447" s="323">
        <f ca="1">IF($A447&lt;&gt;H$313,0,IF($A447&lt;&gt;$A446,1,MOD(H446-1+(COUNTIFS(I$313:$N$313,$A447)=COUNTIFS(I447:$N447,1)),H$312)+1))</f>
        <v>3</v>
      </c>
      <c r="I447" s="323">
        <f ca="1">IF($A447&lt;&gt;I$313,0,IF($A447&lt;&gt;$A446,1,MOD(I446-1+(COUNTIFS(N$313:$N$313,$A447)=COUNTIFS(N447:$N447,1)),I$312)+1))</f>
        <v>2</v>
      </c>
      <c r="J447" s="323"/>
      <c r="K447" s="323"/>
      <c r="L447" s="323"/>
      <c r="M447" s="323"/>
      <c r="O447">
        <v>133</v>
      </c>
      <c r="P447" s="125">
        <f t="shared" ca="1" si="848"/>
        <v>0.5</v>
      </c>
      <c r="Q447" s="125">
        <f t="shared" ca="1" si="849"/>
        <v>0</v>
      </c>
      <c r="R447" s="125">
        <f t="shared" ca="1" si="850"/>
        <v>0</v>
      </c>
      <c r="S447" s="125">
        <f t="shared" ca="1" si="851"/>
        <v>0</v>
      </c>
      <c r="T447" s="125">
        <v>0</v>
      </c>
      <c r="U447" s="125">
        <f t="shared" ca="1" si="852"/>
        <v>0.5</v>
      </c>
      <c r="V447" s="125">
        <f t="shared" ca="1" si="853"/>
        <v>0</v>
      </c>
      <c r="W447" s="125"/>
      <c r="X447" s="125"/>
      <c r="Y447" s="125"/>
      <c r="Z447" s="125"/>
    </row>
    <row r="448" spans="1:26" outlineLevel="1">
      <c r="A448">
        <f t="shared" ca="1" si="854"/>
        <v>2</v>
      </c>
      <c r="B448" t="str">
        <f t="shared" ca="1" si="855"/>
        <v>EP3 LPD1 LPS3 LPM3</v>
      </c>
      <c r="C448" s="325">
        <f ca="1">IF($A448&lt;&gt;$A447,1,MOD(C447-1+(COUNTIFS(D$313:$N$313,$A448)=COUNTIFS(D448:$N448,1)),C$312)+1)</f>
        <v>3</v>
      </c>
      <c r="D448" s="323">
        <f ca="1">IF($A448&lt;&gt;D$313,0,IF($A448&lt;&gt;$A447,1,MOD(D447-1+(COUNTIFS(E$313:$N$313,$A448)=COUNTIFS(E448:$N448,1)),D$312)+1))</f>
        <v>0</v>
      </c>
      <c r="E448" s="323">
        <f ca="1">IF($A448&lt;&gt;E$313,0,IF($A448&lt;&gt;$A447,1,MOD(E447-1+(COUNTIFS(F$313:$N$313,$A448)=COUNTIFS(F448:$N448,1)),E$312)+1))</f>
        <v>0</v>
      </c>
      <c r="F448" s="323">
        <f ca="1">IF($A448&lt;&gt;F$313,0,IF($A448&lt;&gt;$A447,1,MOD(F447-1+(COUNTIFS(G$313:$N$313,$A448)=COUNTIFS(G448:$N448,1)),F$312)+1))</f>
        <v>0</v>
      </c>
      <c r="G448" s="323">
        <f ca="1">IF($A448&lt;&gt;G$313,0,IF($A448&lt;&gt;$A447,1,MOD(G447-1+(COUNTIFS(H$313:$N$313,$A448)=COUNTIFS(H448:$N448,1)),G$312)+1))</f>
        <v>1</v>
      </c>
      <c r="H448" s="323">
        <f ca="1">IF($A448&lt;&gt;H$313,0,IF($A448&lt;&gt;$A447,1,MOD(H447-1+(COUNTIFS(I$313:$N$313,$A448)=COUNTIFS(I448:$N448,1)),H$312)+1))</f>
        <v>3</v>
      </c>
      <c r="I448" s="323">
        <f ca="1">IF($A448&lt;&gt;I$313,0,IF($A448&lt;&gt;$A447,1,MOD(I447-1+(COUNTIFS(N$313:$N$313,$A448)=COUNTIFS(N448:$N448,1)),I$312)+1))</f>
        <v>3</v>
      </c>
      <c r="J448" s="323"/>
      <c r="K448" s="323"/>
      <c r="L448" s="323"/>
      <c r="M448" s="323"/>
      <c r="O448">
        <v>134</v>
      </c>
      <c r="P448" s="125">
        <f t="shared" ca="1" si="848"/>
        <v>0.5</v>
      </c>
      <c r="Q448" s="125">
        <f t="shared" ca="1" si="849"/>
        <v>0</v>
      </c>
      <c r="R448" s="125">
        <f t="shared" ca="1" si="850"/>
        <v>0</v>
      </c>
      <c r="S448" s="125">
        <f t="shared" ca="1" si="851"/>
        <v>0</v>
      </c>
      <c r="T448" s="125">
        <v>0</v>
      </c>
      <c r="U448" s="125">
        <f t="shared" ca="1" si="852"/>
        <v>0.5</v>
      </c>
      <c r="V448" s="125">
        <f t="shared" ca="1" si="853"/>
        <v>0.5</v>
      </c>
      <c r="W448" s="125"/>
      <c r="X448" s="125"/>
      <c r="Y448" s="125"/>
      <c r="Z448" s="125"/>
    </row>
    <row r="449" spans="1:26" outlineLevel="1">
      <c r="A449">
        <f t="shared" ca="1" si="854"/>
        <v>2</v>
      </c>
      <c r="B449" t="str">
        <f t="shared" ca="1" si="855"/>
        <v>EP1 LPD1 LPS1 LPM1</v>
      </c>
      <c r="C449" s="325">
        <f ca="1">IF($A449&lt;&gt;$A448,1,MOD(C448-1+(COUNTIFS(D$313:$N$313,$A449)=COUNTIFS(D449:$N449,1)),C$312)+1)</f>
        <v>1</v>
      </c>
      <c r="D449" s="323">
        <f ca="1">IF($A449&lt;&gt;D$313,0,IF($A449&lt;&gt;$A448,1,MOD(D448-1+(COUNTIFS(E$313:$N$313,$A449)=COUNTIFS(E449:$N449,1)),D$312)+1))</f>
        <v>0</v>
      </c>
      <c r="E449" s="323">
        <f ca="1">IF($A449&lt;&gt;E$313,0,IF($A449&lt;&gt;$A448,1,MOD(E448-1+(COUNTIFS(F$313:$N$313,$A449)=COUNTIFS(F449:$N449,1)),E$312)+1))</f>
        <v>0</v>
      </c>
      <c r="F449" s="323">
        <f ca="1">IF($A449&lt;&gt;F$313,0,IF($A449&lt;&gt;$A448,1,MOD(F448-1+(COUNTIFS(G$313:$N$313,$A449)=COUNTIFS(G449:$N449,1)),F$312)+1))</f>
        <v>0</v>
      </c>
      <c r="G449" s="323">
        <f ca="1">IF($A449&lt;&gt;G$313,0,IF($A449&lt;&gt;$A448,1,MOD(G448-1+(COUNTIFS(H$313:$N$313,$A449)=COUNTIFS(H449:$N449,1)),G$312)+1))</f>
        <v>1</v>
      </c>
      <c r="H449" s="323">
        <f ca="1">IF($A449&lt;&gt;H$313,0,IF($A449&lt;&gt;$A448,1,MOD(H448-1+(COUNTIFS(I$313:$N$313,$A449)=COUNTIFS(I449:$N449,1)),H$312)+1))</f>
        <v>1</v>
      </c>
      <c r="I449" s="323">
        <f ca="1">IF($A449&lt;&gt;I$313,0,IF($A449&lt;&gt;$A448,1,MOD(I448-1+(COUNTIFS(N$313:$N$313,$A449)=COUNTIFS(N449:$N449,1)),I$312)+1))</f>
        <v>1</v>
      </c>
      <c r="J449" s="323"/>
      <c r="K449" s="323"/>
      <c r="L449" s="323"/>
      <c r="M449" s="323"/>
      <c r="O449">
        <v>135</v>
      </c>
      <c r="P449" s="125">
        <f t="shared" ca="1" si="848"/>
        <v>-0.5</v>
      </c>
      <c r="Q449" s="125">
        <f t="shared" ca="1" si="849"/>
        <v>0</v>
      </c>
      <c r="R449" s="125">
        <f t="shared" ca="1" si="850"/>
        <v>0</v>
      </c>
      <c r="S449" s="125">
        <f t="shared" ca="1" si="851"/>
        <v>0</v>
      </c>
      <c r="T449" s="125">
        <v>0</v>
      </c>
      <c r="U449" s="125">
        <f t="shared" ca="1" si="852"/>
        <v>-0.5</v>
      </c>
      <c r="V449" s="125">
        <f t="shared" ca="1" si="853"/>
        <v>-0.5</v>
      </c>
      <c r="W449" s="125"/>
      <c r="X449" s="125"/>
      <c r="Y449" s="125"/>
      <c r="Z449" s="125"/>
    </row>
    <row r="450" spans="1:26" outlineLevel="1">
      <c r="A450">
        <f t="shared" ca="1" si="854"/>
        <v>2</v>
      </c>
      <c r="B450" t="str">
        <f t="shared" ca="1" si="855"/>
        <v>EP1 LPD1 LPS1 LPM2</v>
      </c>
      <c r="C450" s="325">
        <f ca="1">IF($A450&lt;&gt;$A449,1,MOD(C449-1+(COUNTIFS(D$313:$N$313,$A450)=COUNTIFS(D450:$N450,1)),C$312)+1)</f>
        <v>1</v>
      </c>
      <c r="D450" s="323">
        <f ca="1">IF($A450&lt;&gt;D$313,0,IF($A450&lt;&gt;$A449,1,MOD(D449-1+(COUNTIFS(E$313:$N$313,$A450)=COUNTIFS(E450:$N450,1)),D$312)+1))</f>
        <v>0</v>
      </c>
      <c r="E450" s="323">
        <f ca="1">IF($A450&lt;&gt;E$313,0,IF($A450&lt;&gt;$A449,1,MOD(E449-1+(COUNTIFS(F$313:$N$313,$A450)=COUNTIFS(F450:$N450,1)),E$312)+1))</f>
        <v>0</v>
      </c>
      <c r="F450" s="323">
        <f ca="1">IF($A450&lt;&gt;F$313,0,IF($A450&lt;&gt;$A449,1,MOD(F449-1+(COUNTIFS(G$313:$N$313,$A450)=COUNTIFS(G450:$N450,1)),F$312)+1))</f>
        <v>0</v>
      </c>
      <c r="G450" s="323">
        <f ca="1">IF($A450&lt;&gt;G$313,0,IF($A450&lt;&gt;$A449,1,MOD(G449-1+(COUNTIFS(H$313:$N$313,$A450)=COUNTIFS(H450:$N450,1)),G$312)+1))</f>
        <v>1</v>
      </c>
      <c r="H450" s="323">
        <f ca="1">IF($A450&lt;&gt;H$313,0,IF($A450&lt;&gt;$A449,1,MOD(H449-1+(COUNTIFS(I$313:$N$313,$A450)=COUNTIFS(I450:$N450,1)),H$312)+1))</f>
        <v>1</v>
      </c>
      <c r="I450" s="323">
        <f ca="1">IF($A450&lt;&gt;I$313,0,IF($A450&lt;&gt;$A449,1,MOD(I449-1+(COUNTIFS(N$313:$N$313,$A450)=COUNTIFS(N450:$N450,1)),I$312)+1))</f>
        <v>2</v>
      </c>
      <c r="J450" s="323"/>
      <c r="K450" s="323"/>
      <c r="L450" s="323"/>
      <c r="M450" s="323"/>
      <c r="O450">
        <v>136</v>
      </c>
      <c r="P450" s="125">
        <f t="shared" ca="1" si="848"/>
        <v>-0.5</v>
      </c>
      <c r="Q450" s="125">
        <f t="shared" ca="1" si="849"/>
        <v>0</v>
      </c>
      <c r="R450" s="125">
        <f t="shared" ca="1" si="850"/>
        <v>0</v>
      </c>
      <c r="S450" s="125">
        <f t="shared" ca="1" si="851"/>
        <v>0</v>
      </c>
      <c r="T450" s="125">
        <v>0</v>
      </c>
      <c r="U450" s="125">
        <f t="shared" ca="1" si="852"/>
        <v>-0.5</v>
      </c>
      <c r="V450" s="125">
        <f t="shared" ca="1" si="853"/>
        <v>0</v>
      </c>
      <c r="W450" s="125"/>
      <c r="X450" s="125"/>
      <c r="Y450" s="125"/>
      <c r="Z450" s="125"/>
    </row>
    <row r="451" spans="1:26" outlineLevel="1">
      <c r="A451">
        <f t="shared" ca="1" si="854"/>
        <v>2</v>
      </c>
      <c r="B451" t="str">
        <f t="shared" ca="1" si="855"/>
        <v>EP1 LPD1 LPS1 LPM3</v>
      </c>
      <c r="C451" s="325">
        <f ca="1">IF($A451&lt;&gt;$A450,1,MOD(C450-1+(COUNTIFS(D$313:$N$313,$A451)=COUNTIFS(D451:$N451,1)),C$312)+1)</f>
        <v>1</v>
      </c>
      <c r="D451" s="323">
        <f ca="1">IF($A451&lt;&gt;D$313,0,IF($A451&lt;&gt;$A450,1,MOD(D450-1+(COUNTIFS(E$313:$N$313,$A451)=COUNTIFS(E451:$N451,1)),D$312)+1))</f>
        <v>0</v>
      </c>
      <c r="E451" s="323">
        <f ca="1">IF($A451&lt;&gt;E$313,0,IF($A451&lt;&gt;$A450,1,MOD(E450-1+(COUNTIFS(F$313:$N$313,$A451)=COUNTIFS(F451:$N451,1)),E$312)+1))</f>
        <v>0</v>
      </c>
      <c r="F451" s="323">
        <f ca="1">IF($A451&lt;&gt;F$313,0,IF($A451&lt;&gt;$A450,1,MOD(F450-1+(COUNTIFS(G$313:$N$313,$A451)=COUNTIFS(G451:$N451,1)),F$312)+1))</f>
        <v>0</v>
      </c>
      <c r="G451" s="323">
        <f ca="1">IF($A451&lt;&gt;G$313,0,IF($A451&lt;&gt;$A450,1,MOD(G450-1+(COUNTIFS(H$313:$N$313,$A451)=COUNTIFS(H451:$N451,1)),G$312)+1))</f>
        <v>1</v>
      </c>
      <c r="H451" s="323">
        <f ca="1">IF($A451&lt;&gt;H$313,0,IF($A451&lt;&gt;$A450,1,MOD(H450-1+(COUNTIFS(I$313:$N$313,$A451)=COUNTIFS(I451:$N451,1)),H$312)+1))</f>
        <v>1</v>
      </c>
      <c r="I451" s="323">
        <f ca="1">IF($A451&lt;&gt;I$313,0,IF($A451&lt;&gt;$A450,1,MOD(I450-1+(COUNTIFS(N$313:$N$313,$A451)=COUNTIFS(N451:$N451,1)),I$312)+1))</f>
        <v>3</v>
      </c>
      <c r="J451" s="323"/>
      <c r="K451" s="323"/>
      <c r="L451" s="323"/>
      <c r="M451" s="323"/>
      <c r="O451">
        <v>137</v>
      </c>
      <c r="P451" s="125">
        <f t="shared" ca="1" si="848"/>
        <v>-0.5</v>
      </c>
      <c r="Q451" s="125">
        <f t="shared" ca="1" si="849"/>
        <v>0</v>
      </c>
      <c r="R451" s="125">
        <f t="shared" ca="1" si="850"/>
        <v>0</v>
      </c>
      <c r="S451" s="125">
        <f t="shared" ca="1" si="851"/>
        <v>0</v>
      </c>
      <c r="T451" s="125">
        <v>0</v>
      </c>
      <c r="U451" s="125">
        <f t="shared" ca="1" si="852"/>
        <v>-0.5</v>
      </c>
      <c r="V451" s="125">
        <f t="shared" ca="1" si="853"/>
        <v>0.5</v>
      </c>
      <c r="W451" s="125"/>
      <c r="X451" s="125"/>
      <c r="Y451" s="125"/>
      <c r="Z451" s="125"/>
    </row>
    <row r="452" spans="1:26" outlineLevel="1">
      <c r="A452">
        <f t="shared" ca="1" si="854"/>
        <v>2</v>
      </c>
      <c r="B452" t="str">
        <f t="shared" ca="1" si="855"/>
        <v>EP1 LPD1 LPS2 LPM1</v>
      </c>
      <c r="C452" s="325">
        <f ca="1">IF($A452&lt;&gt;$A451,1,MOD(C451-1+(COUNTIFS(D$313:$N$313,$A452)=COUNTIFS(D452:$N452,1)),C$312)+1)</f>
        <v>1</v>
      </c>
      <c r="D452" s="323">
        <f ca="1">IF($A452&lt;&gt;D$313,0,IF($A452&lt;&gt;$A451,1,MOD(D451-1+(COUNTIFS(E$313:$N$313,$A452)=COUNTIFS(E452:$N452,1)),D$312)+1))</f>
        <v>0</v>
      </c>
      <c r="E452" s="323">
        <f ca="1">IF($A452&lt;&gt;E$313,0,IF($A452&lt;&gt;$A451,1,MOD(E451-1+(COUNTIFS(F$313:$N$313,$A452)=COUNTIFS(F452:$N452,1)),E$312)+1))</f>
        <v>0</v>
      </c>
      <c r="F452" s="323">
        <f ca="1">IF($A452&lt;&gt;F$313,0,IF($A452&lt;&gt;$A451,1,MOD(F451-1+(COUNTIFS(G$313:$N$313,$A452)=COUNTIFS(G452:$N452,1)),F$312)+1))</f>
        <v>0</v>
      </c>
      <c r="G452" s="323">
        <f ca="1">IF($A452&lt;&gt;G$313,0,IF($A452&lt;&gt;$A451,1,MOD(G451-1+(COUNTIFS(H$313:$N$313,$A452)=COUNTIFS(H452:$N452,1)),G$312)+1))</f>
        <v>1</v>
      </c>
      <c r="H452" s="323">
        <f ca="1">IF($A452&lt;&gt;H$313,0,IF($A452&lt;&gt;$A451,1,MOD(H451-1+(COUNTIFS(I$313:$N$313,$A452)=COUNTIFS(I452:$N452,1)),H$312)+1))</f>
        <v>2</v>
      </c>
      <c r="I452" s="323">
        <f ca="1">IF($A452&lt;&gt;I$313,0,IF($A452&lt;&gt;$A451,1,MOD(I451-1+(COUNTIFS(N$313:$N$313,$A452)=COUNTIFS(N452:$N452,1)),I$312)+1))</f>
        <v>1</v>
      </c>
      <c r="J452" s="323"/>
      <c r="K452" s="323"/>
      <c r="L452" s="323"/>
      <c r="M452" s="323"/>
      <c r="O452">
        <v>138</v>
      </c>
      <c r="P452" s="125">
        <f t="shared" ca="1" si="848"/>
        <v>-0.5</v>
      </c>
      <c r="Q452" s="125">
        <f t="shared" ca="1" si="849"/>
        <v>0</v>
      </c>
      <c r="R452" s="125">
        <f t="shared" ca="1" si="850"/>
        <v>0</v>
      </c>
      <c r="S452" s="125">
        <f t="shared" ca="1" si="851"/>
        <v>0</v>
      </c>
      <c r="T452" s="125">
        <v>0</v>
      </c>
      <c r="U452" s="125">
        <f t="shared" ca="1" si="852"/>
        <v>0</v>
      </c>
      <c r="V452" s="125">
        <f t="shared" ca="1" si="853"/>
        <v>-0.5</v>
      </c>
      <c r="W452" s="125"/>
      <c r="X452" s="125"/>
      <c r="Y452" s="125"/>
      <c r="Z452" s="125"/>
    </row>
    <row r="453" spans="1:26" outlineLevel="1">
      <c r="A453">
        <f t="shared" ca="1" si="854"/>
        <v>2</v>
      </c>
      <c r="B453" t="str">
        <f t="shared" ca="1" si="855"/>
        <v>EP1 LPD1 LPS2 LPM2</v>
      </c>
      <c r="C453" s="325">
        <f ca="1">IF($A453&lt;&gt;$A452,1,MOD(C452-1+(COUNTIFS(D$313:$N$313,$A453)=COUNTIFS(D453:$N453,1)),C$312)+1)</f>
        <v>1</v>
      </c>
      <c r="D453" s="323">
        <f ca="1">IF($A453&lt;&gt;D$313,0,IF($A453&lt;&gt;$A452,1,MOD(D452-1+(COUNTIFS(E$313:$N$313,$A453)=COUNTIFS(E453:$N453,1)),D$312)+1))</f>
        <v>0</v>
      </c>
      <c r="E453" s="323">
        <f ca="1">IF($A453&lt;&gt;E$313,0,IF($A453&lt;&gt;$A452,1,MOD(E452-1+(COUNTIFS(F$313:$N$313,$A453)=COUNTIFS(F453:$N453,1)),E$312)+1))</f>
        <v>0</v>
      </c>
      <c r="F453" s="323">
        <f ca="1">IF($A453&lt;&gt;F$313,0,IF($A453&lt;&gt;$A452,1,MOD(F452-1+(COUNTIFS(G$313:$N$313,$A453)=COUNTIFS(G453:$N453,1)),F$312)+1))</f>
        <v>0</v>
      </c>
      <c r="G453" s="323">
        <f ca="1">IF($A453&lt;&gt;G$313,0,IF($A453&lt;&gt;$A452,1,MOD(G452-1+(COUNTIFS(H$313:$N$313,$A453)=COUNTIFS(H453:$N453,1)),G$312)+1))</f>
        <v>1</v>
      </c>
      <c r="H453" s="323">
        <f ca="1">IF($A453&lt;&gt;H$313,0,IF($A453&lt;&gt;$A452,1,MOD(H452-1+(COUNTIFS(I$313:$N$313,$A453)=COUNTIFS(I453:$N453,1)),H$312)+1))</f>
        <v>2</v>
      </c>
      <c r="I453" s="323">
        <f ca="1">IF($A453&lt;&gt;I$313,0,IF($A453&lt;&gt;$A452,1,MOD(I452-1+(COUNTIFS(N$313:$N$313,$A453)=COUNTIFS(N453:$N453,1)),I$312)+1))</f>
        <v>2</v>
      </c>
      <c r="J453" s="323"/>
      <c r="K453" s="323"/>
      <c r="L453" s="323"/>
      <c r="M453" s="323"/>
      <c r="O453">
        <v>139</v>
      </c>
      <c r="P453" s="125">
        <f t="shared" ca="1" si="848"/>
        <v>-0.5</v>
      </c>
      <c r="Q453" s="125">
        <f t="shared" ca="1" si="849"/>
        <v>0</v>
      </c>
      <c r="R453" s="125">
        <f t="shared" ca="1" si="850"/>
        <v>0</v>
      </c>
      <c r="S453" s="125">
        <f t="shared" ca="1" si="851"/>
        <v>0</v>
      </c>
      <c r="T453" s="125">
        <v>0</v>
      </c>
      <c r="U453" s="125">
        <f t="shared" ca="1" si="852"/>
        <v>0</v>
      </c>
      <c r="V453" s="125">
        <f t="shared" ca="1" si="853"/>
        <v>0</v>
      </c>
      <c r="W453" s="125"/>
      <c r="X453" s="125"/>
      <c r="Y453" s="125"/>
      <c r="Z453" s="125"/>
    </row>
    <row r="454" spans="1:26" outlineLevel="1">
      <c r="A454">
        <f t="shared" ca="1" si="854"/>
        <v>2</v>
      </c>
      <c r="B454" t="str">
        <f t="shared" ca="1" si="855"/>
        <v>EP1 LPD1 LPS2 LPM3</v>
      </c>
      <c r="C454" s="325">
        <f ca="1">IF($A454&lt;&gt;$A453,1,MOD(C453-1+(COUNTIFS(D$313:$N$313,$A454)=COUNTIFS(D454:$N454,1)),C$312)+1)</f>
        <v>1</v>
      </c>
      <c r="D454" s="323">
        <f ca="1">IF($A454&lt;&gt;D$313,0,IF($A454&lt;&gt;$A453,1,MOD(D453-1+(COUNTIFS(E$313:$N$313,$A454)=COUNTIFS(E454:$N454,1)),D$312)+1))</f>
        <v>0</v>
      </c>
      <c r="E454" s="323">
        <f ca="1">IF($A454&lt;&gt;E$313,0,IF($A454&lt;&gt;$A453,1,MOD(E453-1+(COUNTIFS(F$313:$N$313,$A454)=COUNTIFS(F454:$N454,1)),E$312)+1))</f>
        <v>0</v>
      </c>
      <c r="F454" s="323">
        <f ca="1">IF($A454&lt;&gt;F$313,0,IF($A454&lt;&gt;$A453,1,MOD(F453-1+(COUNTIFS(G$313:$N$313,$A454)=COUNTIFS(G454:$N454,1)),F$312)+1))</f>
        <v>0</v>
      </c>
      <c r="G454" s="323">
        <f ca="1">IF($A454&lt;&gt;G$313,0,IF($A454&lt;&gt;$A453,1,MOD(G453-1+(COUNTIFS(H$313:$N$313,$A454)=COUNTIFS(H454:$N454,1)),G$312)+1))</f>
        <v>1</v>
      </c>
      <c r="H454" s="323">
        <f ca="1">IF($A454&lt;&gt;H$313,0,IF($A454&lt;&gt;$A453,1,MOD(H453-1+(COUNTIFS(I$313:$N$313,$A454)=COUNTIFS(I454:$N454,1)),H$312)+1))</f>
        <v>2</v>
      </c>
      <c r="I454" s="323">
        <f ca="1">IF($A454&lt;&gt;I$313,0,IF($A454&lt;&gt;$A453,1,MOD(I453-1+(COUNTIFS(N$313:$N$313,$A454)=COUNTIFS(N454:$N454,1)),I$312)+1))</f>
        <v>3</v>
      </c>
      <c r="J454" s="323"/>
      <c r="K454" s="323"/>
      <c r="L454" s="323"/>
      <c r="M454" s="323"/>
      <c r="O454">
        <v>140</v>
      </c>
      <c r="P454" s="125">
        <f t="shared" ca="1" si="848"/>
        <v>-0.5</v>
      </c>
      <c r="Q454" s="125">
        <f t="shared" ca="1" si="849"/>
        <v>0</v>
      </c>
      <c r="R454" s="125">
        <f t="shared" ca="1" si="850"/>
        <v>0</v>
      </c>
      <c r="S454" s="125">
        <f t="shared" ca="1" si="851"/>
        <v>0</v>
      </c>
      <c r="T454" s="125">
        <v>0</v>
      </c>
      <c r="U454" s="125">
        <f t="shared" ca="1" si="852"/>
        <v>0</v>
      </c>
      <c r="V454" s="125">
        <f t="shared" ca="1" si="853"/>
        <v>0.5</v>
      </c>
      <c r="W454" s="125"/>
      <c r="X454" s="125"/>
      <c r="Y454" s="125"/>
      <c r="Z454" s="125"/>
    </row>
    <row r="455" spans="1:26" outlineLevel="1">
      <c r="A455">
        <f t="shared" ca="1" si="854"/>
        <v>2</v>
      </c>
      <c r="B455" t="str">
        <f t="shared" ca="1" si="855"/>
        <v>EP1 LPD1 LPS3 LPM1</v>
      </c>
      <c r="C455" s="325">
        <f ca="1">IF($A455&lt;&gt;$A454,1,MOD(C454-1+(COUNTIFS(D$313:$N$313,$A455)=COUNTIFS(D455:$N455,1)),C$312)+1)</f>
        <v>1</v>
      </c>
      <c r="D455" s="323">
        <f ca="1">IF($A455&lt;&gt;D$313,0,IF($A455&lt;&gt;$A454,1,MOD(D454-1+(COUNTIFS(E$313:$N$313,$A455)=COUNTIFS(E455:$N455,1)),D$312)+1))</f>
        <v>0</v>
      </c>
      <c r="E455" s="323">
        <f ca="1">IF($A455&lt;&gt;E$313,0,IF($A455&lt;&gt;$A454,1,MOD(E454-1+(COUNTIFS(F$313:$N$313,$A455)=COUNTIFS(F455:$N455,1)),E$312)+1))</f>
        <v>0</v>
      </c>
      <c r="F455" s="323">
        <f ca="1">IF($A455&lt;&gt;F$313,0,IF($A455&lt;&gt;$A454,1,MOD(F454-1+(COUNTIFS(G$313:$N$313,$A455)=COUNTIFS(G455:$N455,1)),F$312)+1))</f>
        <v>0</v>
      </c>
      <c r="G455" s="323">
        <f ca="1">IF($A455&lt;&gt;G$313,0,IF($A455&lt;&gt;$A454,1,MOD(G454-1+(COUNTIFS(H$313:$N$313,$A455)=COUNTIFS(H455:$N455,1)),G$312)+1))</f>
        <v>1</v>
      </c>
      <c r="H455" s="323">
        <f ca="1">IF($A455&lt;&gt;H$313,0,IF($A455&lt;&gt;$A454,1,MOD(H454-1+(COUNTIFS(I$313:$N$313,$A455)=COUNTIFS(I455:$N455,1)),H$312)+1))</f>
        <v>3</v>
      </c>
      <c r="I455" s="323">
        <f ca="1">IF($A455&lt;&gt;I$313,0,IF($A455&lt;&gt;$A454,1,MOD(I454-1+(COUNTIFS(N$313:$N$313,$A455)=COUNTIFS(N455:$N455,1)),I$312)+1))</f>
        <v>1</v>
      </c>
      <c r="J455" s="323"/>
      <c r="K455" s="323"/>
      <c r="L455" s="323"/>
      <c r="M455" s="323"/>
      <c r="O455">
        <v>141</v>
      </c>
      <c r="P455" s="125">
        <f t="shared" ca="1" si="848"/>
        <v>-0.5</v>
      </c>
      <c r="Q455" s="125">
        <f t="shared" ca="1" si="849"/>
        <v>0</v>
      </c>
      <c r="R455" s="125">
        <f t="shared" ca="1" si="850"/>
        <v>0</v>
      </c>
      <c r="S455" s="125">
        <f t="shared" ca="1" si="851"/>
        <v>0</v>
      </c>
      <c r="T455" s="125">
        <v>0</v>
      </c>
      <c r="U455" s="125">
        <f t="shared" ca="1" si="852"/>
        <v>0.5</v>
      </c>
      <c r="V455" s="125">
        <f t="shared" ca="1" si="853"/>
        <v>-0.5</v>
      </c>
      <c r="W455" s="125"/>
      <c r="X455" s="125"/>
      <c r="Y455" s="125"/>
      <c r="Z455" s="125"/>
    </row>
    <row r="456" spans="1:26" outlineLevel="1">
      <c r="A456">
        <f t="shared" ca="1" si="854"/>
        <v>2</v>
      </c>
      <c r="B456" t="str">
        <f t="shared" ca="1" si="855"/>
        <v>EP1 LPD1 LPS3 LPM2</v>
      </c>
      <c r="C456" s="325">
        <f ca="1">IF($A456&lt;&gt;$A455,1,MOD(C455-1+(COUNTIFS(D$313:$N$313,$A456)=COUNTIFS(D456:$N456,1)),C$312)+1)</f>
        <v>1</v>
      </c>
      <c r="D456" s="323">
        <f ca="1">IF($A456&lt;&gt;D$313,0,IF($A456&lt;&gt;$A455,1,MOD(D455-1+(COUNTIFS(E$313:$N$313,$A456)=COUNTIFS(E456:$N456,1)),D$312)+1))</f>
        <v>0</v>
      </c>
      <c r="E456" s="323">
        <f ca="1">IF($A456&lt;&gt;E$313,0,IF($A456&lt;&gt;$A455,1,MOD(E455-1+(COUNTIFS(F$313:$N$313,$A456)=COUNTIFS(F456:$N456,1)),E$312)+1))</f>
        <v>0</v>
      </c>
      <c r="F456" s="323">
        <f ca="1">IF($A456&lt;&gt;F$313,0,IF($A456&lt;&gt;$A455,1,MOD(F455-1+(COUNTIFS(G$313:$N$313,$A456)=COUNTIFS(G456:$N456,1)),F$312)+1))</f>
        <v>0</v>
      </c>
      <c r="G456" s="323">
        <f ca="1">IF($A456&lt;&gt;G$313,0,IF($A456&lt;&gt;$A455,1,MOD(G455-1+(COUNTIFS(H$313:$N$313,$A456)=COUNTIFS(H456:$N456,1)),G$312)+1))</f>
        <v>1</v>
      </c>
      <c r="H456" s="323">
        <f ca="1">IF($A456&lt;&gt;H$313,0,IF($A456&lt;&gt;$A455,1,MOD(H455-1+(COUNTIFS(I$313:$N$313,$A456)=COUNTIFS(I456:$N456,1)),H$312)+1))</f>
        <v>3</v>
      </c>
      <c r="I456" s="323">
        <f ca="1">IF($A456&lt;&gt;I$313,0,IF($A456&lt;&gt;$A455,1,MOD(I455-1+(COUNTIFS(N$313:$N$313,$A456)=COUNTIFS(N456:$N456,1)),I$312)+1))</f>
        <v>2</v>
      </c>
      <c r="J456" s="323"/>
      <c r="K456" s="323"/>
      <c r="L456" s="323"/>
      <c r="M456" s="323"/>
      <c r="O456">
        <v>142</v>
      </c>
      <c r="P456" s="125">
        <f t="shared" ca="1" si="848"/>
        <v>-0.5</v>
      </c>
      <c r="Q456" s="125">
        <f t="shared" ca="1" si="849"/>
        <v>0</v>
      </c>
      <c r="R456" s="125">
        <f t="shared" ca="1" si="850"/>
        <v>0</v>
      </c>
      <c r="S456" s="125">
        <f t="shared" ca="1" si="851"/>
        <v>0</v>
      </c>
      <c r="T456" s="125">
        <v>0</v>
      </c>
      <c r="U456" s="125">
        <f t="shared" ca="1" si="852"/>
        <v>0.5</v>
      </c>
      <c r="V456" s="125">
        <f t="shared" ca="1" si="853"/>
        <v>0</v>
      </c>
      <c r="W456" s="125"/>
      <c r="X456" s="125"/>
      <c r="Y456" s="125"/>
      <c r="Z456" s="125"/>
    </row>
    <row r="457" spans="1:26" outlineLevel="1">
      <c r="A457">
        <f t="shared" ca="1" si="854"/>
        <v>2</v>
      </c>
      <c r="B457" t="str">
        <f t="shared" ca="1" si="855"/>
        <v>EP1 LPD1 LPS3 LPM3</v>
      </c>
      <c r="C457" s="325">
        <f ca="1">IF($A457&lt;&gt;$A456,1,MOD(C456-1+(COUNTIFS(D$313:$N$313,$A457)=COUNTIFS(D457:$N457,1)),C$312)+1)</f>
        <v>1</v>
      </c>
      <c r="D457" s="323">
        <f ca="1">IF($A457&lt;&gt;D$313,0,IF($A457&lt;&gt;$A456,1,MOD(D456-1+(COUNTIFS(E$313:$N$313,$A457)=COUNTIFS(E457:$N457,1)),D$312)+1))</f>
        <v>0</v>
      </c>
      <c r="E457" s="323">
        <f ca="1">IF($A457&lt;&gt;E$313,0,IF($A457&lt;&gt;$A456,1,MOD(E456-1+(COUNTIFS(F$313:$N$313,$A457)=COUNTIFS(F457:$N457,1)),E$312)+1))</f>
        <v>0</v>
      </c>
      <c r="F457" s="323">
        <f ca="1">IF($A457&lt;&gt;F$313,0,IF($A457&lt;&gt;$A456,1,MOD(F456-1+(COUNTIFS(G$313:$N$313,$A457)=COUNTIFS(G457:$N457,1)),F$312)+1))</f>
        <v>0</v>
      </c>
      <c r="G457" s="323">
        <f ca="1">IF($A457&lt;&gt;G$313,0,IF($A457&lt;&gt;$A456,1,MOD(G456-1+(COUNTIFS(H$313:$N$313,$A457)=COUNTIFS(H457:$N457,1)),G$312)+1))</f>
        <v>1</v>
      </c>
      <c r="H457" s="323">
        <f ca="1">IF($A457&lt;&gt;H$313,0,IF($A457&lt;&gt;$A456,1,MOD(H456-1+(COUNTIFS(I$313:$N$313,$A457)=COUNTIFS(I457:$N457,1)),H$312)+1))</f>
        <v>3</v>
      </c>
      <c r="I457" s="323">
        <f ca="1">IF($A457&lt;&gt;I$313,0,IF($A457&lt;&gt;$A456,1,MOD(I456-1+(COUNTIFS(N$313:$N$313,$A457)=COUNTIFS(N457:$N457,1)),I$312)+1))</f>
        <v>3</v>
      </c>
      <c r="J457" s="323"/>
      <c r="K457" s="323"/>
      <c r="L457" s="323"/>
      <c r="M457" s="323"/>
      <c r="O457">
        <v>143</v>
      </c>
      <c r="P457" s="125">
        <f t="shared" ca="1" si="848"/>
        <v>-0.5</v>
      </c>
      <c r="Q457" s="125">
        <f t="shared" ca="1" si="849"/>
        <v>0</v>
      </c>
      <c r="R457" s="125">
        <f t="shared" ca="1" si="850"/>
        <v>0</v>
      </c>
      <c r="S457" s="125">
        <f t="shared" ca="1" si="851"/>
        <v>0</v>
      </c>
      <c r="T457" s="125">
        <v>0</v>
      </c>
      <c r="U457" s="125">
        <f t="shared" ca="1" si="852"/>
        <v>0.5</v>
      </c>
      <c r="V457" s="125">
        <f t="shared" ca="1" si="853"/>
        <v>0.5</v>
      </c>
      <c r="W457" s="125"/>
      <c r="X457" s="125"/>
      <c r="Y457" s="125"/>
      <c r="Z457" s="125"/>
    </row>
    <row r="458" spans="1:26" outlineLevel="1">
      <c r="A458">
        <f t="shared" ca="1" si="854"/>
        <v>2</v>
      </c>
      <c r="B458" t="str">
        <f t="shared" ca="1" si="855"/>
        <v>EP2 LPD1 LPS1 LPM1</v>
      </c>
      <c r="C458" s="325">
        <f ca="1">IF($A458&lt;&gt;$A457,1,MOD(C457-1+(COUNTIFS(D$313:$N$313,$A458)=COUNTIFS(D458:$N458,1)),C$312)+1)</f>
        <v>2</v>
      </c>
      <c r="D458" s="323">
        <f ca="1">IF($A458&lt;&gt;D$313,0,IF($A458&lt;&gt;$A457,1,MOD(D457-1+(COUNTIFS(E$313:$N$313,$A458)=COUNTIFS(E458:$N458,1)),D$312)+1))</f>
        <v>0</v>
      </c>
      <c r="E458" s="323">
        <f ca="1">IF($A458&lt;&gt;E$313,0,IF($A458&lt;&gt;$A457,1,MOD(E457-1+(COUNTIFS(F$313:$N$313,$A458)=COUNTIFS(F458:$N458,1)),E$312)+1))</f>
        <v>0</v>
      </c>
      <c r="F458" s="323">
        <f ca="1">IF($A458&lt;&gt;F$313,0,IF($A458&lt;&gt;$A457,1,MOD(F457-1+(COUNTIFS(G$313:$N$313,$A458)=COUNTIFS(G458:$N458,1)),F$312)+1))</f>
        <v>0</v>
      </c>
      <c r="G458" s="323">
        <f ca="1">IF($A458&lt;&gt;G$313,0,IF($A458&lt;&gt;$A457,1,MOD(G457-1+(COUNTIFS(H$313:$N$313,$A458)=COUNTIFS(H458:$N458,1)),G$312)+1))</f>
        <v>1</v>
      </c>
      <c r="H458" s="323">
        <f ca="1">IF($A458&lt;&gt;H$313,0,IF($A458&lt;&gt;$A457,1,MOD(H457-1+(COUNTIFS(I$313:$N$313,$A458)=COUNTIFS(I458:$N458,1)),H$312)+1))</f>
        <v>1</v>
      </c>
      <c r="I458" s="323">
        <f ca="1">IF($A458&lt;&gt;I$313,0,IF($A458&lt;&gt;$A457,1,MOD(I457-1+(COUNTIFS(N$313:$N$313,$A458)=COUNTIFS(N458:$N458,1)),I$312)+1))</f>
        <v>1</v>
      </c>
      <c r="J458" s="323"/>
      <c r="K458" s="323"/>
      <c r="L458" s="323"/>
      <c r="M458" s="323"/>
      <c r="O458">
        <v>144</v>
      </c>
      <c r="P458" s="125">
        <f t="shared" ca="1" si="848"/>
        <v>0</v>
      </c>
      <c r="Q458" s="125">
        <f t="shared" ca="1" si="849"/>
        <v>0</v>
      </c>
      <c r="R458" s="125">
        <f t="shared" ca="1" si="850"/>
        <v>0</v>
      </c>
      <c r="S458" s="125">
        <f t="shared" ca="1" si="851"/>
        <v>0</v>
      </c>
      <c r="T458" s="125">
        <v>0</v>
      </c>
      <c r="U458" s="125">
        <f t="shared" ca="1" si="852"/>
        <v>-0.5</v>
      </c>
      <c r="V458" s="125">
        <f t="shared" ca="1" si="853"/>
        <v>-0.5</v>
      </c>
      <c r="W458" s="125"/>
      <c r="X458" s="125"/>
      <c r="Y458" s="125"/>
      <c r="Z458" s="125"/>
    </row>
    <row r="459" spans="1:26" outlineLevel="1">
      <c r="A459">
        <f t="shared" ca="1" si="854"/>
        <v>2</v>
      </c>
      <c r="B459" t="str">
        <f t="shared" ca="1" si="855"/>
        <v>EP2 LPD1 LPS1 LPM2</v>
      </c>
      <c r="C459" s="325">
        <f ca="1">IF($A459&lt;&gt;$A458,1,MOD(C458-1+(COUNTIFS(D$313:$N$313,$A459)=COUNTIFS(D459:$N459,1)),C$312)+1)</f>
        <v>2</v>
      </c>
      <c r="D459" s="323">
        <f ca="1">IF($A459&lt;&gt;D$313,0,IF($A459&lt;&gt;$A458,1,MOD(D458-1+(COUNTIFS(E$313:$N$313,$A459)=COUNTIFS(E459:$N459,1)),D$312)+1))</f>
        <v>0</v>
      </c>
      <c r="E459" s="323">
        <f ca="1">IF($A459&lt;&gt;E$313,0,IF($A459&lt;&gt;$A458,1,MOD(E458-1+(COUNTIFS(F$313:$N$313,$A459)=COUNTIFS(F459:$N459,1)),E$312)+1))</f>
        <v>0</v>
      </c>
      <c r="F459" s="323">
        <f ca="1">IF($A459&lt;&gt;F$313,0,IF($A459&lt;&gt;$A458,1,MOD(F458-1+(COUNTIFS(G$313:$N$313,$A459)=COUNTIFS(G459:$N459,1)),F$312)+1))</f>
        <v>0</v>
      </c>
      <c r="G459" s="323">
        <f ca="1">IF($A459&lt;&gt;G$313,0,IF($A459&lt;&gt;$A458,1,MOD(G458-1+(COUNTIFS(H$313:$N$313,$A459)=COUNTIFS(H459:$N459,1)),G$312)+1))</f>
        <v>1</v>
      </c>
      <c r="H459" s="323">
        <f ca="1">IF($A459&lt;&gt;H$313,0,IF($A459&lt;&gt;$A458,1,MOD(H458-1+(COUNTIFS(I$313:$N$313,$A459)=COUNTIFS(I459:$N459,1)),H$312)+1))</f>
        <v>1</v>
      </c>
      <c r="I459" s="323">
        <f ca="1">IF($A459&lt;&gt;I$313,0,IF($A459&lt;&gt;$A458,1,MOD(I458-1+(COUNTIFS(N$313:$N$313,$A459)=COUNTIFS(N459:$N459,1)),I$312)+1))</f>
        <v>2</v>
      </c>
      <c r="J459" s="323"/>
      <c r="K459" s="323"/>
      <c r="L459" s="323"/>
      <c r="M459" s="323"/>
      <c r="O459">
        <v>145</v>
      </c>
      <c r="P459" s="125">
        <f t="shared" ref="P459:P522" ca="1" si="856">IF(C459=0,0,INDEX(C$305:C$308,C459,1))</f>
        <v>0</v>
      </c>
      <c r="Q459" s="125">
        <f t="shared" ref="Q459:Q522" ca="1" si="857">IF(D459=0,0,INDEX(D$305:D$308,D459,1))</f>
        <v>0</v>
      </c>
      <c r="R459" s="125">
        <f t="shared" ref="R459:R522" ca="1" si="858">IF(E459=0,0,INDEX(E$305:E$308,E459,1))</f>
        <v>0</v>
      </c>
      <c r="S459" s="125">
        <f t="shared" ref="S459:S522" ca="1" si="859">IF(F459=0,0,INDEX(F$305:F$308,F459,1))</f>
        <v>0</v>
      </c>
      <c r="T459" s="125">
        <v>0</v>
      </c>
      <c r="U459" s="125">
        <f t="shared" ref="U459:U522" ca="1" si="860">IF(H459=0,0,INDEX(H$305:H$308,H459,1))</f>
        <v>-0.5</v>
      </c>
      <c r="V459" s="125">
        <f t="shared" ref="V459:V522" ca="1" si="861">IF(I459=0,0,INDEX(I$305:I$308,I459,1))</f>
        <v>0</v>
      </c>
      <c r="W459" s="125"/>
      <c r="X459" s="125"/>
      <c r="Y459" s="125"/>
      <c r="Z459" s="125"/>
    </row>
    <row r="460" spans="1:26" outlineLevel="1">
      <c r="A460">
        <f t="shared" ref="A460:A523" ca="1" si="862">OFFSET(A460,-1,0)</f>
        <v>2</v>
      </c>
      <c r="B460" t="str">
        <f t="shared" ca="1" si="855"/>
        <v>EP2 LPD1 LPS1 LPM3</v>
      </c>
      <c r="C460" s="325">
        <f ca="1">IF($A460&lt;&gt;$A459,1,MOD(C459-1+(COUNTIFS(D$313:$N$313,$A460)=COUNTIFS(D460:$N460,1)),C$312)+1)</f>
        <v>2</v>
      </c>
      <c r="D460" s="323">
        <f ca="1">IF($A460&lt;&gt;D$313,0,IF($A460&lt;&gt;$A459,1,MOD(D459-1+(COUNTIFS(E$313:$N$313,$A460)=COUNTIFS(E460:$N460,1)),D$312)+1))</f>
        <v>0</v>
      </c>
      <c r="E460" s="323">
        <f ca="1">IF($A460&lt;&gt;E$313,0,IF($A460&lt;&gt;$A459,1,MOD(E459-1+(COUNTIFS(F$313:$N$313,$A460)=COUNTIFS(F460:$N460,1)),E$312)+1))</f>
        <v>0</v>
      </c>
      <c r="F460" s="323">
        <f ca="1">IF($A460&lt;&gt;F$313,0,IF($A460&lt;&gt;$A459,1,MOD(F459-1+(COUNTIFS(G$313:$N$313,$A460)=COUNTIFS(G460:$N460,1)),F$312)+1))</f>
        <v>0</v>
      </c>
      <c r="G460" s="323">
        <f ca="1">IF($A460&lt;&gt;G$313,0,IF($A460&lt;&gt;$A459,1,MOD(G459-1+(COUNTIFS(H$313:$N$313,$A460)=COUNTIFS(H460:$N460,1)),G$312)+1))</f>
        <v>1</v>
      </c>
      <c r="H460" s="323">
        <f ca="1">IF($A460&lt;&gt;H$313,0,IF($A460&lt;&gt;$A459,1,MOD(H459-1+(COUNTIFS(I$313:$N$313,$A460)=COUNTIFS(I460:$N460,1)),H$312)+1))</f>
        <v>1</v>
      </c>
      <c r="I460" s="323">
        <f ca="1">IF($A460&lt;&gt;I$313,0,IF($A460&lt;&gt;$A459,1,MOD(I459-1+(COUNTIFS(N$313:$N$313,$A460)=COUNTIFS(N460:$N460,1)),I$312)+1))</f>
        <v>3</v>
      </c>
      <c r="J460" s="323"/>
      <c r="K460" s="323"/>
      <c r="L460" s="323"/>
      <c r="M460" s="323"/>
      <c r="O460">
        <v>146</v>
      </c>
      <c r="P460" s="125">
        <f t="shared" ca="1" si="856"/>
        <v>0</v>
      </c>
      <c r="Q460" s="125">
        <f t="shared" ca="1" si="857"/>
        <v>0</v>
      </c>
      <c r="R460" s="125">
        <f t="shared" ca="1" si="858"/>
        <v>0</v>
      </c>
      <c r="S460" s="125">
        <f t="shared" ca="1" si="859"/>
        <v>0</v>
      </c>
      <c r="T460" s="125">
        <v>0</v>
      </c>
      <c r="U460" s="125">
        <f t="shared" ca="1" si="860"/>
        <v>-0.5</v>
      </c>
      <c r="V460" s="125">
        <f t="shared" ca="1" si="861"/>
        <v>0.5</v>
      </c>
      <c r="W460" s="125"/>
      <c r="X460" s="125"/>
      <c r="Y460" s="125"/>
      <c r="Z460" s="125"/>
    </row>
    <row r="461" spans="1:26" outlineLevel="1">
      <c r="A461">
        <f t="shared" ca="1" si="862"/>
        <v>2</v>
      </c>
      <c r="B461" t="str">
        <f t="shared" ca="1" si="855"/>
        <v>EP2 LPD1 LPS2 LPM1</v>
      </c>
      <c r="C461" s="325">
        <f ca="1">IF($A461&lt;&gt;$A460,1,MOD(C460-1+(COUNTIFS(D$313:$N$313,$A461)=COUNTIFS(D461:$N461,1)),C$312)+1)</f>
        <v>2</v>
      </c>
      <c r="D461" s="323">
        <f ca="1">IF($A461&lt;&gt;D$313,0,IF($A461&lt;&gt;$A460,1,MOD(D460-1+(COUNTIFS(E$313:$N$313,$A461)=COUNTIFS(E461:$N461,1)),D$312)+1))</f>
        <v>0</v>
      </c>
      <c r="E461" s="323">
        <f ca="1">IF($A461&lt;&gt;E$313,0,IF($A461&lt;&gt;$A460,1,MOD(E460-1+(COUNTIFS(F$313:$N$313,$A461)=COUNTIFS(F461:$N461,1)),E$312)+1))</f>
        <v>0</v>
      </c>
      <c r="F461" s="323">
        <f ca="1">IF($A461&lt;&gt;F$313,0,IF($A461&lt;&gt;$A460,1,MOD(F460-1+(COUNTIFS(G$313:$N$313,$A461)=COUNTIFS(G461:$N461,1)),F$312)+1))</f>
        <v>0</v>
      </c>
      <c r="G461" s="323">
        <f ca="1">IF($A461&lt;&gt;G$313,0,IF($A461&lt;&gt;$A460,1,MOD(G460-1+(COUNTIFS(H$313:$N$313,$A461)=COUNTIFS(H461:$N461,1)),G$312)+1))</f>
        <v>1</v>
      </c>
      <c r="H461" s="323">
        <f ca="1">IF($A461&lt;&gt;H$313,0,IF($A461&lt;&gt;$A460,1,MOD(H460-1+(COUNTIFS(I$313:$N$313,$A461)=COUNTIFS(I461:$N461,1)),H$312)+1))</f>
        <v>2</v>
      </c>
      <c r="I461" s="323">
        <f ca="1">IF($A461&lt;&gt;I$313,0,IF($A461&lt;&gt;$A460,1,MOD(I460-1+(COUNTIFS(N$313:$N$313,$A461)=COUNTIFS(N461:$N461,1)),I$312)+1))</f>
        <v>1</v>
      </c>
      <c r="J461" s="323"/>
      <c r="K461" s="323"/>
      <c r="L461" s="323"/>
      <c r="M461" s="323"/>
      <c r="O461">
        <v>147</v>
      </c>
      <c r="P461" s="125">
        <f t="shared" ca="1" si="856"/>
        <v>0</v>
      </c>
      <c r="Q461" s="125">
        <f t="shared" ca="1" si="857"/>
        <v>0</v>
      </c>
      <c r="R461" s="125">
        <f t="shared" ca="1" si="858"/>
        <v>0</v>
      </c>
      <c r="S461" s="125">
        <f t="shared" ca="1" si="859"/>
        <v>0</v>
      </c>
      <c r="T461" s="125">
        <v>0</v>
      </c>
      <c r="U461" s="125">
        <f t="shared" ca="1" si="860"/>
        <v>0</v>
      </c>
      <c r="V461" s="125">
        <f t="shared" ca="1" si="861"/>
        <v>-0.5</v>
      </c>
      <c r="W461" s="125"/>
      <c r="X461" s="125"/>
      <c r="Y461" s="125"/>
      <c r="Z461" s="125"/>
    </row>
    <row r="462" spans="1:26" outlineLevel="1">
      <c r="A462">
        <f t="shared" ca="1" si="862"/>
        <v>2</v>
      </c>
      <c r="B462" t="str">
        <f t="shared" ca="1" si="855"/>
        <v>EP2 LPD1 LPS2 LPM2</v>
      </c>
      <c r="C462" s="325">
        <f ca="1">IF($A462&lt;&gt;$A461,1,MOD(C461-1+(COUNTIFS(D$313:$N$313,$A462)=COUNTIFS(D462:$N462,1)),C$312)+1)</f>
        <v>2</v>
      </c>
      <c r="D462" s="323">
        <f ca="1">IF($A462&lt;&gt;D$313,0,IF($A462&lt;&gt;$A461,1,MOD(D461-1+(COUNTIFS(E$313:$N$313,$A462)=COUNTIFS(E462:$N462,1)),D$312)+1))</f>
        <v>0</v>
      </c>
      <c r="E462" s="323">
        <f ca="1">IF($A462&lt;&gt;E$313,0,IF($A462&lt;&gt;$A461,1,MOD(E461-1+(COUNTIFS(F$313:$N$313,$A462)=COUNTIFS(F462:$N462,1)),E$312)+1))</f>
        <v>0</v>
      </c>
      <c r="F462" s="323">
        <f ca="1">IF($A462&lt;&gt;F$313,0,IF($A462&lt;&gt;$A461,1,MOD(F461-1+(COUNTIFS(G$313:$N$313,$A462)=COUNTIFS(G462:$N462,1)),F$312)+1))</f>
        <v>0</v>
      </c>
      <c r="G462" s="323">
        <f ca="1">IF($A462&lt;&gt;G$313,0,IF($A462&lt;&gt;$A461,1,MOD(G461-1+(COUNTIFS(H$313:$N$313,$A462)=COUNTIFS(H462:$N462,1)),G$312)+1))</f>
        <v>1</v>
      </c>
      <c r="H462" s="323">
        <f ca="1">IF($A462&lt;&gt;H$313,0,IF($A462&lt;&gt;$A461,1,MOD(H461-1+(COUNTIFS(I$313:$N$313,$A462)=COUNTIFS(I462:$N462,1)),H$312)+1))</f>
        <v>2</v>
      </c>
      <c r="I462" s="323">
        <f ca="1">IF($A462&lt;&gt;I$313,0,IF($A462&lt;&gt;$A461,1,MOD(I461-1+(COUNTIFS(N$313:$N$313,$A462)=COUNTIFS(N462:$N462,1)),I$312)+1))</f>
        <v>2</v>
      </c>
      <c r="J462" s="323"/>
      <c r="K462" s="323"/>
      <c r="L462" s="323"/>
      <c r="M462" s="323"/>
      <c r="O462">
        <v>148</v>
      </c>
      <c r="P462" s="125">
        <f t="shared" ca="1" si="856"/>
        <v>0</v>
      </c>
      <c r="Q462" s="125">
        <f t="shared" ca="1" si="857"/>
        <v>0</v>
      </c>
      <c r="R462" s="125">
        <f t="shared" ca="1" si="858"/>
        <v>0</v>
      </c>
      <c r="S462" s="125">
        <f t="shared" ca="1" si="859"/>
        <v>0</v>
      </c>
      <c r="T462" s="125">
        <v>0</v>
      </c>
      <c r="U462" s="125">
        <f t="shared" ca="1" si="860"/>
        <v>0</v>
      </c>
      <c r="V462" s="125">
        <f t="shared" ca="1" si="861"/>
        <v>0</v>
      </c>
      <c r="W462" s="125"/>
      <c r="X462" s="125"/>
      <c r="Y462" s="125"/>
      <c r="Z462" s="125"/>
    </row>
    <row r="463" spans="1:26" outlineLevel="1">
      <c r="A463">
        <f t="shared" ca="1" si="862"/>
        <v>2</v>
      </c>
      <c r="B463" t="str">
        <f t="shared" ca="1" si="855"/>
        <v>EP2 LPD1 LPS2 LPM3</v>
      </c>
      <c r="C463" s="325">
        <f ca="1">IF($A463&lt;&gt;$A462,1,MOD(C462-1+(COUNTIFS(D$313:$N$313,$A463)=COUNTIFS(D463:$N463,1)),C$312)+1)</f>
        <v>2</v>
      </c>
      <c r="D463" s="323">
        <f ca="1">IF($A463&lt;&gt;D$313,0,IF($A463&lt;&gt;$A462,1,MOD(D462-1+(COUNTIFS(E$313:$N$313,$A463)=COUNTIFS(E463:$N463,1)),D$312)+1))</f>
        <v>0</v>
      </c>
      <c r="E463" s="323">
        <f ca="1">IF($A463&lt;&gt;E$313,0,IF($A463&lt;&gt;$A462,1,MOD(E462-1+(COUNTIFS(F$313:$N$313,$A463)=COUNTIFS(F463:$N463,1)),E$312)+1))</f>
        <v>0</v>
      </c>
      <c r="F463" s="323">
        <f ca="1">IF($A463&lt;&gt;F$313,0,IF($A463&lt;&gt;$A462,1,MOD(F462-1+(COUNTIFS(G$313:$N$313,$A463)=COUNTIFS(G463:$N463,1)),F$312)+1))</f>
        <v>0</v>
      </c>
      <c r="G463" s="323">
        <f ca="1">IF($A463&lt;&gt;G$313,0,IF($A463&lt;&gt;$A462,1,MOD(G462-1+(COUNTIFS(H$313:$N$313,$A463)=COUNTIFS(H463:$N463,1)),G$312)+1))</f>
        <v>1</v>
      </c>
      <c r="H463" s="323">
        <f ca="1">IF($A463&lt;&gt;H$313,0,IF($A463&lt;&gt;$A462,1,MOD(H462-1+(COUNTIFS(I$313:$N$313,$A463)=COUNTIFS(I463:$N463,1)),H$312)+1))</f>
        <v>2</v>
      </c>
      <c r="I463" s="323">
        <f ca="1">IF($A463&lt;&gt;I$313,0,IF($A463&lt;&gt;$A462,1,MOD(I462-1+(COUNTIFS(N$313:$N$313,$A463)=COUNTIFS(N463:$N463,1)),I$312)+1))</f>
        <v>3</v>
      </c>
      <c r="J463" s="323"/>
      <c r="K463" s="323"/>
      <c r="L463" s="323"/>
      <c r="M463" s="323"/>
      <c r="O463">
        <v>149</v>
      </c>
      <c r="P463" s="125">
        <f t="shared" ca="1" si="856"/>
        <v>0</v>
      </c>
      <c r="Q463" s="125">
        <f t="shared" ca="1" si="857"/>
        <v>0</v>
      </c>
      <c r="R463" s="125">
        <f t="shared" ca="1" si="858"/>
        <v>0</v>
      </c>
      <c r="S463" s="125">
        <f t="shared" ca="1" si="859"/>
        <v>0</v>
      </c>
      <c r="T463" s="125">
        <v>0</v>
      </c>
      <c r="U463" s="125">
        <f t="shared" ca="1" si="860"/>
        <v>0</v>
      </c>
      <c r="V463" s="125">
        <f t="shared" ca="1" si="861"/>
        <v>0.5</v>
      </c>
      <c r="W463" s="125"/>
      <c r="X463" s="125"/>
      <c r="Y463" s="125"/>
      <c r="Z463" s="125"/>
    </row>
    <row r="464" spans="1:26" outlineLevel="1">
      <c r="A464">
        <f t="shared" ca="1" si="862"/>
        <v>2</v>
      </c>
      <c r="B464" t="str">
        <f t="shared" ca="1" si="855"/>
        <v>EP2 LPD1 LPS3 LPM1</v>
      </c>
      <c r="C464" s="325">
        <f ca="1">IF($A464&lt;&gt;$A463,1,MOD(C463-1+(COUNTIFS(D$313:$N$313,$A464)=COUNTIFS(D464:$N464,1)),C$312)+1)</f>
        <v>2</v>
      </c>
      <c r="D464" s="323">
        <f ca="1">IF($A464&lt;&gt;D$313,0,IF($A464&lt;&gt;$A463,1,MOD(D463-1+(COUNTIFS(E$313:$N$313,$A464)=COUNTIFS(E464:$N464,1)),D$312)+1))</f>
        <v>0</v>
      </c>
      <c r="E464" s="323">
        <f ca="1">IF($A464&lt;&gt;E$313,0,IF($A464&lt;&gt;$A463,1,MOD(E463-1+(COUNTIFS(F$313:$N$313,$A464)=COUNTIFS(F464:$N464,1)),E$312)+1))</f>
        <v>0</v>
      </c>
      <c r="F464" s="323">
        <f ca="1">IF($A464&lt;&gt;F$313,0,IF($A464&lt;&gt;$A463,1,MOD(F463-1+(COUNTIFS(G$313:$N$313,$A464)=COUNTIFS(G464:$N464,1)),F$312)+1))</f>
        <v>0</v>
      </c>
      <c r="G464" s="323">
        <f ca="1">IF($A464&lt;&gt;G$313,0,IF($A464&lt;&gt;$A463,1,MOD(G463-1+(COUNTIFS(H$313:$N$313,$A464)=COUNTIFS(H464:$N464,1)),G$312)+1))</f>
        <v>1</v>
      </c>
      <c r="H464" s="323">
        <f ca="1">IF($A464&lt;&gt;H$313,0,IF($A464&lt;&gt;$A463,1,MOD(H463-1+(COUNTIFS(I$313:$N$313,$A464)=COUNTIFS(I464:$N464,1)),H$312)+1))</f>
        <v>3</v>
      </c>
      <c r="I464" s="323">
        <f ca="1">IF($A464&lt;&gt;I$313,0,IF($A464&lt;&gt;$A463,1,MOD(I463-1+(COUNTIFS(N$313:$N$313,$A464)=COUNTIFS(N464:$N464,1)),I$312)+1))</f>
        <v>1</v>
      </c>
      <c r="J464" s="323"/>
      <c r="K464" s="323"/>
      <c r="L464" s="323"/>
      <c r="M464" s="323"/>
      <c r="O464">
        <v>150</v>
      </c>
      <c r="P464" s="125">
        <f t="shared" ca="1" si="856"/>
        <v>0</v>
      </c>
      <c r="Q464" s="125">
        <f t="shared" ca="1" si="857"/>
        <v>0</v>
      </c>
      <c r="R464" s="125">
        <f t="shared" ca="1" si="858"/>
        <v>0</v>
      </c>
      <c r="S464" s="125">
        <f t="shared" ca="1" si="859"/>
        <v>0</v>
      </c>
      <c r="T464" s="125">
        <v>0</v>
      </c>
      <c r="U464" s="125">
        <f t="shared" ca="1" si="860"/>
        <v>0.5</v>
      </c>
      <c r="V464" s="125">
        <f t="shared" ca="1" si="861"/>
        <v>-0.5</v>
      </c>
      <c r="W464" s="125"/>
      <c r="X464" s="125"/>
      <c r="Y464" s="125"/>
      <c r="Z464" s="125"/>
    </row>
    <row r="465" spans="1:26" outlineLevel="1">
      <c r="A465">
        <f t="shared" ca="1" si="862"/>
        <v>2</v>
      </c>
      <c r="B465" t="str">
        <f t="shared" ca="1" si="855"/>
        <v>EP2 LPD1 LPS3 LPM2</v>
      </c>
      <c r="C465" s="325">
        <f ca="1">IF($A465&lt;&gt;$A464,1,MOD(C464-1+(COUNTIFS(D$313:$N$313,$A465)=COUNTIFS(D465:$N465,1)),C$312)+1)</f>
        <v>2</v>
      </c>
      <c r="D465" s="323">
        <f ca="1">IF($A465&lt;&gt;D$313,0,IF($A465&lt;&gt;$A464,1,MOD(D464-1+(COUNTIFS(E$313:$N$313,$A465)=COUNTIFS(E465:$N465,1)),D$312)+1))</f>
        <v>0</v>
      </c>
      <c r="E465" s="323">
        <f ca="1">IF($A465&lt;&gt;E$313,0,IF($A465&lt;&gt;$A464,1,MOD(E464-1+(COUNTIFS(F$313:$N$313,$A465)=COUNTIFS(F465:$N465,1)),E$312)+1))</f>
        <v>0</v>
      </c>
      <c r="F465" s="323">
        <f ca="1">IF($A465&lt;&gt;F$313,0,IF($A465&lt;&gt;$A464,1,MOD(F464-1+(COUNTIFS(G$313:$N$313,$A465)=COUNTIFS(G465:$N465,1)),F$312)+1))</f>
        <v>0</v>
      </c>
      <c r="G465" s="323">
        <f ca="1">IF($A465&lt;&gt;G$313,0,IF($A465&lt;&gt;$A464,1,MOD(G464-1+(COUNTIFS(H$313:$N$313,$A465)=COUNTIFS(H465:$N465,1)),G$312)+1))</f>
        <v>1</v>
      </c>
      <c r="H465" s="323">
        <f ca="1">IF($A465&lt;&gt;H$313,0,IF($A465&lt;&gt;$A464,1,MOD(H464-1+(COUNTIFS(I$313:$N$313,$A465)=COUNTIFS(I465:$N465,1)),H$312)+1))</f>
        <v>3</v>
      </c>
      <c r="I465" s="323">
        <f ca="1">IF($A465&lt;&gt;I$313,0,IF($A465&lt;&gt;$A464,1,MOD(I464-1+(COUNTIFS(N$313:$N$313,$A465)=COUNTIFS(N465:$N465,1)),I$312)+1))</f>
        <v>2</v>
      </c>
      <c r="J465" s="323"/>
      <c r="K465" s="323"/>
      <c r="L465" s="323"/>
      <c r="M465" s="323"/>
      <c r="O465">
        <v>151</v>
      </c>
      <c r="P465" s="125">
        <f t="shared" ca="1" si="856"/>
        <v>0</v>
      </c>
      <c r="Q465" s="125">
        <f t="shared" ca="1" si="857"/>
        <v>0</v>
      </c>
      <c r="R465" s="125">
        <f t="shared" ca="1" si="858"/>
        <v>0</v>
      </c>
      <c r="S465" s="125">
        <f t="shared" ca="1" si="859"/>
        <v>0</v>
      </c>
      <c r="T465" s="125">
        <v>0</v>
      </c>
      <c r="U465" s="125">
        <f t="shared" ca="1" si="860"/>
        <v>0.5</v>
      </c>
      <c r="V465" s="125">
        <f t="shared" ca="1" si="861"/>
        <v>0</v>
      </c>
      <c r="W465" s="125"/>
      <c r="X465" s="125"/>
      <c r="Y465" s="125"/>
      <c r="Z465" s="125"/>
    </row>
    <row r="466" spans="1:26" outlineLevel="1">
      <c r="A466">
        <f t="shared" ca="1" si="862"/>
        <v>2</v>
      </c>
      <c r="B466" t="str">
        <f t="shared" ca="1" si="855"/>
        <v>EP2 LPD1 LPS3 LPM3</v>
      </c>
      <c r="C466" s="325">
        <f ca="1">IF($A466&lt;&gt;$A465,1,MOD(C465-1+(COUNTIFS(D$313:$N$313,$A466)=COUNTIFS(D466:$N466,1)),C$312)+1)</f>
        <v>2</v>
      </c>
      <c r="D466" s="323">
        <f ca="1">IF($A466&lt;&gt;D$313,0,IF($A466&lt;&gt;$A465,1,MOD(D465-1+(COUNTIFS(E$313:$N$313,$A466)=COUNTIFS(E466:$N466,1)),D$312)+1))</f>
        <v>0</v>
      </c>
      <c r="E466" s="323">
        <f ca="1">IF($A466&lt;&gt;E$313,0,IF($A466&lt;&gt;$A465,1,MOD(E465-1+(COUNTIFS(F$313:$N$313,$A466)=COUNTIFS(F466:$N466,1)),E$312)+1))</f>
        <v>0</v>
      </c>
      <c r="F466" s="323">
        <f ca="1">IF($A466&lt;&gt;F$313,0,IF($A466&lt;&gt;$A465,1,MOD(F465-1+(COUNTIFS(G$313:$N$313,$A466)=COUNTIFS(G466:$N466,1)),F$312)+1))</f>
        <v>0</v>
      </c>
      <c r="G466" s="323">
        <f ca="1">IF($A466&lt;&gt;G$313,0,IF($A466&lt;&gt;$A465,1,MOD(G465-1+(COUNTIFS(H$313:$N$313,$A466)=COUNTIFS(H466:$N466,1)),G$312)+1))</f>
        <v>1</v>
      </c>
      <c r="H466" s="323">
        <f ca="1">IF($A466&lt;&gt;H$313,0,IF($A466&lt;&gt;$A465,1,MOD(H465-1+(COUNTIFS(I$313:$N$313,$A466)=COUNTIFS(I466:$N466,1)),H$312)+1))</f>
        <v>3</v>
      </c>
      <c r="I466" s="323">
        <f ca="1">IF($A466&lt;&gt;I$313,0,IF($A466&lt;&gt;$A465,1,MOD(I465-1+(COUNTIFS(N$313:$N$313,$A466)=COUNTIFS(N466:$N466,1)),I$312)+1))</f>
        <v>3</v>
      </c>
      <c r="J466" s="323"/>
      <c r="K466" s="323"/>
      <c r="L466" s="323"/>
      <c r="M466" s="323"/>
      <c r="O466">
        <v>152</v>
      </c>
      <c r="P466" s="125">
        <f t="shared" ca="1" si="856"/>
        <v>0</v>
      </c>
      <c r="Q466" s="125">
        <f t="shared" ca="1" si="857"/>
        <v>0</v>
      </c>
      <c r="R466" s="125">
        <f t="shared" ca="1" si="858"/>
        <v>0</v>
      </c>
      <c r="S466" s="125">
        <f t="shared" ca="1" si="859"/>
        <v>0</v>
      </c>
      <c r="T466" s="125">
        <v>0</v>
      </c>
      <c r="U466" s="125">
        <f t="shared" ca="1" si="860"/>
        <v>0.5</v>
      </c>
      <c r="V466" s="125">
        <f t="shared" ca="1" si="861"/>
        <v>0.5</v>
      </c>
      <c r="W466" s="125"/>
      <c r="X466" s="125"/>
      <c r="Y466" s="125"/>
      <c r="Z466" s="125"/>
    </row>
    <row r="467" spans="1:26" outlineLevel="1">
      <c r="A467">
        <f t="shared" ca="1" si="862"/>
        <v>2</v>
      </c>
      <c r="B467" t="str">
        <f t="shared" ca="1" si="855"/>
        <v>EP3 LPD1 LPS1 LPM1</v>
      </c>
      <c r="C467" s="325">
        <f ca="1">IF($A467&lt;&gt;$A466,1,MOD(C466-1+(COUNTIFS(D$313:$N$313,$A467)=COUNTIFS(D467:$N467,1)),C$312)+1)</f>
        <v>3</v>
      </c>
      <c r="D467" s="323">
        <f ca="1">IF($A467&lt;&gt;D$313,0,IF($A467&lt;&gt;$A466,1,MOD(D466-1+(COUNTIFS(E$313:$N$313,$A467)=COUNTIFS(E467:$N467,1)),D$312)+1))</f>
        <v>0</v>
      </c>
      <c r="E467" s="323">
        <f ca="1">IF($A467&lt;&gt;E$313,0,IF($A467&lt;&gt;$A466,1,MOD(E466-1+(COUNTIFS(F$313:$N$313,$A467)=COUNTIFS(F467:$N467,1)),E$312)+1))</f>
        <v>0</v>
      </c>
      <c r="F467" s="323">
        <f ca="1">IF($A467&lt;&gt;F$313,0,IF($A467&lt;&gt;$A466,1,MOD(F466-1+(COUNTIFS(G$313:$N$313,$A467)=COUNTIFS(G467:$N467,1)),F$312)+1))</f>
        <v>0</v>
      </c>
      <c r="G467" s="323">
        <f ca="1">IF($A467&lt;&gt;G$313,0,IF($A467&lt;&gt;$A466,1,MOD(G466-1+(COUNTIFS(H$313:$N$313,$A467)=COUNTIFS(H467:$N467,1)),G$312)+1))</f>
        <v>1</v>
      </c>
      <c r="H467" s="323">
        <f ca="1">IF($A467&lt;&gt;H$313,0,IF($A467&lt;&gt;$A466,1,MOD(H466-1+(COUNTIFS(I$313:$N$313,$A467)=COUNTIFS(I467:$N467,1)),H$312)+1))</f>
        <v>1</v>
      </c>
      <c r="I467" s="323">
        <f ca="1">IF($A467&lt;&gt;I$313,0,IF($A467&lt;&gt;$A466,1,MOD(I466-1+(COUNTIFS(N$313:$N$313,$A467)=COUNTIFS(N467:$N467,1)),I$312)+1))</f>
        <v>1</v>
      </c>
      <c r="J467" s="323"/>
      <c r="K467" s="323"/>
      <c r="L467" s="323"/>
      <c r="M467" s="323"/>
      <c r="O467">
        <v>153</v>
      </c>
      <c r="P467" s="125">
        <f t="shared" ca="1" si="856"/>
        <v>0.5</v>
      </c>
      <c r="Q467" s="125">
        <f t="shared" ca="1" si="857"/>
        <v>0</v>
      </c>
      <c r="R467" s="125">
        <f t="shared" ca="1" si="858"/>
        <v>0</v>
      </c>
      <c r="S467" s="125">
        <f t="shared" ca="1" si="859"/>
        <v>0</v>
      </c>
      <c r="T467" s="125">
        <v>0</v>
      </c>
      <c r="U467" s="125">
        <f t="shared" ca="1" si="860"/>
        <v>-0.5</v>
      </c>
      <c r="V467" s="125">
        <f t="shared" ca="1" si="861"/>
        <v>-0.5</v>
      </c>
      <c r="W467" s="125"/>
      <c r="X467" s="125"/>
      <c r="Y467" s="125"/>
      <c r="Z467" s="125"/>
    </row>
    <row r="468" spans="1:26" outlineLevel="1">
      <c r="A468">
        <f t="shared" ca="1" si="862"/>
        <v>2</v>
      </c>
      <c r="B468" t="str">
        <f t="shared" ca="1" si="855"/>
        <v>EP3 LPD1 LPS1 LPM2</v>
      </c>
      <c r="C468" s="325">
        <f ca="1">IF($A468&lt;&gt;$A467,1,MOD(C467-1+(COUNTIFS(D$313:$N$313,$A468)=COUNTIFS(D468:$N468,1)),C$312)+1)</f>
        <v>3</v>
      </c>
      <c r="D468" s="323">
        <f ca="1">IF($A468&lt;&gt;D$313,0,IF($A468&lt;&gt;$A467,1,MOD(D467-1+(COUNTIFS(E$313:$N$313,$A468)=COUNTIFS(E468:$N468,1)),D$312)+1))</f>
        <v>0</v>
      </c>
      <c r="E468" s="323">
        <f ca="1">IF($A468&lt;&gt;E$313,0,IF($A468&lt;&gt;$A467,1,MOD(E467-1+(COUNTIFS(F$313:$N$313,$A468)=COUNTIFS(F468:$N468,1)),E$312)+1))</f>
        <v>0</v>
      </c>
      <c r="F468" s="323">
        <f ca="1">IF($A468&lt;&gt;F$313,0,IF($A468&lt;&gt;$A467,1,MOD(F467-1+(COUNTIFS(G$313:$N$313,$A468)=COUNTIFS(G468:$N468,1)),F$312)+1))</f>
        <v>0</v>
      </c>
      <c r="G468" s="323">
        <f ca="1">IF($A468&lt;&gt;G$313,0,IF($A468&lt;&gt;$A467,1,MOD(G467-1+(COUNTIFS(H$313:$N$313,$A468)=COUNTIFS(H468:$N468,1)),G$312)+1))</f>
        <v>1</v>
      </c>
      <c r="H468" s="323">
        <f ca="1">IF($A468&lt;&gt;H$313,0,IF($A468&lt;&gt;$A467,1,MOD(H467-1+(COUNTIFS(I$313:$N$313,$A468)=COUNTIFS(I468:$N468,1)),H$312)+1))</f>
        <v>1</v>
      </c>
      <c r="I468" s="323">
        <f ca="1">IF($A468&lt;&gt;I$313,0,IF($A468&lt;&gt;$A467,1,MOD(I467-1+(COUNTIFS(N$313:$N$313,$A468)=COUNTIFS(N468:$N468,1)),I$312)+1))</f>
        <v>2</v>
      </c>
      <c r="J468" s="323"/>
      <c r="K468" s="323"/>
      <c r="L468" s="323"/>
      <c r="M468" s="323"/>
      <c r="O468">
        <v>154</v>
      </c>
      <c r="P468" s="125">
        <f t="shared" ca="1" si="856"/>
        <v>0.5</v>
      </c>
      <c r="Q468" s="125">
        <f t="shared" ca="1" si="857"/>
        <v>0</v>
      </c>
      <c r="R468" s="125">
        <f t="shared" ca="1" si="858"/>
        <v>0</v>
      </c>
      <c r="S468" s="125">
        <f t="shared" ca="1" si="859"/>
        <v>0</v>
      </c>
      <c r="T468" s="125">
        <v>0</v>
      </c>
      <c r="U468" s="125">
        <f t="shared" ca="1" si="860"/>
        <v>-0.5</v>
      </c>
      <c r="V468" s="125">
        <f t="shared" ca="1" si="861"/>
        <v>0</v>
      </c>
      <c r="W468" s="125"/>
      <c r="X468" s="125"/>
      <c r="Y468" s="125"/>
      <c r="Z468" s="125"/>
    </row>
    <row r="469" spans="1:26" outlineLevel="1">
      <c r="A469">
        <f t="shared" ca="1" si="862"/>
        <v>2</v>
      </c>
      <c r="B469" t="str">
        <f t="shared" ca="1" si="855"/>
        <v>EP3 LPD1 LPS1 LPM3</v>
      </c>
      <c r="C469" s="325">
        <f ca="1">IF($A469&lt;&gt;$A468,1,MOD(C468-1+(COUNTIFS(D$313:$N$313,$A469)=COUNTIFS(D469:$N469,1)),C$312)+1)</f>
        <v>3</v>
      </c>
      <c r="D469" s="323">
        <f ca="1">IF($A469&lt;&gt;D$313,0,IF($A469&lt;&gt;$A468,1,MOD(D468-1+(COUNTIFS(E$313:$N$313,$A469)=COUNTIFS(E469:$N469,1)),D$312)+1))</f>
        <v>0</v>
      </c>
      <c r="E469" s="323">
        <f ca="1">IF($A469&lt;&gt;E$313,0,IF($A469&lt;&gt;$A468,1,MOD(E468-1+(COUNTIFS(F$313:$N$313,$A469)=COUNTIFS(F469:$N469,1)),E$312)+1))</f>
        <v>0</v>
      </c>
      <c r="F469" s="323">
        <f ca="1">IF($A469&lt;&gt;F$313,0,IF($A469&lt;&gt;$A468,1,MOD(F468-1+(COUNTIFS(G$313:$N$313,$A469)=COUNTIFS(G469:$N469,1)),F$312)+1))</f>
        <v>0</v>
      </c>
      <c r="G469" s="323">
        <f ca="1">IF($A469&lt;&gt;G$313,0,IF($A469&lt;&gt;$A468,1,MOD(G468-1+(COUNTIFS(H$313:$N$313,$A469)=COUNTIFS(H469:$N469,1)),G$312)+1))</f>
        <v>1</v>
      </c>
      <c r="H469" s="323">
        <f ca="1">IF($A469&lt;&gt;H$313,0,IF($A469&lt;&gt;$A468,1,MOD(H468-1+(COUNTIFS(I$313:$N$313,$A469)=COUNTIFS(I469:$N469,1)),H$312)+1))</f>
        <v>1</v>
      </c>
      <c r="I469" s="323">
        <f ca="1">IF($A469&lt;&gt;I$313,0,IF($A469&lt;&gt;$A468,1,MOD(I468-1+(COUNTIFS(N$313:$N$313,$A469)=COUNTIFS(N469:$N469,1)),I$312)+1))</f>
        <v>3</v>
      </c>
      <c r="J469" s="323"/>
      <c r="K469" s="323"/>
      <c r="L469" s="323"/>
      <c r="M469" s="323"/>
      <c r="O469">
        <v>155</v>
      </c>
      <c r="P469" s="125">
        <f t="shared" ca="1" si="856"/>
        <v>0.5</v>
      </c>
      <c r="Q469" s="125">
        <f t="shared" ca="1" si="857"/>
        <v>0</v>
      </c>
      <c r="R469" s="125">
        <f t="shared" ca="1" si="858"/>
        <v>0</v>
      </c>
      <c r="S469" s="125">
        <f t="shared" ca="1" si="859"/>
        <v>0</v>
      </c>
      <c r="T469" s="125">
        <v>0</v>
      </c>
      <c r="U469" s="125">
        <f t="shared" ca="1" si="860"/>
        <v>-0.5</v>
      </c>
      <c r="V469" s="125">
        <f t="shared" ca="1" si="861"/>
        <v>0.5</v>
      </c>
      <c r="W469" s="125"/>
      <c r="X469" s="125"/>
      <c r="Y469" s="125"/>
      <c r="Z469" s="125"/>
    </row>
    <row r="470" spans="1:26" outlineLevel="1">
      <c r="A470">
        <f t="shared" ca="1" si="862"/>
        <v>2</v>
      </c>
      <c r="B470" t="str">
        <f t="shared" ca="1" si="855"/>
        <v>EP3 LPD1 LPS2 LPM1</v>
      </c>
      <c r="C470" s="325">
        <f ca="1">IF($A470&lt;&gt;$A469,1,MOD(C469-1+(COUNTIFS(D$313:$N$313,$A470)=COUNTIFS(D470:$N470,1)),C$312)+1)</f>
        <v>3</v>
      </c>
      <c r="D470" s="323">
        <f ca="1">IF($A470&lt;&gt;D$313,0,IF($A470&lt;&gt;$A469,1,MOD(D469-1+(COUNTIFS(E$313:$N$313,$A470)=COUNTIFS(E470:$N470,1)),D$312)+1))</f>
        <v>0</v>
      </c>
      <c r="E470" s="323">
        <f ca="1">IF($A470&lt;&gt;E$313,0,IF($A470&lt;&gt;$A469,1,MOD(E469-1+(COUNTIFS(F$313:$N$313,$A470)=COUNTIFS(F470:$N470,1)),E$312)+1))</f>
        <v>0</v>
      </c>
      <c r="F470" s="323">
        <f ca="1">IF($A470&lt;&gt;F$313,0,IF($A470&lt;&gt;$A469,1,MOD(F469-1+(COUNTIFS(G$313:$N$313,$A470)=COUNTIFS(G470:$N470,1)),F$312)+1))</f>
        <v>0</v>
      </c>
      <c r="G470" s="323">
        <f ca="1">IF($A470&lt;&gt;G$313,0,IF($A470&lt;&gt;$A469,1,MOD(G469-1+(COUNTIFS(H$313:$N$313,$A470)=COUNTIFS(H470:$N470,1)),G$312)+1))</f>
        <v>1</v>
      </c>
      <c r="H470" s="323">
        <f ca="1">IF($A470&lt;&gt;H$313,0,IF($A470&lt;&gt;$A469,1,MOD(H469-1+(COUNTIFS(I$313:$N$313,$A470)=COUNTIFS(I470:$N470,1)),H$312)+1))</f>
        <v>2</v>
      </c>
      <c r="I470" s="323">
        <f ca="1">IF($A470&lt;&gt;I$313,0,IF($A470&lt;&gt;$A469,1,MOD(I469-1+(COUNTIFS(N$313:$N$313,$A470)=COUNTIFS(N470:$N470,1)),I$312)+1))</f>
        <v>1</v>
      </c>
      <c r="J470" s="323"/>
      <c r="K470" s="323"/>
      <c r="L470" s="323"/>
      <c r="M470" s="323"/>
      <c r="O470">
        <v>156</v>
      </c>
      <c r="P470" s="125">
        <f t="shared" ca="1" si="856"/>
        <v>0.5</v>
      </c>
      <c r="Q470" s="125">
        <f t="shared" ca="1" si="857"/>
        <v>0</v>
      </c>
      <c r="R470" s="125">
        <f t="shared" ca="1" si="858"/>
        <v>0</v>
      </c>
      <c r="S470" s="125">
        <f t="shared" ca="1" si="859"/>
        <v>0</v>
      </c>
      <c r="T470" s="125">
        <v>0</v>
      </c>
      <c r="U470" s="125">
        <f t="shared" ca="1" si="860"/>
        <v>0</v>
      </c>
      <c r="V470" s="125">
        <f t="shared" ca="1" si="861"/>
        <v>-0.5</v>
      </c>
      <c r="W470" s="125"/>
      <c r="X470" s="125"/>
      <c r="Y470" s="125"/>
      <c r="Z470" s="125"/>
    </row>
    <row r="471" spans="1:26" outlineLevel="1">
      <c r="A471">
        <f t="shared" ca="1" si="862"/>
        <v>2</v>
      </c>
      <c r="B471" t="str">
        <f t="shared" ca="1" si="855"/>
        <v>EP3 LPD1 LPS2 LPM2</v>
      </c>
      <c r="C471" s="325">
        <f ca="1">IF($A471&lt;&gt;$A470,1,MOD(C470-1+(COUNTIFS(D$313:$N$313,$A471)=COUNTIFS(D471:$N471,1)),C$312)+1)</f>
        <v>3</v>
      </c>
      <c r="D471" s="323">
        <f ca="1">IF($A471&lt;&gt;D$313,0,IF($A471&lt;&gt;$A470,1,MOD(D470-1+(COUNTIFS(E$313:$N$313,$A471)=COUNTIFS(E471:$N471,1)),D$312)+1))</f>
        <v>0</v>
      </c>
      <c r="E471" s="323">
        <f ca="1">IF($A471&lt;&gt;E$313,0,IF($A471&lt;&gt;$A470,1,MOD(E470-1+(COUNTIFS(F$313:$N$313,$A471)=COUNTIFS(F471:$N471,1)),E$312)+1))</f>
        <v>0</v>
      </c>
      <c r="F471" s="323">
        <f ca="1">IF($A471&lt;&gt;F$313,0,IF($A471&lt;&gt;$A470,1,MOD(F470-1+(COUNTIFS(G$313:$N$313,$A471)=COUNTIFS(G471:$N471,1)),F$312)+1))</f>
        <v>0</v>
      </c>
      <c r="G471" s="323">
        <f ca="1">IF($A471&lt;&gt;G$313,0,IF($A471&lt;&gt;$A470,1,MOD(G470-1+(COUNTIFS(H$313:$N$313,$A471)=COUNTIFS(H471:$N471,1)),G$312)+1))</f>
        <v>1</v>
      </c>
      <c r="H471" s="323">
        <f ca="1">IF($A471&lt;&gt;H$313,0,IF($A471&lt;&gt;$A470,1,MOD(H470-1+(COUNTIFS(I$313:$N$313,$A471)=COUNTIFS(I471:$N471,1)),H$312)+1))</f>
        <v>2</v>
      </c>
      <c r="I471" s="323">
        <f ca="1">IF($A471&lt;&gt;I$313,0,IF($A471&lt;&gt;$A470,1,MOD(I470-1+(COUNTIFS(N$313:$N$313,$A471)=COUNTIFS(N471:$N471,1)),I$312)+1))</f>
        <v>2</v>
      </c>
      <c r="J471" s="323"/>
      <c r="K471" s="323"/>
      <c r="L471" s="323"/>
      <c r="M471" s="323"/>
      <c r="O471">
        <v>157</v>
      </c>
      <c r="P471" s="125">
        <f t="shared" ca="1" si="856"/>
        <v>0.5</v>
      </c>
      <c r="Q471" s="125">
        <f t="shared" ca="1" si="857"/>
        <v>0</v>
      </c>
      <c r="R471" s="125">
        <f t="shared" ca="1" si="858"/>
        <v>0</v>
      </c>
      <c r="S471" s="125">
        <f t="shared" ca="1" si="859"/>
        <v>0</v>
      </c>
      <c r="T471" s="125">
        <v>0</v>
      </c>
      <c r="U471" s="125">
        <f t="shared" ca="1" si="860"/>
        <v>0</v>
      </c>
      <c r="V471" s="125">
        <f t="shared" ca="1" si="861"/>
        <v>0</v>
      </c>
      <c r="W471" s="125"/>
      <c r="X471" s="125"/>
      <c r="Y471" s="125"/>
      <c r="Z471" s="125"/>
    </row>
    <row r="472" spans="1:26" outlineLevel="1">
      <c r="A472">
        <f t="shared" ca="1" si="862"/>
        <v>2</v>
      </c>
      <c r="B472" t="str">
        <f t="shared" ca="1" si="855"/>
        <v>EP3 LPD1 LPS2 LPM3</v>
      </c>
      <c r="C472" s="325">
        <f ca="1">IF($A472&lt;&gt;$A471,1,MOD(C471-1+(COUNTIFS(D$313:$N$313,$A472)=COUNTIFS(D472:$N472,1)),C$312)+1)</f>
        <v>3</v>
      </c>
      <c r="D472" s="323">
        <f ca="1">IF($A472&lt;&gt;D$313,0,IF($A472&lt;&gt;$A471,1,MOD(D471-1+(COUNTIFS(E$313:$N$313,$A472)=COUNTIFS(E472:$N472,1)),D$312)+1))</f>
        <v>0</v>
      </c>
      <c r="E472" s="323">
        <f ca="1">IF($A472&lt;&gt;E$313,0,IF($A472&lt;&gt;$A471,1,MOD(E471-1+(COUNTIFS(F$313:$N$313,$A472)=COUNTIFS(F472:$N472,1)),E$312)+1))</f>
        <v>0</v>
      </c>
      <c r="F472" s="323">
        <f ca="1">IF($A472&lt;&gt;F$313,0,IF($A472&lt;&gt;$A471,1,MOD(F471-1+(COUNTIFS(G$313:$N$313,$A472)=COUNTIFS(G472:$N472,1)),F$312)+1))</f>
        <v>0</v>
      </c>
      <c r="G472" s="323">
        <f ca="1">IF($A472&lt;&gt;G$313,0,IF($A472&lt;&gt;$A471,1,MOD(G471-1+(COUNTIFS(H$313:$N$313,$A472)=COUNTIFS(H472:$N472,1)),G$312)+1))</f>
        <v>1</v>
      </c>
      <c r="H472" s="323">
        <f ca="1">IF($A472&lt;&gt;H$313,0,IF($A472&lt;&gt;$A471,1,MOD(H471-1+(COUNTIFS(I$313:$N$313,$A472)=COUNTIFS(I472:$N472,1)),H$312)+1))</f>
        <v>2</v>
      </c>
      <c r="I472" s="323">
        <f ca="1">IF($A472&lt;&gt;I$313,0,IF($A472&lt;&gt;$A471,1,MOD(I471-1+(COUNTIFS(N$313:$N$313,$A472)=COUNTIFS(N472:$N472,1)),I$312)+1))</f>
        <v>3</v>
      </c>
      <c r="J472" s="323"/>
      <c r="K472" s="323"/>
      <c r="L472" s="323"/>
      <c r="M472" s="323"/>
      <c r="O472">
        <v>158</v>
      </c>
      <c r="P472" s="125">
        <f t="shared" ca="1" si="856"/>
        <v>0.5</v>
      </c>
      <c r="Q472" s="125">
        <f t="shared" ca="1" si="857"/>
        <v>0</v>
      </c>
      <c r="R472" s="125">
        <f t="shared" ca="1" si="858"/>
        <v>0</v>
      </c>
      <c r="S472" s="125">
        <f t="shared" ca="1" si="859"/>
        <v>0</v>
      </c>
      <c r="T472" s="125">
        <v>0</v>
      </c>
      <c r="U472" s="125">
        <f t="shared" ca="1" si="860"/>
        <v>0</v>
      </c>
      <c r="V472" s="125">
        <f t="shared" ca="1" si="861"/>
        <v>0.5</v>
      </c>
      <c r="W472" s="125"/>
      <c r="X472" s="125"/>
      <c r="Y472" s="125"/>
      <c r="Z472" s="125"/>
    </row>
    <row r="473" spans="1:26" outlineLevel="1">
      <c r="A473">
        <f t="shared" ca="1" si="862"/>
        <v>2</v>
      </c>
      <c r="B473" t="str">
        <f t="shared" ca="1" si="855"/>
        <v>EP3 LPD1 LPS3 LPM1</v>
      </c>
      <c r="C473" s="325">
        <f ca="1">IF($A473&lt;&gt;$A472,1,MOD(C472-1+(COUNTIFS(D$313:$N$313,$A473)=COUNTIFS(D473:$N473,1)),C$312)+1)</f>
        <v>3</v>
      </c>
      <c r="D473" s="323">
        <f ca="1">IF($A473&lt;&gt;D$313,0,IF($A473&lt;&gt;$A472,1,MOD(D472-1+(COUNTIFS(E$313:$N$313,$A473)=COUNTIFS(E473:$N473,1)),D$312)+1))</f>
        <v>0</v>
      </c>
      <c r="E473" s="323">
        <f ca="1">IF($A473&lt;&gt;E$313,0,IF($A473&lt;&gt;$A472,1,MOD(E472-1+(COUNTIFS(F$313:$N$313,$A473)=COUNTIFS(F473:$N473,1)),E$312)+1))</f>
        <v>0</v>
      </c>
      <c r="F473" s="323">
        <f ca="1">IF($A473&lt;&gt;F$313,0,IF($A473&lt;&gt;$A472,1,MOD(F472-1+(COUNTIFS(G$313:$N$313,$A473)=COUNTIFS(G473:$N473,1)),F$312)+1))</f>
        <v>0</v>
      </c>
      <c r="G473" s="323">
        <f ca="1">IF($A473&lt;&gt;G$313,0,IF($A473&lt;&gt;$A472,1,MOD(G472-1+(COUNTIFS(H$313:$N$313,$A473)=COUNTIFS(H473:$N473,1)),G$312)+1))</f>
        <v>1</v>
      </c>
      <c r="H473" s="323">
        <f ca="1">IF($A473&lt;&gt;H$313,0,IF($A473&lt;&gt;$A472,1,MOD(H472-1+(COUNTIFS(I$313:$N$313,$A473)=COUNTIFS(I473:$N473,1)),H$312)+1))</f>
        <v>3</v>
      </c>
      <c r="I473" s="323">
        <f ca="1">IF($A473&lt;&gt;I$313,0,IF($A473&lt;&gt;$A472,1,MOD(I472-1+(COUNTIFS(N$313:$N$313,$A473)=COUNTIFS(N473:$N473,1)),I$312)+1))</f>
        <v>1</v>
      </c>
      <c r="J473" s="323"/>
      <c r="K473" s="323"/>
      <c r="L473" s="323"/>
      <c r="M473" s="323"/>
      <c r="O473">
        <v>159</v>
      </c>
      <c r="P473" s="125">
        <f t="shared" ca="1" si="856"/>
        <v>0.5</v>
      </c>
      <c r="Q473" s="125">
        <f t="shared" ca="1" si="857"/>
        <v>0</v>
      </c>
      <c r="R473" s="125">
        <f t="shared" ca="1" si="858"/>
        <v>0</v>
      </c>
      <c r="S473" s="125">
        <f t="shared" ca="1" si="859"/>
        <v>0</v>
      </c>
      <c r="T473" s="125">
        <v>0</v>
      </c>
      <c r="U473" s="125">
        <f t="shared" ca="1" si="860"/>
        <v>0.5</v>
      </c>
      <c r="V473" s="125">
        <f t="shared" ca="1" si="861"/>
        <v>-0.5</v>
      </c>
      <c r="W473" s="125"/>
      <c r="X473" s="125"/>
      <c r="Y473" s="125"/>
      <c r="Z473" s="125"/>
    </row>
    <row r="474" spans="1:26" outlineLevel="1">
      <c r="A474">
        <f t="shared" ca="1" si="862"/>
        <v>2</v>
      </c>
      <c r="B474" t="str">
        <f t="shared" ca="1" si="855"/>
        <v>EP3 LPD1 LPS3 LPM2</v>
      </c>
      <c r="C474" s="325">
        <f ca="1">IF($A474&lt;&gt;$A473,1,MOD(C473-1+(COUNTIFS(D$313:$N$313,$A474)=COUNTIFS(D474:$N474,1)),C$312)+1)</f>
        <v>3</v>
      </c>
      <c r="D474" s="323">
        <f ca="1">IF($A474&lt;&gt;D$313,0,IF($A474&lt;&gt;$A473,1,MOD(D473-1+(COUNTIFS(E$313:$N$313,$A474)=COUNTIFS(E474:$N474,1)),D$312)+1))</f>
        <v>0</v>
      </c>
      <c r="E474" s="323">
        <f ca="1">IF($A474&lt;&gt;E$313,0,IF($A474&lt;&gt;$A473,1,MOD(E473-1+(COUNTIFS(F$313:$N$313,$A474)=COUNTIFS(F474:$N474,1)),E$312)+1))</f>
        <v>0</v>
      </c>
      <c r="F474" s="323">
        <f ca="1">IF($A474&lt;&gt;F$313,0,IF($A474&lt;&gt;$A473,1,MOD(F473-1+(COUNTIFS(G$313:$N$313,$A474)=COUNTIFS(G474:$N474,1)),F$312)+1))</f>
        <v>0</v>
      </c>
      <c r="G474" s="323">
        <f ca="1">IF($A474&lt;&gt;G$313,0,IF($A474&lt;&gt;$A473,1,MOD(G473-1+(COUNTIFS(H$313:$N$313,$A474)=COUNTIFS(H474:$N474,1)),G$312)+1))</f>
        <v>1</v>
      </c>
      <c r="H474" s="323">
        <f ca="1">IF($A474&lt;&gt;H$313,0,IF($A474&lt;&gt;$A473,1,MOD(H473-1+(COUNTIFS(I$313:$N$313,$A474)=COUNTIFS(I474:$N474,1)),H$312)+1))</f>
        <v>3</v>
      </c>
      <c r="I474" s="323">
        <f ca="1">IF($A474&lt;&gt;I$313,0,IF($A474&lt;&gt;$A473,1,MOD(I473-1+(COUNTIFS(N$313:$N$313,$A474)=COUNTIFS(N474:$N474,1)),I$312)+1))</f>
        <v>2</v>
      </c>
      <c r="J474" s="323"/>
      <c r="K474" s="323"/>
      <c r="L474" s="323"/>
      <c r="M474" s="323"/>
      <c r="O474">
        <v>160</v>
      </c>
      <c r="P474" s="125">
        <f t="shared" ca="1" si="856"/>
        <v>0.5</v>
      </c>
      <c r="Q474" s="125">
        <f t="shared" ca="1" si="857"/>
        <v>0</v>
      </c>
      <c r="R474" s="125">
        <f t="shared" ca="1" si="858"/>
        <v>0</v>
      </c>
      <c r="S474" s="125">
        <f t="shared" ca="1" si="859"/>
        <v>0</v>
      </c>
      <c r="T474" s="125">
        <v>0</v>
      </c>
      <c r="U474" s="125">
        <f t="shared" ca="1" si="860"/>
        <v>0.5</v>
      </c>
      <c r="V474" s="125">
        <f t="shared" ca="1" si="861"/>
        <v>0</v>
      </c>
      <c r="W474" s="125"/>
      <c r="X474" s="125"/>
      <c r="Y474" s="125"/>
      <c r="Z474" s="125"/>
    </row>
    <row r="475" spans="1:26" outlineLevel="1">
      <c r="A475">
        <f t="shared" ca="1" si="862"/>
        <v>2</v>
      </c>
      <c r="B475" t="str">
        <f t="shared" ca="1" si="855"/>
        <v>EP3 LPD1 LPS3 LPM3</v>
      </c>
      <c r="C475" s="325">
        <f ca="1">IF($A475&lt;&gt;$A474,1,MOD(C474-1+(COUNTIFS(D$313:$N$313,$A475)=COUNTIFS(D475:$N475,1)),C$312)+1)</f>
        <v>3</v>
      </c>
      <c r="D475" s="323">
        <f ca="1">IF($A475&lt;&gt;D$313,0,IF($A475&lt;&gt;$A474,1,MOD(D474-1+(COUNTIFS(E$313:$N$313,$A475)=COUNTIFS(E475:$N475,1)),D$312)+1))</f>
        <v>0</v>
      </c>
      <c r="E475" s="323">
        <f ca="1">IF($A475&lt;&gt;E$313,0,IF($A475&lt;&gt;$A474,1,MOD(E474-1+(COUNTIFS(F$313:$N$313,$A475)=COUNTIFS(F475:$N475,1)),E$312)+1))</f>
        <v>0</v>
      </c>
      <c r="F475" s="323">
        <f ca="1">IF($A475&lt;&gt;F$313,0,IF($A475&lt;&gt;$A474,1,MOD(F474-1+(COUNTIFS(G$313:$N$313,$A475)=COUNTIFS(G475:$N475,1)),F$312)+1))</f>
        <v>0</v>
      </c>
      <c r="G475" s="323">
        <f ca="1">IF($A475&lt;&gt;G$313,0,IF($A475&lt;&gt;$A474,1,MOD(G474-1+(COUNTIFS(H$313:$N$313,$A475)=COUNTIFS(H475:$N475,1)),G$312)+1))</f>
        <v>1</v>
      </c>
      <c r="H475" s="323">
        <f ca="1">IF($A475&lt;&gt;H$313,0,IF($A475&lt;&gt;$A474,1,MOD(H474-1+(COUNTIFS(I$313:$N$313,$A475)=COUNTIFS(I475:$N475,1)),H$312)+1))</f>
        <v>3</v>
      </c>
      <c r="I475" s="323">
        <f ca="1">IF($A475&lt;&gt;I$313,0,IF($A475&lt;&gt;$A474,1,MOD(I474-1+(COUNTIFS(N$313:$N$313,$A475)=COUNTIFS(N475:$N475,1)),I$312)+1))</f>
        <v>3</v>
      </c>
      <c r="J475" s="323"/>
      <c r="K475" s="323"/>
      <c r="L475" s="323"/>
      <c r="M475" s="323"/>
      <c r="O475">
        <v>161</v>
      </c>
      <c r="P475" s="125">
        <f t="shared" ca="1" si="856"/>
        <v>0.5</v>
      </c>
      <c r="Q475" s="125">
        <f t="shared" ca="1" si="857"/>
        <v>0</v>
      </c>
      <c r="R475" s="125">
        <f t="shared" ca="1" si="858"/>
        <v>0</v>
      </c>
      <c r="S475" s="125">
        <f t="shared" ca="1" si="859"/>
        <v>0</v>
      </c>
      <c r="T475" s="125">
        <v>0</v>
      </c>
      <c r="U475" s="125">
        <f t="shared" ca="1" si="860"/>
        <v>0.5</v>
      </c>
      <c r="V475" s="125">
        <f t="shared" ca="1" si="861"/>
        <v>0.5</v>
      </c>
      <c r="W475" s="125"/>
      <c r="X475" s="125"/>
      <c r="Y475" s="125"/>
      <c r="Z475" s="125"/>
    </row>
    <row r="476" spans="1:26" outlineLevel="1">
      <c r="A476">
        <f t="shared" ca="1" si="862"/>
        <v>2</v>
      </c>
      <c r="B476" t="str">
        <f t="shared" ca="1" si="855"/>
        <v>EP1 LPD1 LPS1 LPM1</v>
      </c>
      <c r="C476" s="325">
        <f ca="1">IF($A476&lt;&gt;$A475,1,MOD(C475-1+(COUNTIFS(D$313:$N$313,$A476)=COUNTIFS(D476:$N476,1)),C$312)+1)</f>
        <v>1</v>
      </c>
      <c r="D476" s="323">
        <f ca="1">IF($A476&lt;&gt;D$313,0,IF($A476&lt;&gt;$A475,1,MOD(D475-1+(COUNTIFS(E$313:$N$313,$A476)=COUNTIFS(E476:$N476,1)),D$312)+1))</f>
        <v>0</v>
      </c>
      <c r="E476" s="323">
        <f ca="1">IF($A476&lt;&gt;E$313,0,IF($A476&lt;&gt;$A475,1,MOD(E475-1+(COUNTIFS(F$313:$N$313,$A476)=COUNTIFS(F476:$N476,1)),E$312)+1))</f>
        <v>0</v>
      </c>
      <c r="F476" s="323">
        <f ca="1">IF($A476&lt;&gt;F$313,0,IF($A476&lt;&gt;$A475,1,MOD(F475-1+(COUNTIFS(G$313:$N$313,$A476)=COUNTIFS(G476:$N476,1)),F$312)+1))</f>
        <v>0</v>
      </c>
      <c r="G476" s="323">
        <f ca="1">IF($A476&lt;&gt;G$313,0,IF($A476&lt;&gt;$A475,1,MOD(G475-1+(COUNTIFS(H$313:$N$313,$A476)=COUNTIFS(H476:$N476,1)),G$312)+1))</f>
        <v>1</v>
      </c>
      <c r="H476" s="323">
        <f ca="1">IF($A476&lt;&gt;H$313,0,IF($A476&lt;&gt;$A475,1,MOD(H475-1+(COUNTIFS(I$313:$N$313,$A476)=COUNTIFS(I476:$N476,1)),H$312)+1))</f>
        <v>1</v>
      </c>
      <c r="I476" s="323">
        <f ca="1">IF($A476&lt;&gt;I$313,0,IF($A476&lt;&gt;$A475,1,MOD(I475-1+(COUNTIFS(N$313:$N$313,$A476)=COUNTIFS(N476:$N476,1)),I$312)+1))</f>
        <v>1</v>
      </c>
      <c r="J476" s="323"/>
      <c r="K476" s="323"/>
      <c r="L476" s="323"/>
      <c r="M476" s="323"/>
      <c r="O476">
        <v>162</v>
      </c>
      <c r="P476" s="125">
        <f t="shared" ca="1" si="856"/>
        <v>-0.5</v>
      </c>
      <c r="Q476" s="125">
        <f t="shared" ca="1" si="857"/>
        <v>0</v>
      </c>
      <c r="R476" s="125">
        <f t="shared" ca="1" si="858"/>
        <v>0</v>
      </c>
      <c r="S476" s="125">
        <f t="shared" ca="1" si="859"/>
        <v>0</v>
      </c>
      <c r="T476" s="125">
        <v>0</v>
      </c>
      <c r="U476" s="125">
        <f t="shared" ca="1" si="860"/>
        <v>-0.5</v>
      </c>
      <c r="V476" s="125">
        <f t="shared" ca="1" si="861"/>
        <v>-0.5</v>
      </c>
      <c r="W476" s="125"/>
      <c r="X476" s="125"/>
      <c r="Y476" s="125"/>
      <c r="Z476" s="125"/>
    </row>
    <row r="477" spans="1:26" outlineLevel="1">
      <c r="A477">
        <f t="shared" ca="1" si="862"/>
        <v>2</v>
      </c>
      <c r="B477" t="str">
        <f t="shared" ca="1" si="855"/>
        <v>EP1 LPD1 LPS1 LPM2</v>
      </c>
      <c r="C477" s="325">
        <f ca="1">IF($A477&lt;&gt;$A476,1,MOD(C476-1+(COUNTIFS(D$313:$N$313,$A477)=COUNTIFS(D477:$N477,1)),C$312)+1)</f>
        <v>1</v>
      </c>
      <c r="D477" s="323">
        <f ca="1">IF($A477&lt;&gt;D$313,0,IF($A477&lt;&gt;$A476,1,MOD(D476-1+(COUNTIFS(E$313:$N$313,$A477)=COUNTIFS(E477:$N477,1)),D$312)+1))</f>
        <v>0</v>
      </c>
      <c r="E477" s="323">
        <f ca="1">IF($A477&lt;&gt;E$313,0,IF($A477&lt;&gt;$A476,1,MOD(E476-1+(COUNTIFS(F$313:$N$313,$A477)=COUNTIFS(F477:$N477,1)),E$312)+1))</f>
        <v>0</v>
      </c>
      <c r="F477" s="323">
        <f ca="1">IF($A477&lt;&gt;F$313,0,IF($A477&lt;&gt;$A476,1,MOD(F476-1+(COUNTIFS(G$313:$N$313,$A477)=COUNTIFS(G477:$N477,1)),F$312)+1))</f>
        <v>0</v>
      </c>
      <c r="G477" s="323">
        <f ca="1">IF($A477&lt;&gt;G$313,0,IF($A477&lt;&gt;$A476,1,MOD(G476-1+(COUNTIFS(H$313:$N$313,$A477)=COUNTIFS(H477:$N477,1)),G$312)+1))</f>
        <v>1</v>
      </c>
      <c r="H477" s="323">
        <f ca="1">IF($A477&lt;&gt;H$313,0,IF($A477&lt;&gt;$A476,1,MOD(H476-1+(COUNTIFS(I$313:$N$313,$A477)=COUNTIFS(I477:$N477,1)),H$312)+1))</f>
        <v>1</v>
      </c>
      <c r="I477" s="323">
        <f ca="1">IF($A477&lt;&gt;I$313,0,IF($A477&lt;&gt;$A476,1,MOD(I476-1+(COUNTIFS(N$313:$N$313,$A477)=COUNTIFS(N477:$N477,1)),I$312)+1))</f>
        <v>2</v>
      </c>
      <c r="J477" s="323"/>
      <c r="K477" s="323"/>
      <c r="L477" s="323"/>
      <c r="M477" s="323"/>
      <c r="O477">
        <v>163</v>
      </c>
      <c r="P477" s="125">
        <f t="shared" ca="1" si="856"/>
        <v>-0.5</v>
      </c>
      <c r="Q477" s="125">
        <f t="shared" ca="1" si="857"/>
        <v>0</v>
      </c>
      <c r="R477" s="125">
        <f t="shared" ca="1" si="858"/>
        <v>0</v>
      </c>
      <c r="S477" s="125">
        <f t="shared" ca="1" si="859"/>
        <v>0</v>
      </c>
      <c r="T477" s="125">
        <v>0</v>
      </c>
      <c r="U477" s="125">
        <f t="shared" ca="1" si="860"/>
        <v>-0.5</v>
      </c>
      <c r="V477" s="125">
        <f t="shared" ca="1" si="861"/>
        <v>0</v>
      </c>
      <c r="W477" s="125"/>
      <c r="X477" s="125"/>
      <c r="Y477" s="125"/>
      <c r="Z477" s="125"/>
    </row>
    <row r="478" spans="1:26" outlineLevel="1">
      <c r="A478">
        <f t="shared" ca="1" si="862"/>
        <v>2</v>
      </c>
      <c r="B478" t="str">
        <f t="shared" ca="1" si="855"/>
        <v>EP1 LPD1 LPS1 LPM3</v>
      </c>
      <c r="C478" s="325">
        <f ca="1">IF($A478&lt;&gt;$A477,1,MOD(C477-1+(COUNTIFS(D$313:$N$313,$A478)=COUNTIFS(D478:$N478,1)),C$312)+1)</f>
        <v>1</v>
      </c>
      <c r="D478" s="323">
        <f ca="1">IF($A478&lt;&gt;D$313,0,IF($A478&lt;&gt;$A477,1,MOD(D477-1+(COUNTIFS(E$313:$N$313,$A478)=COUNTIFS(E478:$N478,1)),D$312)+1))</f>
        <v>0</v>
      </c>
      <c r="E478" s="323">
        <f ca="1">IF($A478&lt;&gt;E$313,0,IF($A478&lt;&gt;$A477,1,MOD(E477-1+(COUNTIFS(F$313:$N$313,$A478)=COUNTIFS(F478:$N478,1)),E$312)+1))</f>
        <v>0</v>
      </c>
      <c r="F478" s="323">
        <f ca="1">IF($A478&lt;&gt;F$313,0,IF($A478&lt;&gt;$A477,1,MOD(F477-1+(COUNTIFS(G$313:$N$313,$A478)=COUNTIFS(G478:$N478,1)),F$312)+1))</f>
        <v>0</v>
      </c>
      <c r="G478" s="323">
        <f ca="1">IF($A478&lt;&gt;G$313,0,IF($A478&lt;&gt;$A477,1,MOD(G477-1+(COUNTIFS(H$313:$N$313,$A478)=COUNTIFS(H478:$N478,1)),G$312)+1))</f>
        <v>1</v>
      </c>
      <c r="H478" s="323">
        <f ca="1">IF($A478&lt;&gt;H$313,0,IF($A478&lt;&gt;$A477,1,MOD(H477-1+(COUNTIFS(I$313:$N$313,$A478)=COUNTIFS(I478:$N478,1)),H$312)+1))</f>
        <v>1</v>
      </c>
      <c r="I478" s="323">
        <f ca="1">IF($A478&lt;&gt;I$313,0,IF($A478&lt;&gt;$A477,1,MOD(I477-1+(COUNTIFS(N$313:$N$313,$A478)=COUNTIFS(N478:$N478,1)),I$312)+1))</f>
        <v>3</v>
      </c>
      <c r="J478" s="323"/>
      <c r="K478" s="323"/>
      <c r="L478" s="323"/>
      <c r="M478" s="323"/>
      <c r="O478">
        <v>164</v>
      </c>
      <c r="P478" s="125">
        <f t="shared" ca="1" si="856"/>
        <v>-0.5</v>
      </c>
      <c r="Q478" s="125">
        <f t="shared" ca="1" si="857"/>
        <v>0</v>
      </c>
      <c r="R478" s="125">
        <f t="shared" ca="1" si="858"/>
        <v>0</v>
      </c>
      <c r="S478" s="125">
        <f t="shared" ca="1" si="859"/>
        <v>0</v>
      </c>
      <c r="T478" s="125">
        <v>0</v>
      </c>
      <c r="U478" s="125">
        <f t="shared" ca="1" si="860"/>
        <v>-0.5</v>
      </c>
      <c r="V478" s="125">
        <f t="shared" ca="1" si="861"/>
        <v>0.5</v>
      </c>
      <c r="W478" s="125"/>
      <c r="X478" s="125"/>
      <c r="Y478" s="125"/>
      <c r="Z478" s="125"/>
    </row>
    <row r="479" spans="1:26" outlineLevel="1">
      <c r="A479">
        <f t="shared" ca="1" si="862"/>
        <v>2</v>
      </c>
      <c r="B479" t="str">
        <f t="shared" ca="1" si="855"/>
        <v>EP1 LPD1 LPS2 LPM1</v>
      </c>
      <c r="C479" s="325">
        <f ca="1">IF($A479&lt;&gt;$A478,1,MOD(C478-1+(COUNTIFS(D$313:$N$313,$A479)=COUNTIFS(D479:$N479,1)),C$312)+1)</f>
        <v>1</v>
      </c>
      <c r="D479" s="323">
        <f ca="1">IF($A479&lt;&gt;D$313,0,IF($A479&lt;&gt;$A478,1,MOD(D478-1+(COUNTIFS(E$313:$N$313,$A479)=COUNTIFS(E479:$N479,1)),D$312)+1))</f>
        <v>0</v>
      </c>
      <c r="E479" s="323">
        <f ca="1">IF($A479&lt;&gt;E$313,0,IF($A479&lt;&gt;$A478,1,MOD(E478-1+(COUNTIFS(F$313:$N$313,$A479)=COUNTIFS(F479:$N479,1)),E$312)+1))</f>
        <v>0</v>
      </c>
      <c r="F479" s="323">
        <f ca="1">IF($A479&lt;&gt;F$313,0,IF($A479&lt;&gt;$A478,1,MOD(F478-1+(COUNTIFS(G$313:$N$313,$A479)=COUNTIFS(G479:$N479,1)),F$312)+1))</f>
        <v>0</v>
      </c>
      <c r="G479" s="323">
        <f ca="1">IF($A479&lt;&gt;G$313,0,IF($A479&lt;&gt;$A478,1,MOD(G478-1+(COUNTIFS(H$313:$N$313,$A479)=COUNTIFS(H479:$N479,1)),G$312)+1))</f>
        <v>1</v>
      </c>
      <c r="H479" s="323">
        <f ca="1">IF($A479&lt;&gt;H$313,0,IF($A479&lt;&gt;$A478,1,MOD(H478-1+(COUNTIFS(I$313:$N$313,$A479)=COUNTIFS(I479:$N479,1)),H$312)+1))</f>
        <v>2</v>
      </c>
      <c r="I479" s="323">
        <f ca="1">IF($A479&lt;&gt;I$313,0,IF($A479&lt;&gt;$A478,1,MOD(I478-1+(COUNTIFS(N$313:$N$313,$A479)=COUNTIFS(N479:$N479,1)),I$312)+1))</f>
        <v>1</v>
      </c>
      <c r="J479" s="323"/>
      <c r="K479" s="323"/>
      <c r="L479" s="323"/>
      <c r="M479" s="323"/>
      <c r="O479">
        <v>165</v>
      </c>
      <c r="P479" s="125">
        <f t="shared" ca="1" si="856"/>
        <v>-0.5</v>
      </c>
      <c r="Q479" s="125">
        <f t="shared" ca="1" si="857"/>
        <v>0</v>
      </c>
      <c r="R479" s="125">
        <f t="shared" ca="1" si="858"/>
        <v>0</v>
      </c>
      <c r="S479" s="125">
        <f t="shared" ca="1" si="859"/>
        <v>0</v>
      </c>
      <c r="T479" s="125">
        <v>0</v>
      </c>
      <c r="U479" s="125">
        <f t="shared" ca="1" si="860"/>
        <v>0</v>
      </c>
      <c r="V479" s="125">
        <f t="shared" ca="1" si="861"/>
        <v>-0.5</v>
      </c>
      <c r="W479" s="125"/>
      <c r="X479" s="125"/>
      <c r="Y479" s="125"/>
      <c r="Z479" s="125"/>
    </row>
    <row r="480" spans="1:26" outlineLevel="1">
      <c r="A480">
        <f t="shared" ca="1" si="862"/>
        <v>2</v>
      </c>
      <c r="B480" t="str">
        <f t="shared" ca="1" si="855"/>
        <v>EP1 LPD1 LPS2 LPM2</v>
      </c>
      <c r="C480" s="325">
        <f ca="1">IF($A480&lt;&gt;$A479,1,MOD(C479-1+(COUNTIFS(D$313:$N$313,$A480)=COUNTIFS(D480:$N480,1)),C$312)+1)</f>
        <v>1</v>
      </c>
      <c r="D480" s="323">
        <f ca="1">IF($A480&lt;&gt;D$313,0,IF($A480&lt;&gt;$A479,1,MOD(D479-1+(COUNTIFS(E$313:$N$313,$A480)=COUNTIFS(E480:$N480,1)),D$312)+1))</f>
        <v>0</v>
      </c>
      <c r="E480" s="323">
        <f ca="1">IF($A480&lt;&gt;E$313,0,IF($A480&lt;&gt;$A479,1,MOD(E479-1+(COUNTIFS(F$313:$N$313,$A480)=COUNTIFS(F480:$N480,1)),E$312)+1))</f>
        <v>0</v>
      </c>
      <c r="F480" s="323">
        <f ca="1">IF($A480&lt;&gt;F$313,0,IF($A480&lt;&gt;$A479,1,MOD(F479-1+(COUNTIFS(G$313:$N$313,$A480)=COUNTIFS(G480:$N480,1)),F$312)+1))</f>
        <v>0</v>
      </c>
      <c r="G480" s="323">
        <f ca="1">IF($A480&lt;&gt;G$313,0,IF($A480&lt;&gt;$A479,1,MOD(G479-1+(COUNTIFS(H$313:$N$313,$A480)=COUNTIFS(H480:$N480,1)),G$312)+1))</f>
        <v>1</v>
      </c>
      <c r="H480" s="323">
        <f ca="1">IF($A480&lt;&gt;H$313,0,IF($A480&lt;&gt;$A479,1,MOD(H479-1+(COUNTIFS(I$313:$N$313,$A480)=COUNTIFS(I480:$N480,1)),H$312)+1))</f>
        <v>2</v>
      </c>
      <c r="I480" s="323">
        <f ca="1">IF($A480&lt;&gt;I$313,0,IF($A480&lt;&gt;$A479,1,MOD(I479-1+(COUNTIFS(N$313:$N$313,$A480)=COUNTIFS(N480:$N480,1)),I$312)+1))</f>
        <v>2</v>
      </c>
      <c r="J480" s="323"/>
      <c r="K480" s="323"/>
      <c r="L480" s="323"/>
      <c r="M480" s="323"/>
      <c r="O480">
        <v>166</v>
      </c>
      <c r="P480" s="125">
        <f t="shared" ca="1" si="856"/>
        <v>-0.5</v>
      </c>
      <c r="Q480" s="125">
        <f t="shared" ca="1" si="857"/>
        <v>0</v>
      </c>
      <c r="R480" s="125">
        <f t="shared" ca="1" si="858"/>
        <v>0</v>
      </c>
      <c r="S480" s="125">
        <f t="shared" ca="1" si="859"/>
        <v>0</v>
      </c>
      <c r="T480" s="125">
        <v>0</v>
      </c>
      <c r="U480" s="125">
        <f t="shared" ca="1" si="860"/>
        <v>0</v>
      </c>
      <c r="V480" s="125">
        <f t="shared" ca="1" si="861"/>
        <v>0</v>
      </c>
      <c r="W480" s="125"/>
      <c r="X480" s="125"/>
      <c r="Y480" s="125"/>
      <c r="Z480" s="125"/>
    </row>
    <row r="481" spans="1:26" outlineLevel="1">
      <c r="A481">
        <f t="shared" ca="1" si="862"/>
        <v>2</v>
      </c>
      <c r="B481" t="str">
        <f t="shared" ca="1" si="855"/>
        <v>EP1 LPD1 LPS2 LPM3</v>
      </c>
      <c r="C481" s="325">
        <f ca="1">IF($A481&lt;&gt;$A480,1,MOD(C480-1+(COUNTIFS(D$313:$N$313,$A481)=COUNTIFS(D481:$N481,1)),C$312)+1)</f>
        <v>1</v>
      </c>
      <c r="D481" s="323">
        <f ca="1">IF($A481&lt;&gt;D$313,0,IF($A481&lt;&gt;$A480,1,MOD(D480-1+(COUNTIFS(E$313:$N$313,$A481)=COUNTIFS(E481:$N481,1)),D$312)+1))</f>
        <v>0</v>
      </c>
      <c r="E481" s="323">
        <f ca="1">IF($A481&lt;&gt;E$313,0,IF($A481&lt;&gt;$A480,1,MOD(E480-1+(COUNTIFS(F$313:$N$313,$A481)=COUNTIFS(F481:$N481,1)),E$312)+1))</f>
        <v>0</v>
      </c>
      <c r="F481" s="323">
        <f ca="1">IF($A481&lt;&gt;F$313,0,IF($A481&lt;&gt;$A480,1,MOD(F480-1+(COUNTIFS(G$313:$N$313,$A481)=COUNTIFS(G481:$N481,1)),F$312)+1))</f>
        <v>0</v>
      </c>
      <c r="G481" s="323">
        <f ca="1">IF($A481&lt;&gt;G$313,0,IF($A481&lt;&gt;$A480,1,MOD(G480-1+(COUNTIFS(H$313:$N$313,$A481)=COUNTIFS(H481:$N481,1)),G$312)+1))</f>
        <v>1</v>
      </c>
      <c r="H481" s="323">
        <f ca="1">IF($A481&lt;&gt;H$313,0,IF($A481&lt;&gt;$A480,1,MOD(H480-1+(COUNTIFS(I$313:$N$313,$A481)=COUNTIFS(I481:$N481,1)),H$312)+1))</f>
        <v>2</v>
      </c>
      <c r="I481" s="323">
        <f ca="1">IF($A481&lt;&gt;I$313,0,IF($A481&lt;&gt;$A480,1,MOD(I480-1+(COUNTIFS(N$313:$N$313,$A481)=COUNTIFS(N481:$N481,1)),I$312)+1))</f>
        <v>3</v>
      </c>
      <c r="J481" s="323"/>
      <c r="K481" s="323"/>
      <c r="L481" s="323"/>
      <c r="M481" s="323"/>
      <c r="O481">
        <v>167</v>
      </c>
      <c r="P481" s="125">
        <f t="shared" ca="1" si="856"/>
        <v>-0.5</v>
      </c>
      <c r="Q481" s="125">
        <f t="shared" ca="1" si="857"/>
        <v>0</v>
      </c>
      <c r="R481" s="125">
        <f t="shared" ca="1" si="858"/>
        <v>0</v>
      </c>
      <c r="S481" s="125">
        <f t="shared" ca="1" si="859"/>
        <v>0</v>
      </c>
      <c r="T481" s="125">
        <v>0</v>
      </c>
      <c r="U481" s="125">
        <f t="shared" ca="1" si="860"/>
        <v>0</v>
      </c>
      <c r="V481" s="125">
        <f t="shared" ca="1" si="861"/>
        <v>0.5</v>
      </c>
      <c r="W481" s="125"/>
      <c r="X481" s="125"/>
      <c r="Y481" s="125"/>
      <c r="Z481" s="125"/>
    </row>
    <row r="482" spans="1:26" outlineLevel="1">
      <c r="A482">
        <f t="shared" ca="1" si="862"/>
        <v>2</v>
      </c>
      <c r="B482" t="str">
        <f t="shared" ca="1" si="855"/>
        <v>EP1 LPD1 LPS3 LPM1</v>
      </c>
      <c r="C482" s="325">
        <f ca="1">IF($A482&lt;&gt;$A481,1,MOD(C481-1+(COUNTIFS(D$313:$N$313,$A482)=COUNTIFS(D482:$N482,1)),C$312)+1)</f>
        <v>1</v>
      </c>
      <c r="D482" s="323">
        <f ca="1">IF($A482&lt;&gt;D$313,0,IF($A482&lt;&gt;$A481,1,MOD(D481-1+(COUNTIFS(E$313:$N$313,$A482)=COUNTIFS(E482:$N482,1)),D$312)+1))</f>
        <v>0</v>
      </c>
      <c r="E482" s="323">
        <f ca="1">IF($A482&lt;&gt;E$313,0,IF($A482&lt;&gt;$A481,1,MOD(E481-1+(COUNTIFS(F$313:$N$313,$A482)=COUNTIFS(F482:$N482,1)),E$312)+1))</f>
        <v>0</v>
      </c>
      <c r="F482" s="323">
        <f ca="1">IF($A482&lt;&gt;F$313,0,IF($A482&lt;&gt;$A481,1,MOD(F481-1+(COUNTIFS(G$313:$N$313,$A482)=COUNTIFS(G482:$N482,1)),F$312)+1))</f>
        <v>0</v>
      </c>
      <c r="G482" s="323">
        <f ca="1">IF($A482&lt;&gt;G$313,0,IF($A482&lt;&gt;$A481,1,MOD(G481-1+(COUNTIFS(H$313:$N$313,$A482)=COUNTIFS(H482:$N482,1)),G$312)+1))</f>
        <v>1</v>
      </c>
      <c r="H482" s="323">
        <f ca="1">IF($A482&lt;&gt;H$313,0,IF($A482&lt;&gt;$A481,1,MOD(H481-1+(COUNTIFS(I$313:$N$313,$A482)=COUNTIFS(I482:$N482,1)),H$312)+1))</f>
        <v>3</v>
      </c>
      <c r="I482" s="323">
        <f ca="1">IF($A482&lt;&gt;I$313,0,IF($A482&lt;&gt;$A481,1,MOD(I481-1+(COUNTIFS(N$313:$N$313,$A482)=COUNTIFS(N482:$N482,1)),I$312)+1))</f>
        <v>1</v>
      </c>
      <c r="J482" s="323"/>
      <c r="K482" s="323"/>
      <c r="L482" s="323"/>
      <c r="M482" s="323"/>
      <c r="O482">
        <v>168</v>
      </c>
      <c r="P482" s="125">
        <f t="shared" ca="1" si="856"/>
        <v>-0.5</v>
      </c>
      <c r="Q482" s="125">
        <f t="shared" ca="1" si="857"/>
        <v>0</v>
      </c>
      <c r="R482" s="125">
        <f t="shared" ca="1" si="858"/>
        <v>0</v>
      </c>
      <c r="S482" s="125">
        <f t="shared" ca="1" si="859"/>
        <v>0</v>
      </c>
      <c r="T482" s="125">
        <v>0</v>
      </c>
      <c r="U482" s="125">
        <f t="shared" ca="1" si="860"/>
        <v>0.5</v>
      </c>
      <c r="V482" s="125">
        <f t="shared" ca="1" si="861"/>
        <v>-0.5</v>
      </c>
      <c r="W482" s="125"/>
      <c r="X482" s="125"/>
      <c r="Y482" s="125"/>
      <c r="Z482" s="125"/>
    </row>
    <row r="483" spans="1:26" outlineLevel="1">
      <c r="A483">
        <f t="shared" ca="1" si="862"/>
        <v>2</v>
      </c>
      <c r="B483" t="str">
        <f t="shared" ca="1" si="855"/>
        <v>EP1 LPD1 LPS3 LPM2</v>
      </c>
      <c r="C483" s="325">
        <f ca="1">IF($A483&lt;&gt;$A482,1,MOD(C482-1+(COUNTIFS(D$313:$N$313,$A483)=COUNTIFS(D483:$N483,1)),C$312)+1)</f>
        <v>1</v>
      </c>
      <c r="D483" s="323">
        <f ca="1">IF($A483&lt;&gt;D$313,0,IF($A483&lt;&gt;$A482,1,MOD(D482-1+(COUNTIFS(E$313:$N$313,$A483)=COUNTIFS(E483:$N483,1)),D$312)+1))</f>
        <v>0</v>
      </c>
      <c r="E483" s="323">
        <f ca="1">IF($A483&lt;&gt;E$313,0,IF($A483&lt;&gt;$A482,1,MOD(E482-1+(COUNTIFS(F$313:$N$313,$A483)=COUNTIFS(F483:$N483,1)),E$312)+1))</f>
        <v>0</v>
      </c>
      <c r="F483" s="323">
        <f ca="1">IF($A483&lt;&gt;F$313,0,IF($A483&lt;&gt;$A482,1,MOD(F482-1+(COUNTIFS(G$313:$N$313,$A483)=COUNTIFS(G483:$N483,1)),F$312)+1))</f>
        <v>0</v>
      </c>
      <c r="G483" s="323">
        <f ca="1">IF($A483&lt;&gt;G$313,0,IF($A483&lt;&gt;$A482,1,MOD(G482-1+(COUNTIFS(H$313:$N$313,$A483)=COUNTIFS(H483:$N483,1)),G$312)+1))</f>
        <v>1</v>
      </c>
      <c r="H483" s="323">
        <f ca="1">IF($A483&lt;&gt;H$313,0,IF($A483&lt;&gt;$A482,1,MOD(H482-1+(COUNTIFS(I$313:$N$313,$A483)=COUNTIFS(I483:$N483,1)),H$312)+1))</f>
        <v>3</v>
      </c>
      <c r="I483" s="323">
        <f ca="1">IF($A483&lt;&gt;I$313,0,IF($A483&lt;&gt;$A482,1,MOD(I482-1+(COUNTIFS(N$313:$N$313,$A483)=COUNTIFS(N483:$N483,1)),I$312)+1))</f>
        <v>2</v>
      </c>
      <c r="J483" s="323"/>
      <c r="K483" s="323"/>
      <c r="L483" s="323"/>
      <c r="M483" s="323"/>
      <c r="O483">
        <v>169</v>
      </c>
      <c r="P483" s="125">
        <f t="shared" ca="1" si="856"/>
        <v>-0.5</v>
      </c>
      <c r="Q483" s="125">
        <f t="shared" ca="1" si="857"/>
        <v>0</v>
      </c>
      <c r="R483" s="125">
        <f t="shared" ca="1" si="858"/>
        <v>0</v>
      </c>
      <c r="S483" s="125">
        <f t="shared" ca="1" si="859"/>
        <v>0</v>
      </c>
      <c r="T483" s="125">
        <v>0</v>
      </c>
      <c r="U483" s="125">
        <f t="shared" ca="1" si="860"/>
        <v>0.5</v>
      </c>
      <c r="V483" s="125">
        <f t="shared" ca="1" si="861"/>
        <v>0</v>
      </c>
      <c r="W483" s="125"/>
      <c r="X483" s="125"/>
      <c r="Y483" s="125"/>
      <c r="Z483" s="125"/>
    </row>
    <row r="484" spans="1:26" outlineLevel="1">
      <c r="A484">
        <f t="shared" ca="1" si="862"/>
        <v>2</v>
      </c>
      <c r="B484" t="str">
        <f t="shared" ca="1" si="855"/>
        <v>EP1 LPD1 LPS3 LPM3</v>
      </c>
      <c r="C484" s="325">
        <f ca="1">IF($A484&lt;&gt;$A483,1,MOD(C483-1+(COUNTIFS(D$313:$N$313,$A484)=COUNTIFS(D484:$N484,1)),C$312)+1)</f>
        <v>1</v>
      </c>
      <c r="D484" s="323">
        <f ca="1">IF($A484&lt;&gt;D$313,0,IF($A484&lt;&gt;$A483,1,MOD(D483-1+(COUNTIFS(E$313:$N$313,$A484)=COUNTIFS(E484:$N484,1)),D$312)+1))</f>
        <v>0</v>
      </c>
      <c r="E484" s="323">
        <f ca="1">IF($A484&lt;&gt;E$313,0,IF($A484&lt;&gt;$A483,1,MOD(E483-1+(COUNTIFS(F$313:$N$313,$A484)=COUNTIFS(F484:$N484,1)),E$312)+1))</f>
        <v>0</v>
      </c>
      <c r="F484" s="323">
        <f ca="1">IF($A484&lt;&gt;F$313,0,IF($A484&lt;&gt;$A483,1,MOD(F483-1+(COUNTIFS(G$313:$N$313,$A484)=COUNTIFS(G484:$N484,1)),F$312)+1))</f>
        <v>0</v>
      </c>
      <c r="G484" s="323">
        <f ca="1">IF($A484&lt;&gt;G$313,0,IF($A484&lt;&gt;$A483,1,MOD(G483-1+(COUNTIFS(H$313:$N$313,$A484)=COUNTIFS(H484:$N484,1)),G$312)+1))</f>
        <v>1</v>
      </c>
      <c r="H484" s="323">
        <f ca="1">IF($A484&lt;&gt;H$313,0,IF($A484&lt;&gt;$A483,1,MOD(H483-1+(COUNTIFS(I$313:$N$313,$A484)=COUNTIFS(I484:$N484,1)),H$312)+1))</f>
        <v>3</v>
      </c>
      <c r="I484" s="323">
        <f ca="1">IF($A484&lt;&gt;I$313,0,IF($A484&lt;&gt;$A483,1,MOD(I483-1+(COUNTIFS(N$313:$N$313,$A484)=COUNTIFS(N484:$N484,1)),I$312)+1))</f>
        <v>3</v>
      </c>
      <c r="J484" s="323"/>
      <c r="K484" s="323"/>
      <c r="L484" s="323"/>
      <c r="M484" s="323"/>
      <c r="O484">
        <v>170</v>
      </c>
      <c r="P484" s="125">
        <f t="shared" ca="1" si="856"/>
        <v>-0.5</v>
      </c>
      <c r="Q484" s="125">
        <f t="shared" ca="1" si="857"/>
        <v>0</v>
      </c>
      <c r="R484" s="125">
        <f t="shared" ca="1" si="858"/>
        <v>0</v>
      </c>
      <c r="S484" s="125">
        <f t="shared" ca="1" si="859"/>
        <v>0</v>
      </c>
      <c r="T484" s="125">
        <v>0</v>
      </c>
      <c r="U484" s="125">
        <f t="shared" ca="1" si="860"/>
        <v>0.5</v>
      </c>
      <c r="V484" s="125">
        <f t="shared" ca="1" si="861"/>
        <v>0.5</v>
      </c>
      <c r="W484" s="125"/>
      <c r="X484" s="125"/>
      <c r="Y484" s="125"/>
      <c r="Z484" s="125"/>
    </row>
    <row r="485" spans="1:26" outlineLevel="1">
      <c r="A485">
        <f t="shared" ca="1" si="862"/>
        <v>2</v>
      </c>
      <c r="B485" t="str">
        <f t="shared" ca="1" si="855"/>
        <v>EP2 LPD1 LPS1 LPM1</v>
      </c>
      <c r="C485" s="325">
        <f ca="1">IF($A485&lt;&gt;$A484,1,MOD(C484-1+(COUNTIFS(D$313:$N$313,$A485)=COUNTIFS(D485:$N485,1)),C$312)+1)</f>
        <v>2</v>
      </c>
      <c r="D485" s="323">
        <f ca="1">IF($A485&lt;&gt;D$313,0,IF($A485&lt;&gt;$A484,1,MOD(D484-1+(COUNTIFS(E$313:$N$313,$A485)=COUNTIFS(E485:$N485,1)),D$312)+1))</f>
        <v>0</v>
      </c>
      <c r="E485" s="323">
        <f ca="1">IF($A485&lt;&gt;E$313,0,IF($A485&lt;&gt;$A484,1,MOD(E484-1+(COUNTIFS(F$313:$N$313,$A485)=COUNTIFS(F485:$N485,1)),E$312)+1))</f>
        <v>0</v>
      </c>
      <c r="F485" s="323">
        <f ca="1">IF($A485&lt;&gt;F$313,0,IF($A485&lt;&gt;$A484,1,MOD(F484-1+(COUNTIFS(G$313:$N$313,$A485)=COUNTIFS(G485:$N485,1)),F$312)+1))</f>
        <v>0</v>
      </c>
      <c r="G485" s="323">
        <f ca="1">IF($A485&lt;&gt;G$313,0,IF($A485&lt;&gt;$A484,1,MOD(G484-1+(COUNTIFS(H$313:$N$313,$A485)=COUNTIFS(H485:$N485,1)),G$312)+1))</f>
        <v>1</v>
      </c>
      <c r="H485" s="323">
        <f ca="1">IF($A485&lt;&gt;H$313,0,IF($A485&lt;&gt;$A484,1,MOD(H484-1+(COUNTIFS(I$313:$N$313,$A485)=COUNTIFS(I485:$N485,1)),H$312)+1))</f>
        <v>1</v>
      </c>
      <c r="I485" s="323">
        <f ca="1">IF($A485&lt;&gt;I$313,0,IF($A485&lt;&gt;$A484,1,MOD(I484-1+(COUNTIFS(N$313:$N$313,$A485)=COUNTIFS(N485:$N485,1)),I$312)+1))</f>
        <v>1</v>
      </c>
      <c r="J485" s="323"/>
      <c r="K485" s="323"/>
      <c r="L485" s="323"/>
      <c r="M485" s="323"/>
      <c r="O485">
        <v>171</v>
      </c>
      <c r="P485" s="125">
        <f t="shared" ca="1" si="856"/>
        <v>0</v>
      </c>
      <c r="Q485" s="125">
        <f t="shared" ca="1" si="857"/>
        <v>0</v>
      </c>
      <c r="R485" s="125">
        <f t="shared" ca="1" si="858"/>
        <v>0</v>
      </c>
      <c r="S485" s="125">
        <f t="shared" ca="1" si="859"/>
        <v>0</v>
      </c>
      <c r="T485" s="125">
        <v>0</v>
      </c>
      <c r="U485" s="125">
        <f t="shared" ca="1" si="860"/>
        <v>-0.5</v>
      </c>
      <c r="V485" s="125">
        <f t="shared" ca="1" si="861"/>
        <v>-0.5</v>
      </c>
      <c r="W485" s="125"/>
      <c r="X485" s="125"/>
      <c r="Y485" s="125"/>
      <c r="Z485" s="125"/>
    </row>
    <row r="486" spans="1:26" outlineLevel="1">
      <c r="A486">
        <f t="shared" ca="1" si="862"/>
        <v>2</v>
      </c>
      <c r="B486" t="str">
        <f t="shared" ca="1" si="855"/>
        <v>EP2 LPD1 LPS1 LPM2</v>
      </c>
      <c r="C486" s="325">
        <f ca="1">IF($A486&lt;&gt;$A485,1,MOD(C485-1+(COUNTIFS(D$313:$N$313,$A486)=COUNTIFS(D486:$N486,1)),C$312)+1)</f>
        <v>2</v>
      </c>
      <c r="D486" s="323">
        <f ca="1">IF($A486&lt;&gt;D$313,0,IF($A486&lt;&gt;$A485,1,MOD(D485-1+(COUNTIFS(E$313:$N$313,$A486)=COUNTIFS(E486:$N486,1)),D$312)+1))</f>
        <v>0</v>
      </c>
      <c r="E486" s="323">
        <f ca="1">IF($A486&lt;&gt;E$313,0,IF($A486&lt;&gt;$A485,1,MOD(E485-1+(COUNTIFS(F$313:$N$313,$A486)=COUNTIFS(F486:$N486,1)),E$312)+1))</f>
        <v>0</v>
      </c>
      <c r="F486" s="323">
        <f ca="1">IF($A486&lt;&gt;F$313,0,IF($A486&lt;&gt;$A485,1,MOD(F485-1+(COUNTIFS(G$313:$N$313,$A486)=COUNTIFS(G486:$N486,1)),F$312)+1))</f>
        <v>0</v>
      </c>
      <c r="G486" s="323">
        <f ca="1">IF($A486&lt;&gt;G$313,0,IF($A486&lt;&gt;$A485,1,MOD(G485-1+(COUNTIFS(H$313:$N$313,$A486)=COUNTIFS(H486:$N486,1)),G$312)+1))</f>
        <v>1</v>
      </c>
      <c r="H486" s="323">
        <f ca="1">IF($A486&lt;&gt;H$313,0,IF($A486&lt;&gt;$A485,1,MOD(H485-1+(COUNTIFS(I$313:$N$313,$A486)=COUNTIFS(I486:$N486,1)),H$312)+1))</f>
        <v>1</v>
      </c>
      <c r="I486" s="323">
        <f ca="1">IF($A486&lt;&gt;I$313,0,IF($A486&lt;&gt;$A485,1,MOD(I485-1+(COUNTIFS(N$313:$N$313,$A486)=COUNTIFS(N486:$N486,1)),I$312)+1))</f>
        <v>2</v>
      </c>
      <c r="J486" s="323"/>
      <c r="K486" s="323"/>
      <c r="L486" s="323"/>
      <c r="M486" s="323"/>
      <c r="O486">
        <v>172</v>
      </c>
      <c r="P486" s="125">
        <f t="shared" ca="1" si="856"/>
        <v>0</v>
      </c>
      <c r="Q486" s="125">
        <f t="shared" ca="1" si="857"/>
        <v>0</v>
      </c>
      <c r="R486" s="125">
        <f t="shared" ca="1" si="858"/>
        <v>0</v>
      </c>
      <c r="S486" s="125">
        <f t="shared" ca="1" si="859"/>
        <v>0</v>
      </c>
      <c r="T486" s="125">
        <v>0</v>
      </c>
      <c r="U486" s="125">
        <f t="shared" ca="1" si="860"/>
        <v>-0.5</v>
      </c>
      <c r="V486" s="125">
        <f t="shared" ca="1" si="861"/>
        <v>0</v>
      </c>
      <c r="W486" s="125"/>
      <c r="X486" s="125"/>
      <c r="Y486" s="125"/>
      <c r="Z486" s="125"/>
    </row>
    <row r="487" spans="1:26" outlineLevel="1">
      <c r="A487">
        <f t="shared" ca="1" si="862"/>
        <v>2</v>
      </c>
      <c r="B487" t="str">
        <f t="shared" ca="1" si="855"/>
        <v>EP2 LPD1 LPS1 LPM3</v>
      </c>
      <c r="C487" s="325">
        <f ca="1">IF($A487&lt;&gt;$A486,1,MOD(C486-1+(COUNTIFS(D$313:$N$313,$A487)=COUNTIFS(D487:$N487,1)),C$312)+1)</f>
        <v>2</v>
      </c>
      <c r="D487" s="323">
        <f ca="1">IF($A487&lt;&gt;D$313,0,IF($A487&lt;&gt;$A486,1,MOD(D486-1+(COUNTIFS(E$313:$N$313,$A487)=COUNTIFS(E487:$N487,1)),D$312)+1))</f>
        <v>0</v>
      </c>
      <c r="E487" s="323">
        <f ca="1">IF($A487&lt;&gt;E$313,0,IF($A487&lt;&gt;$A486,1,MOD(E486-1+(COUNTIFS(F$313:$N$313,$A487)=COUNTIFS(F487:$N487,1)),E$312)+1))</f>
        <v>0</v>
      </c>
      <c r="F487" s="323">
        <f ca="1">IF($A487&lt;&gt;F$313,0,IF($A487&lt;&gt;$A486,1,MOD(F486-1+(COUNTIFS(G$313:$N$313,$A487)=COUNTIFS(G487:$N487,1)),F$312)+1))</f>
        <v>0</v>
      </c>
      <c r="G487" s="323">
        <f ca="1">IF($A487&lt;&gt;G$313,0,IF($A487&lt;&gt;$A486,1,MOD(G486-1+(COUNTIFS(H$313:$N$313,$A487)=COUNTIFS(H487:$N487,1)),G$312)+1))</f>
        <v>1</v>
      </c>
      <c r="H487" s="323">
        <f ca="1">IF($A487&lt;&gt;H$313,0,IF($A487&lt;&gt;$A486,1,MOD(H486-1+(COUNTIFS(I$313:$N$313,$A487)=COUNTIFS(I487:$N487,1)),H$312)+1))</f>
        <v>1</v>
      </c>
      <c r="I487" s="323">
        <f ca="1">IF($A487&lt;&gt;I$313,0,IF($A487&lt;&gt;$A486,1,MOD(I486-1+(COUNTIFS(N$313:$N$313,$A487)=COUNTIFS(N487:$N487,1)),I$312)+1))</f>
        <v>3</v>
      </c>
      <c r="J487" s="323"/>
      <c r="K487" s="323"/>
      <c r="L487" s="323"/>
      <c r="M487" s="323"/>
      <c r="O487">
        <v>173</v>
      </c>
      <c r="P487" s="125">
        <f t="shared" ca="1" si="856"/>
        <v>0</v>
      </c>
      <c r="Q487" s="125">
        <f t="shared" ca="1" si="857"/>
        <v>0</v>
      </c>
      <c r="R487" s="125">
        <f t="shared" ca="1" si="858"/>
        <v>0</v>
      </c>
      <c r="S487" s="125">
        <f t="shared" ca="1" si="859"/>
        <v>0</v>
      </c>
      <c r="T487" s="125">
        <v>0</v>
      </c>
      <c r="U487" s="125">
        <f t="shared" ca="1" si="860"/>
        <v>-0.5</v>
      </c>
      <c r="V487" s="125">
        <f t="shared" ca="1" si="861"/>
        <v>0.5</v>
      </c>
      <c r="W487" s="125"/>
      <c r="X487" s="125"/>
      <c r="Y487" s="125"/>
      <c r="Z487" s="125"/>
    </row>
    <row r="488" spans="1:26" outlineLevel="1">
      <c r="A488">
        <f t="shared" ca="1" si="862"/>
        <v>2</v>
      </c>
      <c r="B488" t="str">
        <f t="shared" ca="1" si="855"/>
        <v>EP2 LPD1 LPS2 LPM1</v>
      </c>
      <c r="C488" s="325">
        <f ca="1">IF($A488&lt;&gt;$A487,1,MOD(C487-1+(COUNTIFS(D$313:$N$313,$A488)=COUNTIFS(D488:$N488,1)),C$312)+1)</f>
        <v>2</v>
      </c>
      <c r="D488" s="323">
        <f ca="1">IF($A488&lt;&gt;D$313,0,IF($A488&lt;&gt;$A487,1,MOD(D487-1+(COUNTIFS(E$313:$N$313,$A488)=COUNTIFS(E488:$N488,1)),D$312)+1))</f>
        <v>0</v>
      </c>
      <c r="E488" s="323">
        <f ca="1">IF($A488&lt;&gt;E$313,0,IF($A488&lt;&gt;$A487,1,MOD(E487-1+(COUNTIFS(F$313:$N$313,$A488)=COUNTIFS(F488:$N488,1)),E$312)+1))</f>
        <v>0</v>
      </c>
      <c r="F488" s="323">
        <f ca="1">IF($A488&lt;&gt;F$313,0,IF($A488&lt;&gt;$A487,1,MOD(F487-1+(COUNTIFS(G$313:$N$313,$A488)=COUNTIFS(G488:$N488,1)),F$312)+1))</f>
        <v>0</v>
      </c>
      <c r="G488" s="323">
        <f ca="1">IF($A488&lt;&gt;G$313,0,IF($A488&lt;&gt;$A487,1,MOD(G487-1+(COUNTIFS(H$313:$N$313,$A488)=COUNTIFS(H488:$N488,1)),G$312)+1))</f>
        <v>1</v>
      </c>
      <c r="H488" s="323">
        <f ca="1">IF($A488&lt;&gt;H$313,0,IF($A488&lt;&gt;$A487,1,MOD(H487-1+(COUNTIFS(I$313:$N$313,$A488)=COUNTIFS(I488:$N488,1)),H$312)+1))</f>
        <v>2</v>
      </c>
      <c r="I488" s="323">
        <f ca="1">IF($A488&lt;&gt;I$313,0,IF($A488&lt;&gt;$A487,1,MOD(I487-1+(COUNTIFS(N$313:$N$313,$A488)=COUNTIFS(N488:$N488,1)),I$312)+1))</f>
        <v>1</v>
      </c>
      <c r="J488" s="323"/>
      <c r="K488" s="323"/>
      <c r="L488" s="323"/>
      <c r="M488" s="323"/>
      <c r="O488">
        <v>174</v>
      </c>
      <c r="P488" s="125">
        <f t="shared" ca="1" si="856"/>
        <v>0</v>
      </c>
      <c r="Q488" s="125">
        <f t="shared" ca="1" si="857"/>
        <v>0</v>
      </c>
      <c r="R488" s="125">
        <f t="shared" ca="1" si="858"/>
        <v>0</v>
      </c>
      <c r="S488" s="125">
        <f t="shared" ca="1" si="859"/>
        <v>0</v>
      </c>
      <c r="T488" s="125">
        <v>0</v>
      </c>
      <c r="U488" s="125">
        <f t="shared" ca="1" si="860"/>
        <v>0</v>
      </c>
      <c r="V488" s="125">
        <f t="shared" ca="1" si="861"/>
        <v>-0.5</v>
      </c>
      <c r="W488" s="125"/>
      <c r="X488" s="125"/>
      <c r="Y488" s="125"/>
      <c r="Z488" s="125"/>
    </row>
    <row r="489" spans="1:26" outlineLevel="1">
      <c r="A489">
        <f t="shared" ca="1" si="862"/>
        <v>2</v>
      </c>
      <c r="B489" t="str">
        <f t="shared" ca="1" si="855"/>
        <v>EP2 LPD1 LPS2 LPM2</v>
      </c>
      <c r="C489" s="325">
        <f ca="1">IF($A489&lt;&gt;$A488,1,MOD(C488-1+(COUNTIFS(D$313:$N$313,$A489)=COUNTIFS(D489:$N489,1)),C$312)+1)</f>
        <v>2</v>
      </c>
      <c r="D489" s="323">
        <f ca="1">IF($A489&lt;&gt;D$313,0,IF($A489&lt;&gt;$A488,1,MOD(D488-1+(COUNTIFS(E$313:$N$313,$A489)=COUNTIFS(E489:$N489,1)),D$312)+1))</f>
        <v>0</v>
      </c>
      <c r="E489" s="323">
        <f ca="1">IF($A489&lt;&gt;E$313,0,IF($A489&lt;&gt;$A488,1,MOD(E488-1+(COUNTIFS(F$313:$N$313,$A489)=COUNTIFS(F489:$N489,1)),E$312)+1))</f>
        <v>0</v>
      </c>
      <c r="F489" s="323">
        <f ca="1">IF($A489&lt;&gt;F$313,0,IF($A489&lt;&gt;$A488,1,MOD(F488-1+(COUNTIFS(G$313:$N$313,$A489)=COUNTIFS(G489:$N489,1)),F$312)+1))</f>
        <v>0</v>
      </c>
      <c r="G489" s="323">
        <f ca="1">IF($A489&lt;&gt;G$313,0,IF($A489&lt;&gt;$A488,1,MOD(G488-1+(COUNTIFS(H$313:$N$313,$A489)=COUNTIFS(H489:$N489,1)),G$312)+1))</f>
        <v>1</v>
      </c>
      <c r="H489" s="323">
        <f ca="1">IF($A489&lt;&gt;H$313,0,IF($A489&lt;&gt;$A488,1,MOD(H488-1+(COUNTIFS(I$313:$N$313,$A489)=COUNTIFS(I489:$N489,1)),H$312)+1))</f>
        <v>2</v>
      </c>
      <c r="I489" s="323">
        <f ca="1">IF($A489&lt;&gt;I$313,0,IF($A489&lt;&gt;$A488,1,MOD(I488-1+(COUNTIFS(N$313:$N$313,$A489)=COUNTIFS(N489:$N489,1)),I$312)+1))</f>
        <v>2</v>
      </c>
      <c r="J489" s="323"/>
      <c r="K489" s="323"/>
      <c r="L489" s="323"/>
      <c r="M489" s="323"/>
      <c r="O489">
        <v>175</v>
      </c>
      <c r="P489" s="125">
        <f t="shared" ca="1" si="856"/>
        <v>0</v>
      </c>
      <c r="Q489" s="125">
        <f t="shared" ca="1" si="857"/>
        <v>0</v>
      </c>
      <c r="R489" s="125">
        <f t="shared" ca="1" si="858"/>
        <v>0</v>
      </c>
      <c r="S489" s="125">
        <f t="shared" ca="1" si="859"/>
        <v>0</v>
      </c>
      <c r="T489" s="125">
        <v>0</v>
      </c>
      <c r="U489" s="125">
        <f t="shared" ca="1" si="860"/>
        <v>0</v>
      </c>
      <c r="V489" s="125">
        <f t="shared" ca="1" si="861"/>
        <v>0</v>
      </c>
      <c r="W489" s="125"/>
      <c r="X489" s="125"/>
      <c r="Y489" s="125"/>
      <c r="Z489" s="125"/>
    </row>
    <row r="490" spans="1:26" outlineLevel="1">
      <c r="A490">
        <f t="shared" ca="1" si="862"/>
        <v>2</v>
      </c>
      <c r="B490" t="str">
        <f t="shared" ca="1" si="855"/>
        <v>EP2 LPD1 LPS2 LPM3</v>
      </c>
      <c r="C490" s="325">
        <f ca="1">IF($A490&lt;&gt;$A489,1,MOD(C489-1+(COUNTIFS(D$313:$N$313,$A490)=COUNTIFS(D490:$N490,1)),C$312)+1)</f>
        <v>2</v>
      </c>
      <c r="D490" s="323">
        <f ca="1">IF($A490&lt;&gt;D$313,0,IF($A490&lt;&gt;$A489,1,MOD(D489-1+(COUNTIFS(E$313:$N$313,$A490)=COUNTIFS(E490:$N490,1)),D$312)+1))</f>
        <v>0</v>
      </c>
      <c r="E490" s="323">
        <f ca="1">IF($A490&lt;&gt;E$313,0,IF($A490&lt;&gt;$A489,1,MOD(E489-1+(COUNTIFS(F$313:$N$313,$A490)=COUNTIFS(F490:$N490,1)),E$312)+1))</f>
        <v>0</v>
      </c>
      <c r="F490" s="323">
        <f ca="1">IF($A490&lt;&gt;F$313,0,IF($A490&lt;&gt;$A489,1,MOD(F489-1+(COUNTIFS(G$313:$N$313,$A490)=COUNTIFS(G490:$N490,1)),F$312)+1))</f>
        <v>0</v>
      </c>
      <c r="G490" s="323">
        <f ca="1">IF($A490&lt;&gt;G$313,0,IF($A490&lt;&gt;$A489,1,MOD(G489-1+(COUNTIFS(H$313:$N$313,$A490)=COUNTIFS(H490:$N490,1)),G$312)+1))</f>
        <v>1</v>
      </c>
      <c r="H490" s="323">
        <f ca="1">IF($A490&lt;&gt;H$313,0,IF($A490&lt;&gt;$A489,1,MOD(H489-1+(COUNTIFS(I$313:$N$313,$A490)=COUNTIFS(I490:$N490,1)),H$312)+1))</f>
        <v>2</v>
      </c>
      <c r="I490" s="323">
        <f ca="1">IF($A490&lt;&gt;I$313,0,IF($A490&lt;&gt;$A489,1,MOD(I489-1+(COUNTIFS(N$313:$N$313,$A490)=COUNTIFS(N490:$N490,1)),I$312)+1))</f>
        <v>3</v>
      </c>
      <c r="J490" s="323"/>
      <c r="K490" s="323"/>
      <c r="L490" s="323"/>
      <c r="M490" s="323"/>
      <c r="O490">
        <v>176</v>
      </c>
      <c r="P490" s="125">
        <f t="shared" ca="1" si="856"/>
        <v>0</v>
      </c>
      <c r="Q490" s="125">
        <f t="shared" ca="1" si="857"/>
        <v>0</v>
      </c>
      <c r="R490" s="125">
        <f t="shared" ca="1" si="858"/>
        <v>0</v>
      </c>
      <c r="S490" s="125">
        <f t="shared" ca="1" si="859"/>
        <v>0</v>
      </c>
      <c r="T490" s="125">
        <v>0</v>
      </c>
      <c r="U490" s="125">
        <f t="shared" ca="1" si="860"/>
        <v>0</v>
      </c>
      <c r="V490" s="125">
        <f t="shared" ca="1" si="861"/>
        <v>0.5</v>
      </c>
      <c r="W490" s="125"/>
      <c r="X490" s="125"/>
      <c r="Y490" s="125"/>
      <c r="Z490" s="125"/>
    </row>
    <row r="491" spans="1:26" outlineLevel="1">
      <c r="A491">
        <f t="shared" ca="1" si="862"/>
        <v>2</v>
      </c>
      <c r="B491" t="str">
        <f t="shared" ca="1" si="855"/>
        <v>EP2 LPD1 LPS3 LPM1</v>
      </c>
      <c r="C491" s="325">
        <f ca="1">IF($A491&lt;&gt;$A490,1,MOD(C490-1+(COUNTIFS(D$313:$N$313,$A491)=COUNTIFS(D491:$N491,1)),C$312)+1)</f>
        <v>2</v>
      </c>
      <c r="D491" s="323">
        <f ca="1">IF($A491&lt;&gt;D$313,0,IF($A491&lt;&gt;$A490,1,MOD(D490-1+(COUNTIFS(E$313:$N$313,$A491)=COUNTIFS(E491:$N491,1)),D$312)+1))</f>
        <v>0</v>
      </c>
      <c r="E491" s="323">
        <f ca="1">IF($A491&lt;&gt;E$313,0,IF($A491&lt;&gt;$A490,1,MOD(E490-1+(COUNTIFS(F$313:$N$313,$A491)=COUNTIFS(F491:$N491,1)),E$312)+1))</f>
        <v>0</v>
      </c>
      <c r="F491" s="323">
        <f ca="1">IF($A491&lt;&gt;F$313,0,IF($A491&lt;&gt;$A490,1,MOD(F490-1+(COUNTIFS(G$313:$N$313,$A491)=COUNTIFS(G491:$N491,1)),F$312)+1))</f>
        <v>0</v>
      </c>
      <c r="G491" s="323">
        <f ca="1">IF($A491&lt;&gt;G$313,0,IF($A491&lt;&gt;$A490,1,MOD(G490-1+(COUNTIFS(H$313:$N$313,$A491)=COUNTIFS(H491:$N491,1)),G$312)+1))</f>
        <v>1</v>
      </c>
      <c r="H491" s="323">
        <f ca="1">IF($A491&lt;&gt;H$313,0,IF($A491&lt;&gt;$A490,1,MOD(H490-1+(COUNTIFS(I$313:$N$313,$A491)=COUNTIFS(I491:$N491,1)),H$312)+1))</f>
        <v>3</v>
      </c>
      <c r="I491" s="323">
        <f ca="1">IF($A491&lt;&gt;I$313,0,IF($A491&lt;&gt;$A490,1,MOD(I490-1+(COUNTIFS(N$313:$N$313,$A491)=COUNTIFS(N491:$N491,1)),I$312)+1))</f>
        <v>1</v>
      </c>
      <c r="J491" s="323"/>
      <c r="K491" s="323"/>
      <c r="L491" s="323"/>
      <c r="M491" s="323"/>
      <c r="O491">
        <v>177</v>
      </c>
      <c r="P491" s="125">
        <f t="shared" ca="1" si="856"/>
        <v>0</v>
      </c>
      <c r="Q491" s="125">
        <f t="shared" ca="1" si="857"/>
        <v>0</v>
      </c>
      <c r="R491" s="125">
        <f t="shared" ca="1" si="858"/>
        <v>0</v>
      </c>
      <c r="S491" s="125">
        <f t="shared" ca="1" si="859"/>
        <v>0</v>
      </c>
      <c r="T491" s="125">
        <v>0</v>
      </c>
      <c r="U491" s="125">
        <f t="shared" ca="1" si="860"/>
        <v>0.5</v>
      </c>
      <c r="V491" s="125">
        <f t="shared" ca="1" si="861"/>
        <v>-0.5</v>
      </c>
      <c r="W491" s="125"/>
      <c r="X491" s="125"/>
      <c r="Y491" s="125"/>
      <c r="Z491" s="125"/>
    </row>
    <row r="492" spans="1:26" outlineLevel="1">
      <c r="A492">
        <f t="shared" ca="1" si="862"/>
        <v>2</v>
      </c>
      <c r="B492" t="str">
        <f t="shared" ca="1" si="855"/>
        <v>EP2 LPD1 LPS3 LPM2</v>
      </c>
      <c r="C492" s="325">
        <f ca="1">IF($A492&lt;&gt;$A491,1,MOD(C491-1+(COUNTIFS(D$313:$N$313,$A492)=COUNTIFS(D492:$N492,1)),C$312)+1)</f>
        <v>2</v>
      </c>
      <c r="D492" s="323">
        <f ca="1">IF($A492&lt;&gt;D$313,0,IF($A492&lt;&gt;$A491,1,MOD(D491-1+(COUNTIFS(E$313:$N$313,$A492)=COUNTIFS(E492:$N492,1)),D$312)+1))</f>
        <v>0</v>
      </c>
      <c r="E492" s="323">
        <f ca="1">IF($A492&lt;&gt;E$313,0,IF($A492&lt;&gt;$A491,1,MOD(E491-1+(COUNTIFS(F$313:$N$313,$A492)=COUNTIFS(F492:$N492,1)),E$312)+1))</f>
        <v>0</v>
      </c>
      <c r="F492" s="323">
        <f ca="1">IF($A492&lt;&gt;F$313,0,IF($A492&lt;&gt;$A491,1,MOD(F491-1+(COUNTIFS(G$313:$N$313,$A492)=COUNTIFS(G492:$N492,1)),F$312)+1))</f>
        <v>0</v>
      </c>
      <c r="G492" s="323">
        <f ca="1">IF($A492&lt;&gt;G$313,0,IF($A492&lt;&gt;$A491,1,MOD(G491-1+(COUNTIFS(H$313:$N$313,$A492)=COUNTIFS(H492:$N492,1)),G$312)+1))</f>
        <v>1</v>
      </c>
      <c r="H492" s="323">
        <f ca="1">IF($A492&lt;&gt;H$313,0,IF($A492&lt;&gt;$A491,1,MOD(H491-1+(COUNTIFS(I$313:$N$313,$A492)=COUNTIFS(I492:$N492,1)),H$312)+1))</f>
        <v>3</v>
      </c>
      <c r="I492" s="323">
        <f ca="1">IF($A492&lt;&gt;I$313,0,IF($A492&lt;&gt;$A491,1,MOD(I491-1+(COUNTIFS(N$313:$N$313,$A492)=COUNTIFS(N492:$N492,1)),I$312)+1))</f>
        <v>2</v>
      </c>
      <c r="J492" s="323"/>
      <c r="K492" s="323"/>
      <c r="L492" s="323"/>
      <c r="M492" s="323"/>
      <c r="O492">
        <v>178</v>
      </c>
      <c r="P492" s="125">
        <f t="shared" ca="1" si="856"/>
        <v>0</v>
      </c>
      <c r="Q492" s="125">
        <f t="shared" ca="1" si="857"/>
        <v>0</v>
      </c>
      <c r="R492" s="125">
        <f t="shared" ca="1" si="858"/>
        <v>0</v>
      </c>
      <c r="S492" s="125">
        <f t="shared" ca="1" si="859"/>
        <v>0</v>
      </c>
      <c r="T492" s="125">
        <v>0</v>
      </c>
      <c r="U492" s="125">
        <f t="shared" ca="1" si="860"/>
        <v>0.5</v>
      </c>
      <c r="V492" s="125">
        <f t="shared" ca="1" si="861"/>
        <v>0</v>
      </c>
      <c r="W492" s="125"/>
      <c r="X492" s="125"/>
      <c r="Y492" s="125"/>
      <c r="Z492" s="125"/>
    </row>
    <row r="493" spans="1:26" outlineLevel="1">
      <c r="A493">
        <f t="shared" ca="1" si="862"/>
        <v>2</v>
      </c>
      <c r="B493" t="str">
        <f t="shared" ca="1" si="855"/>
        <v>EP2 LPD1 LPS3 LPM3</v>
      </c>
      <c r="C493" s="325">
        <f ca="1">IF($A493&lt;&gt;$A492,1,MOD(C492-1+(COUNTIFS(D$313:$N$313,$A493)=COUNTIFS(D493:$N493,1)),C$312)+1)</f>
        <v>2</v>
      </c>
      <c r="D493" s="323">
        <f ca="1">IF($A493&lt;&gt;D$313,0,IF($A493&lt;&gt;$A492,1,MOD(D492-1+(COUNTIFS(E$313:$N$313,$A493)=COUNTIFS(E493:$N493,1)),D$312)+1))</f>
        <v>0</v>
      </c>
      <c r="E493" s="323">
        <f ca="1">IF($A493&lt;&gt;E$313,0,IF($A493&lt;&gt;$A492,1,MOD(E492-1+(COUNTIFS(F$313:$N$313,$A493)=COUNTIFS(F493:$N493,1)),E$312)+1))</f>
        <v>0</v>
      </c>
      <c r="F493" s="323">
        <f ca="1">IF($A493&lt;&gt;F$313,0,IF($A493&lt;&gt;$A492,1,MOD(F492-1+(COUNTIFS(G$313:$N$313,$A493)=COUNTIFS(G493:$N493,1)),F$312)+1))</f>
        <v>0</v>
      </c>
      <c r="G493" s="323">
        <f ca="1">IF($A493&lt;&gt;G$313,0,IF($A493&lt;&gt;$A492,1,MOD(G492-1+(COUNTIFS(H$313:$N$313,$A493)=COUNTIFS(H493:$N493,1)),G$312)+1))</f>
        <v>1</v>
      </c>
      <c r="H493" s="323">
        <f ca="1">IF($A493&lt;&gt;H$313,0,IF($A493&lt;&gt;$A492,1,MOD(H492-1+(COUNTIFS(I$313:$N$313,$A493)=COUNTIFS(I493:$N493,1)),H$312)+1))</f>
        <v>3</v>
      </c>
      <c r="I493" s="323">
        <f ca="1">IF($A493&lt;&gt;I$313,0,IF($A493&lt;&gt;$A492,1,MOD(I492-1+(COUNTIFS(N$313:$N$313,$A493)=COUNTIFS(N493:$N493,1)),I$312)+1))</f>
        <v>3</v>
      </c>
      <c r="J493" s="323"/>
      <c r="K493" s="323"/>
      <c r="L493" s="323"/>
      <c r="M493" s="323"/>
      <c r="O493">
        <v>179</v>
      </c>
      <c r="P493" s="125">
        <f t="shared" ca="1" si="856"/>
        <v>0</v>
      </c>
      <c r="Q493" s="125">
        <f t="shared" ca="1" si="857"/>
        <v>0</v>
      </c>
      <c r="R493" s="125">
        <f t="shared" ca="1" si="858"/>
        <v>0</v>
      </c>
      <c r="S493" s="125">
        <f t="shared" ca="1" si="859"/>
        <v>0</v>
      </c>
      <c r="T493" s="125">
        <v>0</v>
      </c>
      <c r="U493" s="125">
        <f t="shared" ca="1" si="860"/>
        <v>0.5</v>
      </c>
      <c r="V493" s="125">
        <f t="shared" ca="1" si="861"/>
        <v>0.5</v>
      </c>
      <c r="W493" s="125"/>
      <c r="X493" s="125"/>
      <c r="Y493" s="125"/>
      <c r="Z493" s="125"/>
    </row>
    <row r="494" spans="1:26" outlineLevel="1">
      <c r="A494">
        <f t="shared" ca="1" si="862"/>
        <v>2</v>
      </c>
      <c r="B494" t="str">
        <f t="shared" ca="1" si="855"/>
        <v>EP3 LPD1 LPS1 LPM1</v>
      </c>
      <c r="C494" s="325">
        <f ca="1">IF($A494&lt;&gt;$A493,1,MOD(C493-1+(COUNTIFS(D$313:$N$313,$A494)=COUNTIFS(D494:$N494,1)),C$312)+1)</f>
        <v>3</v>
      </c>
      <c r="D494" s="323">
        <f ca="1">IF($A494&lt;&gt;D$313,0,IF($A494&lt;&gt;$A493,1,MOD(D493-1+(COUNTIFS(E$313:$N$313,$A494)=COUNTIFS(E494:$N494,1)),D$312)+1))</f>
        <v>0</v>
      </c>
      <c r="E494" s="323">
        <f ca="1">IF($A494&lt;&gt;E$313,0,IF($A494&lt;&gt;$A493,1,MOD(E493-1+(COUNTIFS(F$313:$N$313,$A494)=COUNTIFS(F494:$N494,1)),E$312)+1))</f>
        <v>0</v>
      </c>
      <c r="F494" s="323">
        <f ca="1">IF($A494&lt;&gt;F$313,0,IF($A494&lt;&gt;$A493,1,MOD(F493-1+(COUNTIFS(G$313:$N$313,$A494)=COUNTIFS(G494:$N494,1)),F$312)+1))</f>
        <v>0</v>
      </c>
      <c r="G494" s="323">
        <f ca="1">IF($A494&lt;&gt;G$313,0,IF($A494&lt;&gt;$A493,1,MOD(G493-1+(COUNTIFS(H$313:$N$313,$A494)=COUNTIFS(H494:$N494,1)),G$312)+1))</f>
        <v>1</v>
      </c>
      <c r="H494" s="323">
        <f ca="1">IF($A494&lt;&gt;H$313,0,IF($A494&lt;&gt;$A493,1,MOD(H493-1+(COUNTIFS(I$313:$N$313,$A494)=COUNTIFS(I494:$N494,1)),H$312)+1))</f>
        <v>1</v>
      </c>
      <c r="I494" s="323">
        <f ca="1">IF($A494&lt;&gt;I$313,0,IF($A494&lt;&gt;$A493,1,MOD(I493-1+(COUNTIFS(N$313:$N$313,$A494)=COUNTIFS(N494:$N494,1)),I$312)+1))</f>
        <v>1</v>
      </c>
      <c r="J494" s="323"/>
      <c r="K494" s="323"/>
      <c r="L494" s="323"/>
      <c r="M494" s="323"/>
      <c r="O494">
        <v>180</v>
      </c>
      <c r="P494" s="125">
        <f t="shared" ca="1" si="856"/>
        <v>0.5</v>
      </c>
      <c r="Q494" s="125">
        <f t="shared" ca="1" si="857"/>
        <v>0</v>
      </c>
      <c r="R494" s="125">
        <f t="shared" ca="1" si="858"/>
        <v>0</v>
      </c>
      <c r="S494" s="125">
        <f t="shared" ca="1" si="859"/>
        <v>0</v>
      </c>
      <c r="T494" s="125">
        <v>0</v>
      </c>
      <c r="U494" s="125">
        <f t="shared" ca="1" si="860"/>
        <v>-0.5</v>
      </c>
      <c r="V494" s="125">
        <f t="shared" ca="1" si="861"/>
        <v>-0.5</v>
      </c>
      <c r="W494" s="125"/>
      <c r="X494" s="125"/>
      <c r="Y494" s="125"/>
      <c r="Z494" s="125"/>
    </row>
    <row r="495" spans="1:26" outlineLevel="1">
      <c r="A495">
        <f t="shared" ca="1" si="862"/>
        <v>2</v>
      </c>
      <c r="B495" t="str">
        <f t="shared" ca="1" si="855"/>
        <v>EP3 LPD1 LPS1 LPM2</v>
      </c>
      <c r="C495" s="325">
        <f ca="1">IF($A495&lt;&gt;$A494,1,MOD(C494-1+(COUNTIFS(D$313:$N$313,$A495)=COUNTIFS(D495:$N495,1)),C$312)+1)</f>
        <v>3</v>
      </c>
      <c r="D495" s="323">
        <f ca="1">IF($A495&lt;&gt;D$313,0,IF($A495&lt;&gt;$A494,1,MOD(D494-1+(COUNTIFS(E$313:$N$313,$A495)=COUNTIFS(E495:$N495,1)),D$312)+1))</f>
        <v>0</v>
      </c>
      <c r="E495" s="323">
        <f ca="1">IF($A495&lt;&gt;E$313,0,IF($A495&lt;&gt;$A494,1,MOD(E494-1+(COUNTIFS(F$313:$N$313,$A495)=COUNTIFS(F495:$N495,1)),E$312)+1))</f>
        <v>0</v>
      </c>
      <c r="F495" s="323">
        <f ca="1">IF($A495&lt;&gt;F$313,0,IF($A495&lt;&gt;$A494,1,MOD(F494-1+(COUNTIFS(G$313:$N$313,$A495)=COUNTIFS(G495:$N495,1)),F$312)+1))</f>
        <v>0</v>
      </c>
      <c r="G495" s="323">
        <f ca="1">IF($A495&lt;&gt;G$313,0,IF($A495&lt;&gt;$A494,1,MOD(G494-1+(COUNTIFS(H$313:$N$313,$A495)=COUNTIFS(H495:$N495,1)),G$312)+1))</f>
        <v>1</v>
      </c>
      <c r="H495" s="323">
        <f ca="1">IF($A495&lt;&gt;H$313,0,IF($A495&lt;&gt;$A494,1,MOD(H494-1+(COUNTIFS(I$313:$N$313,$A495)=COUNTIFS(I495:$N495,1)),H$312)+1))</f>
        <v>1</v>
      </c>
      <c r="I495" s="323">
        <f ca="1">IF($A495&lt;&gt;I$313,0,IF($A495&lt;&gt;$A494,1,MOD(I494-1+(COUNTIFS(N$313:$N$313,$A495)=COUNTIFS(N495:$N495,1)),I$312)+1))</f>
        <v>2</v>
      </c>
      <c r="J495" s="323"/>
      <c r="K495" s="323"/>
      <c r="L495" s="323"/>
      <c r="M495" s="323"/>
      <c r="O495">
        <v>181</v>
      </c>
      <c r="P495" s="125">
        <f t="shared" ca="1" si="856"/>
        <v>0.5</v>
      </c>
      <c r="Q495" s="125">
        <f t="shared" ca="1" si="857"/>
        <v>0</v>
      </c>
      <c r="R495" s="125">
        <f t="shared" ca="1" si="858"/>
        <v>0</v>
      </c>
      <c r="S495" s="125">
        <f t="shared" ca="1" si="859"/>
        <v>0</v>
      </c>
      <c r="T495" s="125">
        <v>0</v>
      </c>
      <c r="U495" s="125">
        <f t="shared" ca="1" si="860"/>
        <v>-0.5</v>
      </c>
      <c r="V495" s="125">
        <f t="shared" ca="1" si="861"/>
        <v>0</v>
      </c>
      <c r="W495" s="125"/>
      <c r="X495" s="125"/>
      <c r="Y495" s="125"/>
      <c r="Z495" s="125"/>
    </row>
    <row r="496" spans="1:26" outlineLevel="1">
      <c r="A496">
        <f t="shared" ca="1" si="862"/>
        <v>2</v>
      </c>
      <c r="B496" t="str">
        <f t="shared" ca="1" si="855"/>
        <v>EP3 LPD1 LPS1 LPM3</v>
      </c>
      <c r="C496" s="325">
        <f ca="1">IF($A496&lt;&gt;$A495,1,MOD(C495-1+(COUNTIFS(D$313:$N$313,$A496)=COUNTIFS(D496:$N496,1)),C$312)+1)</f>
        <v>3</v>
      </c>
      <c r="D496" s="323">
        <f ca="1">IF($A496&lt;&gt;D$313,0,IF($A496&lt;&gt;$A495,1,MOD(D495-1+(COUNTIFS(E$313:$N$313,$A496)=COUNTIFS(E496:$N496,1)),D$312)+1))</f>
        <v>0</v>
      </c>
      <c r="E496" s="323">
        <f ca="1">IF($A496&lt;&gt;E$313,0,IF($A496&lt;&gt;$A495,1,MOD(E495-1+(COUNTIFS(F$313:$N$313,$A496)=COUNTIFS(F496:$N496,1)),E$312)+1))</f>
        <v>0</v>
      </c>
      <c r="F496" s="323">
        <f ca="1">IF($A496&lt;&gt;F$313,0,IF($A496&lt;&gt;$A495,1,MOD(F495-1+(COUNTIFS(G$313:$N$313,$A496)=COUNTIFS(G496:$N496,1)),F$312)+1))</f>
        <v>0</v>
      </c>
      <c r="G496" s="323">
        <f ca="1">IF($A496&lt;&gt;G$313,0,IF($A496&lt;&gt;$A495,1,MOD(G495-1+(COUNTIFS(H$313:$N$313,$A496)=COUNTIFS(H496:$N496,1)),G$312)+1))</f>
        <v>1</v>
      </c>
      <c r="H496" s="323">
        <f ca="1">IF($A496&lt;&gt;H$313,0,IF($A496&lt;&gt;$A495,1,MOD(H495-1+(COUNTIFS(I$313:$N$313,$A496)=COUNTIFS(I496:$N496,1)),H$312)+1))</f>
        <v>1</v>
      </c>
      <c r="I496" s="323">
        <f ca="1">IF($A496&lt;&gt;I$313,0,IF($A496&lt;&gt;$A495,1,MOD(I495-1+(COUNTIFS(N$313:$N$313,$A496)=COUNTIFS(N496:$N496,1)),I$312)+1))</f>
        <v>3</v>
      </c>
      <c r="J496" s="323"/>
      <c r="K496" s="323"/>
      <c r="L496" s="323"/>
      <c r="M496" s="323"/>
      <c r="O496">
        <v>182</v>
      </c>
      <c r="P496" s="125">
        <f t="shared" ca="1" si="856"/>
        <v>0.5</v>
      </c>
      <c r="Q496" s="125">
        <f t="shared" ca="1" si="857"/>
        <v>0</v>
      </c>
      <c r="R496" s="125">
        <f t="shared" ca="1" si="858"/>
        <v>0</v>
      </c>
      <c r="S496" s="125">
        <f t="shared" ca="1" si="859"/>
        <v>0</v>
      </c>
      <c r="T496" s="125">
        <v>0</v>
      </c>
      <c r="U496" s="125">
        <f t="shared" ca="1" si="860"/>
        <v>-0.5</v>
      </c>
      <c r="V496" s="125">
        <f t="shared" ca="1" si="861"/>
        <v>0.5</v>
      </c>
      <c r="W496" s="125"/>
      <c r="X496" s="125"/>
      <c r="Y496" s="125"/>
      <c r="Z496" s="125"/>
    </row>
    <row r="497" spans="1:26" outlineLevel="1">
      <c r="A497">
        <f t="shared" ca="1" si="862"/>
        <v>2</v>
      </c>
      <c r="B497" t="str">
        <f t="shared" ca="1" si="855"/>
        <v>EP3 LPD1 LPS2 LPM1</v>
      </c>
      <c r="C497" s="325">
        <f ca="1">IF($A497&lt;&gt;$A496,1,MOD(C496-1+(COUNTIFS(D$313:$N$313,$A497)=COUNTIFS(D497:$N497,1)),C$312)+1)</f>
        <v>3</v>
      </c>
      <c r="D497" s="323">
        <f ca="1">IF($A497&lt;&gt;D$313,0,IF($A497&lt;&gt;$A496,1,MOD(D496-1+(COUNTIFS(E$313:$N$313,$A497)=COUNTIFS(E497:$N497,1)),D$312)+1))</f>
        <v>0</v>
      </c>
      <c r="E497" s="323">
        <f ca="1">IF($A497&lt;&gt;E$313,0,IF($A497&lt;&gt;$A496,1,MOD(E496-1+(COUNTIFS(F$313:$N$313,$A497)=COUNTIFS(F497:$N497,1)),E$312)+1))</f>
        <v>0</v>
      </c>
      <c r="F497" s="323">
        <f ca="1">IF($A497&lt;&gt;F$313,0,IF($A497&lt;&gt;$A496,1,MOD(F496-1+(COUNTIFS(G$313:$N$313,$A497)=COUNTIFS(G497:$N497,1)),F$312)+1))</f>
        <v>0</v>
      </c>
      <c r="G497" s="323">
        <f ca="1">IF($A497&lt;&gt;G$313,0,IF($A497&lt;&gt;$A496,1,MOD(G496-1+(COUNTIFS(H$313:$N$313,$A497)=COUNTIFS(H497:$N497,1)),G$312)+1))</f>
        <v>1</v>
      </c>
      <c r="H497" s="323">
        <f ca="1">IF($A497&lt;&gt;H$313,0,IF($A497&lt;&gt;$A496,1,MOD(H496-1+(COUNTIFS(I$313:$N$313,$A497)=COUNTIFS(I497:$N497,1)),H$312)+1))</f>
        <v>2</v>
      </c>
      <c r="I497" s="323">
        <f ca="1">IF($A497&lt;&gt;I$313,0,IF($A497&lt;&gt;$A496,1,MOD(I496-1+(COUNTIFS(N$313:$N$313,$A497)=COUNTIFS(N497:$N497,1)),I$312)+1))</f>
        <v>1</v>
      </c>
      <c r="J497" s="323"/>
      <c r="K497" s="323"/>
      <c r="L497" s="323"/>
      <c r="M497" s="323"/>
      <c r="O497">
        <v>183</v>
      </c>
      <c r="P497" s="125">
        <f t="shared" ca="1" si="856"/>
        <v>0.5</v>
      </c>
      <c r="Q497" s="125">
        <f t="shared" ca="1" si="857"/>
        <v>0</v>
      </c>
      <c r="R497" s="125">
        <f t="shared" ca="1" si="858"/>
        <v>0</v>
      </c>
      <c r="S497" s="125">
        <f t="shared" ca="1" si="859"/>
        <v>0</v>
      </c>
      <c r="T497" s="125">
        <v>0</v>
      </c>
      <c r="U497" s="125">
        <f t="shared" ca="1" si="860"/>
        <v>0</v>
      </c>
      <c r="V497" s="125">
        <f t="shared" ca="1" si="861"/>
        <v>-0.5</v>
      </c>
      <c r="W497" s="125"/>
      <c r="X497" s="125"/>
      <c r="Y497" s="125"/>
      <c r="Z497" s="125"/>
    </row>
    <row r="498" spans="1:26" outlineLevel="1">
      <c r="A498">
        <f t="shared" ca="1" si="862"/>
        <v>2</v>
      </c>
      <c r="B498" t="str">
        <f t="shared" ca="1" si="855"/>
        <v>EP3 LPD1 LPS2 LPM2</v>
      </c>
      <c r="C498" s="325">
        <f ca="1">IF($A498&lt;&gt;$A497,1,MOD(C497-1+(COUNTIFS(D$313:$N$313,$A498)=COUNTIFS(D498:$N498,1)),C$312)+1)</f>
        <v>3</v>
      </c>
      <c r="D498" s="323">
        <f ca="1">IF($A498&lt;&gt;D$313,0,IF($A498&lt;&gt;$A497,1,MOD(D497-1+(COUNTIFS(E$313:$N$313,$A498)=COUNTIFS(E498:$N498,1)),D$312)+1))</f>
        <v>0</v>
      </c>
      <c r="E498" s="323">
        <f ca="1">IF($A498&lt;&gt;E$313,0,IF($A498&lt;&gt;$A497,1,MOD(E497-1+(COUNTIFS(F$313:$N$313,$A498)=COUNTIFS(F498:$N498,1)),E$312)+1))</f>
        <v>0</v>
      </c>
      <c r="F498" s="323">
        <f ca="1">IF($A498&lt;&gt;F$313,0,IF($A498&lt;&gt;$A497,1,MOD(F497-1+(COUNTIFS(G$313:$N$313,$A498)=COUNTIFS(G498:$N498,1)),F$312)+1))</f>
        <v>0</v>
      </c>
      <c r="G498" s="323">
        <f ca="1">IF($A498&lt;&gt;G$313,0,IF($A498&lt;&gt;$A497,1,MOD(G497-1+(COUNTIFS(H$313:$N$313,$A498)=COUNTIFS(H498:$N498,1)),G$312)+1))</f>
        <v>1</v>
      </c>
      <c r="H498" s="323">
        <f ca="1">IF($A498&lt;&gt;H$313,0,IF($A498&lt;&gt;$A497,1,MOD(H497-1+(COUNTIFS(I$313:$N$313,$A498)=COUNTIFS(I498:$N498,1)),H$312)+1))</f>
        <v>2</v>
      </c>
      <c r="I498" s="323">
        <f ca="1">IF($A498&lt;&gt;I$313,0,IF($A498&lt;&gt;$A497,1,MOD(I497-1+(COUNTIFS(N$313:$N$313,$A498)=COUNTIFS(N498:$N498,1)),I$312)+1))</f>
        <v>2</v>
      </c>
      <c r="J498" s="323"/>
      <c r="K498" s="323"/>
      <c r="L498" s="323"/>
      <c r="M498" s="323"/>
      <c r="O498">
        <v>184</v>
      </c>
      <c r="P498" s="125">
        <f t="shared" ca="1" si="856"/>
        <v>0.5</v>
      </c>
      <c r="Q498" s="125">
        <f t="shared" ca="1" si="857"/>
        <v>0</v>
      </c>
      <c r="R498" s="125">
        <f t="shared" ca="1" si="858"/>
        <v>0</v>
      </c>
      <c r="S498" s="125">
        <f t="shared" ca="1" si="859"/>
        <v>0</v>
      </c>
      <c r="T498" s="125">
        <v>0</v>
      </c>
      <c r="U498" s="125">
        <f t="shared" ca="1" si="860"/>
        <v>0</v>
      </c>
      <c r="V498" s="125">
        <f t="shared" ca="1" si="861"/>
        <v>0</v>
      </c>
      <c r="W498" s="125"/>
      <c r="X498" s="125"/>
      <c r="Y498" s="125"/>
      <c r="Z498" s="125"/>
    </row>
    <row r="499" spans="1:26" outlineLevel="1">
      <c r="A499">
        <f t="shared" ca="1" si="862"/>
        <v>2</v>
      </c>
      <c r="B499" t="str">
        <f t="shared" ca="1" si="855"/>
        <v>EP3 LPD1 LPS2 LPM3</v>
      </c>
      <c r="C499" s="325">
        <f ca="1">IF($A499&lt;&gt;$A498,1,MOD(C498-1+(COUNTIFS(D$313:$N$313,$A499)=COUNTIFS(D499:$N499,1)),C$312)+1)</f>
        <v>3</v>
      </c>
      <c r="D499" s="323">
        <f ca="1">IF($A499&lt;&gt;D$313,0,IF($A499&lt;&gt;$A498,1,MOD(D498-1+(COUNTIFS(E$313:$N$313,$A499)=COUNTIFS(E499:$N499,1)),D$312)+1))</f>
        <v>0</v>
      </c>
      <c r="E499" s="323">
        <f ca="1">IF($A499&lt;&gt;E$313,0,IF($A499&lt;&gt;$A498,1,MOD(E498-1+(COUNTIFS(F$313:$N$313,$A499)=COUNTIFS(F499:$N499,1)),E$312)+1))</f>
        <v>0</v>
      </c>
      <c r="F499" s="323">
        <f ca="1">IF($A499&lt;&gt;F$313,0,IF($A499&lt;&gt;$A498,1,MOD(F498-1+(COUNTIFS(G$313:$N$313,$A499)=COUNTIFS(G499:$N499,1)),F$312)+1))</f>
        <v>0</v>
      </c>
      <c r="G499" s="323">
        <f ca="1">IF($A499&lt;&gt;G$313,0,IF($A499&lt;&gt;$A498,1,MOD(G498-1+(COUNTIFS(H$313:$N$313,$A499)=COUNTIFS(H499:$N499,1)),G$312)+1))</f>
        <v>1</v>
      </c>
      <c r="H499" s="323">
        <f ca="1">IF($A499&lt;&gt;H$313,0,IF($A499&lt;&gt;$A498,1,MOD(H498-1+(COUNTIFS(I$313:$N$313,$A499)=COUNTIFS(I499:$N499,1)),H$312)+1))</f>
        <v>2</v>
      </c>
      <c r="I499" s="323">
        <f ca="1">IF($A499&lt;&gt;I$313,0,IF($A499&lt;&gt;$A498,1,MOD(I498-1+(COUNTIFS(N$313:$N$313,$A499)=COUNTIFS(N499:$N499,1)),I$312)+1))</f>
        <v>3</v>
      </c>
      <c r="J499" s="323"/>
      <c r="K499" s="323"/>
      <c r="L499" s="323"/>
      <c r="M499" s="323"/>
      <c r="O499">
        <v>185</v>
      </c>
      <c r="P499" s="125">
        <f t="shared" ca="1" si="856"/>
        <v>0.5</v>
      </c>
      <c r="Q499" s="125">
        <f t="shared" ca="1" si="857"/>
        <v>0</v>
      </c>
      <c r="R499" s="125">
        <f t="shared" ca="1" si="858"/>
        <v>0</v>
      </c>
      <c r="S499" s="125">
        <f t="shared" ca="1" si="859"/>
        <v>0</v>
      </c>
      <c r="T499" s="125">
        <v>0</v>
      </c>
      <c r="U499" s="125">
        <f t="shared" ca="1" si="860"/>
        <v>0</v>
      </c>
      <c r="V499" s="125">
        <f t="shared" ca="1" si="861"/>
        <v>0.5</v>
      </c>
      <c r="W499" s="125"/>
      <c r="X499" s="125"/>
      <c r="Y499" s="125"/>
      <c r="Z499" s="125"/>
    </row>
    <row r="500" spans="1:26" outlineLevel="1">
      <c r="A500">
        <f t="shared" ca="1" si="862"/>
        <v>2</v>
      </c>
      <c r="B500" t="str">
        <f t="shared" ca="1" si="855"/>
        <v>EP3 LPD1 LPS3 LPM1</v>
      </c>
      <c r="C500" s="325">
        <f ca="1">IF($A500&lt;&gt;$A499,1,MOD(C499-1+(COUNTIFS(D$313:$N$313,$A500)=COUNTIFS(D500:$N500,1)),C$312)+1)</f>
        <v>3</v>
      </c>
      <c r="D500" s="323">
        <f ca="1">IF($A500&lt;&gt;D$313,0,IF($A500&lt;&gt;$A499,1,MOD(D499-1+(COUNTIFS(E$313:$N$313,$A500)=COUNTIFS(E500:$N500,1)),D$312)+1))</f>
        <v>0</v>
      </c>
      <c r="E500" s="323">
        <f ca="1">IF($A500&lt;&gt;E$313,0,IF($A500&lt;&gt;$A499,1,MOD(E499-1+(COUNTIFS(F$313:$N$313,$A500)=COUNTIFS(F500:$N500,1)),E$312)+1))</f>
        <v>0</v>
      </c>
      <c r="F500" s="323">
        <f ca="1">IF($A500&lt;&gt;F$313,0,IF($A500&lt;&gt;$A499,1,MOD(F499-1+(COUNTIFS(G$313:$N$313,$A500)=COUNTIFS(G500:$N500,1)),F$312)+1))</f>
        <v>0</v>
      </c>
      <c r="G500" s="323">
        <f ca="1">IF($A500&lt;&gt;G$313,0,IF($A500&lt;&gt;$A499,1,MOD(G499-1+(COUNTIFS(H$313:$N$313,$A500)=COUNTIFS(H500:$N500,1)),G$312)+1))</f>
        <v>1</v>
      </c>
      <c r="H500" s="323">
        <f ca="1">IF($A500&lt;&gt;H$313,0,IF($A500&lt;&gt;$A499,1,MOD(H499-1+(COUNTIFS(I$313:$N$313,$A500)=COUNTIFS(I500:$N500,1)),H$312)+1))</f>
        <v>3</v>
      </c>
      <c r="I500" s="323">
        <f ca="1">IF($A500&lt;&gt;I$313,0,IF($A500&lt;&gt;$A499,1,MOD(I499-1+(COUNTIFS(N$313:$N$313,$A500)=COUNTIFS(N500:$N500,1)),I$312)+1))</f>
        <v>1</v>
      </c>
      <c r="J500" s="323"/>
      <c r="K500" s="323"/>
      <c r="L500" s="323"/>
      <c r="M500" s="323"/>
      <c r="O500">
        <v>186</v>
      </c>
      <c r="P500" s="125">
        <f t="shared" ca="1" si="856"/>
        <v>0.5</v>
      </c>
      <c r="Q500" s="125">
        <f t="shared" ca="1" si="857"/>
        <v>0</v>
      </c>
      <c r="R500" s="125">
        <f t="shared" ca="1" si="858"/>
        <v>0</v>
      </c>
      <c r="S500" s="125">
        <f t="shared" ca="1" si="859"/>
        <v>0</v>
      </c>
      <c r="T500" s="125">
        <v>0</v>
      </c>
      <c r="U500" s="125">
        <f t="shared" ca="1" si="860"/>
        <v>0.5</v>
      </c>
      <c r="V500" s="125">
        <f t="shared" ca="1" si="861"/>
        <v>-0.5</v>
      </c>
      <c r="W500" s="125"/>
      <c r="X500" s="125"/>
      <c r="Y500" s="125"/>
      <c r="Z500" s="125"/>
    </row>
    <row r="501" spans="1:26" outlineLevel="1">
      <c r="A501">
        <f t="shared" ca="1" si="862"/>
        <v>2</v>
      </c>
      <c r="B501" t="str">
        <f t="shared" ca="1" si="855"/>
        <v>EP3 LPD1 LPS3 LPM2</v>
      </c>
      <c r="C501" s="325">
        <f ca="1">IF($A501&lt;&gt;$A500,1,MOD(C500-1+(COUNTIFS(D$313:$N$313,$A501)=COUNTIFS(D501:$N501,1)),C$312)+1)</f>
        <v>3</v>
      </c>
      <c r="D501" s="323">
        <f ca="1">IF($A501&lt;&gt;D$313,0,IF($A501&lt;&gt;$A500,1,MOD(D500-1+(COUNTIFS(E$313:$N$313,$A501)=COUNTIFS(E501:$N501,1)),D$312)+1))</f>
        <v>0</v>
      </c>
      <c r="E501" s="323">
        <f ca="1">IF($A501&lt;&gt;E$313,0,IF($A501&lt;&gt;$A500,1,MOD(E500-1+(COUNTIFS(F$313:$N$313,$A501)=COUNTIFS(F501:$N501,1)),E$312)+1))</f>
        <v>0</v>
      </c>
      <c r="F501" s="323">
        <f ca="1">IF($A501&lt;&gt;F$313,0,IF($A501&lt;&gt;$A500,1,MOD(F500-1+(COUNTIFS(G$313:$N$313,$A501)=COUNTIFS(G501:$N501,1)),F$312)+1))</f>
        <v>0</v>
      </c>
      <c r="G501" s="323">
        <f ca="1">IF($A501&lt;&gt;G$313,0,IF($A501&lt;&gt;$A500,1,MOD(G500-1+(COUNTIFS(H$313:$N$313,$A501)=COUNTIFS(H501:$N501,1)),G$312)+1))</f>
        <v>1</v>
      </c>
      <c r="H501" s="323">
        <f ca="1">IF($A501&lt;&gt;H$313,0,IF($A501&lt;&gt;$A500,1,MOD(H500-1+(COUNTIFS(I$313:$N$313,$A501)=COUNTIFS(I501:$N501,1)),H$312)+1))</f>
        <v>3</v>
      </c>
      <c r="I501" s="323">
        <f ca="1">IF($A501&lt;&gt;I$313,0,IF($A501&lt;&gt;$A500,1,MOD(I500-1+(COUNTIFS(N$313:$N$313,$A501)=COUNTIFS(N501:$N501,1)),I$312)+1))</f>
        <v>2</v>
      </c>
      <c r="J501" s="323"/>
      <c r="K501" s="323"/>
      <c r="L501" s="323"/>
      <c r="M501" s="323"/>
      <c r="O501">
        <v>187</v>
      </c>
      <c r="P501" s="125">
        <f t="shared" ca="1" si="856"/>
        <v>0.5</v>
      </c>
      <c r="Q501" s="125">
        <f t="shared" ca="1" si="857"/>
        <v>0</v>
      </c>
      <c r="R501" s="125">
        <f t="shared" ca="1" si="858"/>
        <v>0</v>
      </c>
      <c r="S501" s="125">
        <f t="shared" ca="1" si="859"/>
        <v>0</v>
      </c>
      <c r="T501" s="125">
        <v>0</v>
      </c>
      <c r="U501" s="125">
        <f t="shared" ca="1" si="860"/>
        <v>0.5</v>
      </c>
      <c r="V501" s="125">
        <f t="shared" ca="1" si="861"/>
        <v>0</v>
      </c>
      <c r="W501" s="125"/>
      <c r="X501" s="125"/>
      <c r="Y501" s="125"/>
      <c r="Z501" s="125"/>
    </row>
    <row r="502" spans="1:26" outlineLevel="1">
      <c r="A502">
        <f t="shared" ca="1" si="862"/>
        <v>2</v>
      </c>
      <c r="B502" t="str">
        <f t="shared" ca="1" si="855"/>
        <v>EP3 LPD1 LPS3 LPM3</v>
      </c>
      <c r="C502" s="325">
        <f ca="1">IF($A502&lt;&gt;$A501,1,MOD(C501-1+(COUNTIFS(D$313:$N$313,$A502)=COUNTIFS(D502:$N502,1)),C$312)+1)</f>
        <v>3</v>
      </c>
      <c r="D502" s="323">
        <f ca="1">IF($A502&lt;&gt;D$313,0,IF($A502&lt;&gt;$A501,1,MOD(D501-1+(COUNTIFS(E$313:$N$313,$A502)=COUNTIFS(E502:$N502,1)),D$312)+1))</f>
        <v>0</v>
      </c>
      <c r="E502" s="323">
        <f ca="1">IF($A502&lt;&gt;E$313,0,IF($A502&lt;&gt;$A501,1,MOD(E501-1+(COUNTIFS(F$313:$N$313,$A502)=COUNTIFS(F502:$N502,1)),E$312)+1))</f>
        <v>0</v>
      </c>
      <c r="F502" s="323">
        <f ca="1">IF($A502&lt;&gt;F$313,0,IF($A502&lt;&gt;$A501,1,MOD(F501-1+(COUNTIFS(G$313:$N$313,$A502)=COUNTIFS(G502:$N502,1)),F$312)+1))</f>
        <v>0</v>
      </c>
      <c r="G502" s="323">
        <f ca="1">IF($A502&lt;&gt;G$313,0,IF($A502&lt;&gt;$A501,1,MOD(G501-1+(COUNTIFS(H$313:$N$313,$A502)=COUNTIFS(H502:$N502,1)),G$312)+1))</f>
        <v>1</v>
      </c>
      <c r="H502" s="323">
        <f ca="1">IF($A502&lt;&gt;H$313,0,IF($A502&lt;&gt;$A501,1,MOD(H501-1+(COUNTIFS(I$313:$N$313,$A502)=COUNTIFS(I502:$N502,1)),H$312)+1))</f>
        <v>3</v>
      </c>
      <c r="I502" s="323">
        <f ca="1">IF($A502&lt;&gt;I$313,0,IF($A502&lt;&gt;$A501,1,MOD(I501-1+(COUNTIFS(N$313:$N$313,$A502)=COUNTIFS(N502:$N502,1)),I$312)+1))</f>
        <v>3</v>
      </c>
      <c r="J502" s="323"/>
      <c r="K502" s="323"/>
      <c r="L502" s="323"/>
      <c r="M502" s="323"/>
      <c r="O502">
        <v>188</v>
      </c>
      <c r="P502" s="125">
        <f t="shared" ca="1" si="856"/>
        <v>0.5</v>
      </c>
      <c r="Q502" s="125">
        <f t="shared" ca="1" si="857"/>
        <v>0</v>
      </c>
      <c r="R502" s="125">
        <f t="shared" ca="1" si="858"/>
        <v>0</v>
      </c>
      <c r="S502" s="125">
        <f t="shared" ca="1" si="859"/>
        <v>0</v>
      </c>
      <c r="T502" s="125">
        <v>0</v>
      </c>
      <c r="U502" s="125">
        <f t="shared" ca="1" si="860"/>
        <v>0.5</v>
      </c>
      <c r="V502" s="125">
        <f t="shared" ca="1" si="861"/>
        <v>0.5</v>
      </c>
      <c r="W502" s="125"/>
      <c r="X502" s="125"/>
      <c r="Y502" s="125"/>
      <c r="Z502" s="125"/>
    </row>
    <row r="503" spans="1:26" outlineLevel="1">
      <c r="A503">
        <f t="shared" ca="1" si="862"/>
        <v>2</v>
      </c>
      <c r="B503" t="str">
        <f t="shared" ca="1" si="855"/>
        <v>EP1 LPD1 LPS1 LPM1</v>
      </c>
      <c r="C503" s="325">
        <f ca="1">IF($A503&lt;&gt;$A502,1,MOD(C502-1+(COUNTIFS(D$313:$N$313,$A503)=COUNTIFS(D503:$N503,1)),C$312)+1)</f>
        <v>1</v>
      </c>
      <c r="D503" s="323">
        <f ca="1">IF($A503&lt;&gt;D$313,0,IF($A503&lt;&gt;$A502,1,MOD(D502-1+(COUNTIFS(E$313:$N$313,$A503)=COUNTIFS(E503:$N503,1)),D$312)+1))</f>
        <v>0</v>
      </c>
      <c r="E503" s="323">
        <f ca="1">IF($A503&lt;&gt;E$313,0,IF($A503&lt;&gt;$A502,1,MOD(E502-1+(COUNTIFS(F$313:$N$313,$A503)=COUNTIFS(F503:$N503,1)),E$312)+1))</f>
        <v>0</v>
      </c>
      <c r="F503" s="323">
        <f ca="1">IF($A503&lt;&gt;F$313,0,IF($A503&lt;&gt;$A502,1,MOD(F502-1+(COUNTIFS(G$313:$N$313,$A503)=COUNTIFS(G503:$N503,1)),F$312)+1))</f>
        <v>0</v>
      </c>
      <c r="G503" s="323">
        <f ca="1">IF($A503&lt;&gt;G$313,0,IF($A503&lt;&gt;$A502,1,MOD(G502-1+(COUNTIFS(H$313:$N$313,$A503)=COUNTIFS(H503:$N503,1)),G$312)+1))</f>
        <v>1</v>
      </c>
      <c r="H503" s="323">
        <f ca="1">IF($A503&lt;&gt;H$313,0,IF($A503&lt;&gt;$A502,1,MOD(H502-1+(COUNTIFS(I$313:$N$313,$A503)=COUNTIFS(I503:$N503,1)),H$312)+1))</f>
        <v>1</v>
      </c>
      <c r="I503" s="323">
        <f ca="1">IF($A503&lt;&gt;I$313,0,IF($A503&lt;&gt;$A502,1,MOD(I502-1+(COUNTIFS(N$313:$N$313,$A503)=COUNTIFS(N503:$N503,1)),I$312)+1))</f>
        <v>1</v>
      </c>
      <c r="J503" s="323"/>
      <c r="K503" s="323"/>
      <c r="L503" s="323"/>
      <c r="M503" s="323"/>
      <c r="O503">
        <v>189</v>
      </c>
      <c r="P503" s="125">
        <f t="shared" ca="1" si="856"/>
        <v>-0.5</v>
      </c>
      <c r="Q503" s="125">
        <f t="shared" ca="1" si="857"/>
        <v>0</v>
      </c>
      <c r="R503" s="125">
        <f t="shared" ca="1" si="858"/>
        <v>0</v>
      </c>
      <c r="S503" s="125">
        <f t="shared" ca="1" si="859"/>
        <v>0</v>
      </c>
      <c r="T503" s="125">
        <v>0</v>
      </c>
      <c r="U503" s="125">
        <f t="shared" ca="1" si="860"/>
        <v>-0.5</v>
      </c>
      <c r="V503" s="125">
        <f t="shared" ca="1" si="861"/>
        <v>-0.5</v>
      </c>
      <c r="W503" s="125"/>
      <c r="X503" s="125"/>
      <c r="Y503" s="125"/>
      <c r="Z503" s="125"/>
    </row>
    <row r="504" spans="1:26" outlineLevel="1">
      <c r="A504">
        <f t="shared" ca="1" si="862"/>
        <v>2</v>
      </c>
      <c r="B504" t="str">
        <f t="shared" ca="1" si="855"/>
        <v>EP1 LPD1 LPS1 LPM2</v>
      </c>
      <c r="C504" s="325">
        <f ca="1">IF($A504&lt;&gt;$A503,1,MOD(C503-1+(COUNTIFS(D$313:$N$313,$A504)=COUNTIFS(D504:$N504,1)),C$312)+1)</f>
        <v>1</v>
      </c>
      <c r="D504" s="323">
        <f ca="1">IF($A504&lt;&gt;D$313,0,IF($A504&lt;&gt;$A503,1,MOD(D503-1+(COUNTIFS(E$313:$N$313,$A504)=COUNTIFS(E504:$N504,1)),D$312)+1))</f>
        <v>0</v>
      </c>
      <c r="E504" s="323">
        <f ca="1">IF($A504&lt;&gt;E$313,0,IF($A504&lt;&gt;$A503,1,MOD(E503-1+(COUNTIFS(F$313:$N$313,$A504)=COUNTIFS(F504:$N504,1)),E$312)+1))</f>
        <v>0</v>
      </c>
      <c r="F504" s="323">
        <f ca="1">IF($A504&lt;&gt;F$313,0,IF($A504&lt;&gt;$A503,1,MOD(F503-1+(COUNTIFS(G$313:$N$313,$A504)=COUNTIFS(G504:$N504,1)),F$312)+1))</f>
        <v>0</v>
      </c>
      <c r="G504" s="323">
        <f ca="1">IF($A504&lt;&gt;G$313,0,IF($A504&lt;&gt;$A503,1,MOD(G503-1+(COUNTIFS(H$313:$N$313,$A504)=COUNTIFS(H504:$N504,1)),G$312)+1))</f>
        <v>1</v>
      </c>
      <c r="H504" s="323">
        <f ca="1">IF($A504&lt;&gt;H$313,0,IF($A504&lt;&gt;$A503,1,MOD(H503-1+(COUNTIFS(I$313:$N$313,$A504)=COUNTIFS(I504:$N504,1)),H$312)+1))</f>
        <v>1</v>
      </c>
      <c r="I504" s="323">
        <f ca="1">IF($A504&lt;&gt;I$313,0,IF($A504&lt;&gt;$A503,1,MOD(I503-1+(COUNTIFS(N$313:$N$313,$A504)=COUNTIFS(N504:$N504,1)),I$312)+1))</f>
        <v>2</v>
      </c>
      <c r="J504" s="323"/>
      <c r="K504" s="323"/>
      <c r="L504" s="323"/>
      <c r="M504" s="323"/>
      <c r="O504">
        <v>190</v>
      </c>
      <c r="P504" s="125">
        <f t="shared" ca="1" si="856"/>
        <v>-0.5</v>
      </c>
      <c r="Q504" s="125">
        <f t="shared" ca="1" si="857"/>
        <v>0</v>
      </c>
      <c r="R504" s="125">
        <f t="shared" ca="1" si="858"/>
        <v>0</v>
      </c>
      <c r="S504" s="125">
        <f t="shared" ca="1" si="859"/>
        <v>0</v>
      </c>
      <c r="T504" s="125">
        <v>0</v>
      </c>
      <c r="U504" s="125">
        <f t="shared" ca="1" si="860"/>
        <v>-0.5</v>
      </c>
      <c r="V504" s="125">
        <f t="shared" ca="1" si="861"/>
        <v>0</v>
      </c>
      <c r="W504" s="125"/>
      <c r="X504" s="125"/>
      <c r="Y504" s="125"/>
      <c r="Z504" s="125"/>
    </row>
    <row r="505" spans="1:26" outlineLevel="1">
      <c r="A505">
        <f t="shared" ca="1" si="862"/>
        <v>2</v>
      </c>
      <c r="B505" t="str">
        <f t="shared" ca="1" si="855"/>
        <v>EP1 LPD1 LPS1 LPM3</v>
      </c>
      <c r="C505" s="325">
        <f ca="1">IF($A505&lt;&gt;$A504,1,MOD(C504-1+(COUNTIFS(D$313:$N$313,$A505)=COUNTIFS(D505:$N505,1)),C$312)+1)</f>
        <v>1</v>
      </c>
      <c r="D505" s="323">
        <f ca="1">IF($A505&lt;&gt;D$313,0,IF($A505&lt;&gt;$A504,1,MOD(D504-1+(COUNTIFS(E$313:$N$313,$A505)=COUNTIFS(E505:$N505,1)),D$312)+1))</f>
        <v>0</v>
      </c>
      <c r="E505" s="323">
        <f ca="1">IF($A505&lt;&gt;E$313,0,IF($A505&lt;&gt;$A504,1,MOD(E504-1+(COUNTIFS(F$313:$N$313,$A505)=COUNTIFS(F505:$N505,1)),E$312)+1))</f>
        <v>0</v>
      </c>
      <c r="F505" s="323">
        <f ca="1">IF($A505&lt;&gt;F$313,0,IF($A505&lt;&gt;$A504,1,MOD(F504-1+(COUNTIFS(G$313:$N$313,$A505)=COUNTIFS(G505:$N505,1)),F$312)+1))</f>
        <v>0</v>
      </c>
      <c r="G505" s="323">
        <f ca="1">IF($A505&lt;&gt;G$313,0,IF($A505&lt;&gt;$A504,1,MOD(G504-1+(COUNTIFS(H$313:$N$313,$A505)=COUNTIFS(H505:$N505,1)),G$312)+1))</f>
        <v>1</v>
      </c>
      <c r="H505" s="323">
        <f ca="1">IF($A505&lt;&gt;H$313,0,IF($A505&lt;&gt;$A504,1,MOD(H504-1+(COUNTIFS(I$313:$N$313,$A505)=COUNTIFS(I505:$N505,1)),H$312)+1))</f>
        <v>1</v>
      </c>
      <c r="I505" s="323">
        <f ca="1">IF($A505&lt;&gt;I$313,0,IF($A505&lt;&gt;$A504,1,MOD(I504-1+(COUNTIFS(N$313:$N$313,$A505)=COUNTIFS(N505:$N505,1)),I$312)+1))</f>
        <v>3</v>
      </c>
      <c r="J505" s="323"/>
      <c r="K505" s="323"/>
      <c r="L505" s="323"/>
      <c r="M505" s="323"/>
      <c r="O505">
        <v>191</v>
      </c>
      <c r="P505" s="125">
        <f t="shared" ca="1" si="856"/>
        <v>-0.5</v>
      </c>
      <c r="Q505" s="125">
        <f t="shared" ca="1" si="857"/>
        <v>0</v>
      </c>
      <c r="R505" s="125">
        <f t="shared" ca="1" si="858"/>
        <v>0</v>
      </c>
      <c r="S505" s="125">
        <f t="shared" ca="1" si="859"/>
        <v>0</v>
      </c>
      <c r="T505" s="125">
        <v>0</v>
      </c>
      <c r="U505" s="125">
        <f t="shared" ca="1" si="860"/>
        <v>-0.5</v>
      </c>
      <c r="V505" s="125">
        <f t="shared" ca="1" si="861"/>
        <v>0.5</v>
      </c>
      <c r="W505" s="125"/>
      <c r="X505" s="125"/>
      <c r="Y505" s="125"/>
      <c r="Z505" s="125"/>
    </row>
    <row r="506" spans="1:26" outlineLevel="1">
      <c r="A506">
        <f t="shared" ca="1" si="862"/>
        <v>2</v>
      </c>
      <c r="B506" t="str">
        <f t="shared" ca="1" si="855"/>
        <v>EP1 LPD1 LPS2 LPM1</v>
      </c>
      <c r="C506" s="325">
        <f ca="1">IF($A506&lt;&gt;$A505,1,MOD(C505-1+(COUNTIFS(D$313:$N$313,$A506)=COUNTIFS(D506:$N506,1)),C$312)+1)</f>
        <v>1</v>
      </c>
      <c r="D506" s="323">
        <f ca="1">IF($A506&lt;&gt;D$313,0,IF($A506&lt;&gt;$A505,1,MOD(D505-1+(COUNTIFS(E$313:$N$313,$A506)=COUNTIFS(E506:$N506,1)),D$312)+1))</f>
        <v>0</v>
      </c>
      <c r="E506" s="323">
        <f ca="1">IF($A506&lt;&gt;E$313,0,IF($A506&lt;&gt;$A505,1,MOD(E505-1+(COUNTIFS(F$313:$N$313,$A506)=COUNTIFS(F506:$N506,1)),E$312)+1))</f>
        <v>0</v>
      </c>
      <c r="F506" s="323">
        <f ca="1">IF($A506&lt;&gt;F$313,0,IF($A506&lt;&gt;$A505,1,MOD(F505-1+(COUNTIFS(G$313:$N$313,$A506)=COUNTIFS(G506:$N506,1)),F$312)+1))</f>
        <v>0</v>
      </c>
      <c r="G506" s="323">
        <f ca="1">IF($A506&lt;&gt;G$313,0,IF($A506&lt;&gt;$A505,1,MOD(G505-1+(COUNTIFS(H$313:$N$313,$A506)=COUNTIFS(H506:$N506,1)),G$312)+1))</f>
        <v>1</v>
      </c>
      <c r="H506" s="323">
        <f ca="1">IF($A506&lt;&gt;H$313,0,IF($A506&lt;&gt;$A505,1,MOD(H505-1+(COUNTIFS(I$313:$N$313,$A506)=COUNTIFS(I506:$N506,1)),H$312)+1))</f>
        <v>2</v>
      </c>
      <c r="I506" s="323">
        <f ca="1">IF($A506&lt;&gt;I$313,0,IF($A506&lt;&gt;$A505,1,MOD(I505-1+(COUNTIFS(N$313:$N$313,$A506)=COUNTIFS(N506:$N506,1)),I$312)+1))</f>
        <v>1</v>
      </c>
      <c r="J506" s="323"/>
      <c r="K506" s="323"/>
      <c r="L506" s="323"/>
      <c r="M506" s="323"/>
      <c r="O506">
        <v>192</v>
      </c>
      <c r="P506" s="125">
        <f t="shared" ca="1" si="856"/>
        <v>-0.5</v>
      </c>
      <c r="Q506" s="125">
        <f t="shared" ca="1" si="857"/>
        <v>0</v>
      </c>
      <c r="R506" s="125">
        <f t="shared" ca="1" si="858"/>
        <v>0</v>
      </c>
      <c r="S506" s="125">
        <f t="shared" ca="1" si="859"/>
        <v>0</v>
      </c>
      <c r="T506" s="125">
        <v>0</v>
      </c>
      <c r="U506" s="125">
        <f t="shared" ca="1" si="860"/>
        <v>0</v>
      </c>
      <c r="V506" s="125">
        <f t="shared" ca="1" si="861"/>
        <v>-0.5</v>
      </c>
      <c r="W506" s="125"/>
      <c r="X506" s="125"/>
      <c r="Y506" s="125"/>
      <c r="Z506" s="125"/>
    </row>
    <row r="507" spans="1:26" outlineLevel="1">
      <c r="A507">
        <f t="shared" ca="1" si="862"/>
        <v>2</v>
      </c>
      <c r="B507" t="str">
        <f t="shared" ref="B507:B570" ca="1" si="863">"EP"&amp;$C507&amp;IF($A507=0," LPAll"&amp;$D507,"")&amp;IF($A507=1," LPD"&amp;$E507&amp;" LPS"&amp;$F507,"")&amp;IF($A507=2," LPD"&amp;$G507&amp;" LPS"&amp;$H507&amp;" LPM"&amp;$I507,"")</f>
        <v>EP1 LPD1 LPS2 LPM2</v>
      </c>
      <c r="C507" s="325">
        <f ca="1">IF($A507&lt;&gt;$A506,1,MOD(C506-1+(COUNTIFS(D$313:$N$313,$A507)=COUNTIFS(D507:$N507,1)),C$312)+1)</f>
        <v>1</v>
      </c>
      <c r="D507" s="323">
        <f ca="1">IF($A507&lt;&gt;D$313,0,IF($A507&lt;&gt;$A506,1,MOD(D506-1+(COUNTIFS(E$313:$N$313,$A507)=COUNTIFS(E507:$N507,1)),D$312)+1))</f>
        <v>0</v>
      </c>
      <c r="E507" s="323">
        <f ca="1">IF($A507&lt;&gt;E$313,0,IF($A507&lt;&gt;$A506,1,MOD(E506-1+(COUNTIFS(F$313:$N$313,$A507)=COUNTIFS(F507:$N507,1)),E$312)+1))</f>
        <v>0</v>
      </c>
      <c r="F507" s="323">
        <f ca="1">IF($A507&lt;&gt;F$313,0,IF($A507&lt;&gt;$A506,1,MOD(F506-1+(COUNTIFS(G$313:$N$313,$A507)=COUNTIFS(G507:$N507,1)),F$312)+1))</f>
        <v>0</v>
      </c>
      <c r="G507" s="323">
        <f ca="1">IF($A507&lt;&gt;G$313,0,IF($A507&lt;&gt;$A506,1,MOD(G506-1+(COUNTIFS(H$313:$N$313,$A507)=COUNTIFS(H507:$N507,1)),G$312)+1))</f>
        <v>1</v>
      </c>
      <c r="H507" s="323">
        <f ca="1">IF($A507&lt;&gt;H$313,0,IF($A507&lt;&gt;$A506,1,MOD(H506-1+(COUNTIFS(I$313:$N$313,$A507)=COUNTIFS(I507:$N507,1)),H$312)+1))</f>
        <v>2</v>
      </c>
      <c r="I507" s="323">
        <f ca="1">IF($A507&lt;&gt;I$313,0,IF($A507&lt;&gt;$A506,1,MOD(I506-1+(COUNTIFS(N$313:$N$313,$A507)=COUNTIFS(N507:$N507,1)),I$312)+1))</f>
        <v>2</v>
      </c>
      <c r="J507" s="323"/>
      <c r="K507" s="323"/>
      <c r="L507" s="323"/>
      <c r="M507" s="323"/>
      <c r="O507">
        <v>193</v>
      </c>
      <c r="P507" s="125">
        <f t="shared" ca="1" si="856"/>
        <v>-0.5</v>
      </c>
      <c r="Q507" s="125">
        <f t="shared" ca="1" si="857"/>
        <v>0</v>
      </c>
      <c r="R507" s="125">
        <f t="shared" ca="1" si="858"/>
        <v>0</v>
      </c>
      <c r="S507" s="125">
        <f t="shared" ca="1" si="859"/>
        <v>0</v>
      </c>
      <c r="T507" s="125">
        <v>0</v>
      </c>
      <c r="U507" s="125">
        <f t="shared" ca="1" si="860"/>
        <v>0</v>
      </c>
      <c r="V507" s="125">
        <f t="shared" ca="1" si="861"/>
        <v>0</v>
      </c>
      <c r="W507" s="125"/>
      <c r="X507" s="125"/>
      <c r="Y507" s="125"/>
      <c r="Z507" s="125"/>
    </row>
    <row r="508" spans="1:26" outlineLevel="1">
      <c r="A508">
        <f t="shared" ca="1" si="862"/>
        <v>2</v>
      </c>
      <c r="B508" t="str">
        <f t="shared" ca="1" si="863"/>
        <v>EP1 LPD1 LPS2 LPM3</v>
      </c>
      <c r="C508" s="325">
        <f ca="1">IF($A508&lt;&gt;$A507,1,MOD(C507-1+(COUNTIFS(D$313:$N$313,$A508)=COUNTIFS(D508:$N508,1)),C$312)+1)</f>
        <v>1</v>
      </c>
      <c r="D508" s="323">
        <f ca="1">IF($A508&lt;&gt;D$313,0,IF($A508&lt;&gt;$A507,1,MOD(D507-1+(COUNTIFS(E$313:$N$313,$A508)=COUNTIFS(E508:$N508,1)),D$312)+1))</f>
        <v>0</v>
      </c>
      <c r="E508" s="323">
        <f ca="1">IF($A508&lt;&gt;E$313,0,IF($A508&lt;&gt;$A507,1,MOD(E507-1+(COUNTIFS(F$313:$N$313,$A508)=COUNTIFS(F508:$N508,1)),E$312)+1))</f>
        <v>0</v>
      </c>
      <c r="F508" s="323">
        <f ca="1">IF($A508&lt;&gt;F$313,0,IF($A508&lt;&gt;$A507,1,MOD(F507-1+(COUNTIFS(G$313:$N$313,$A508)=COUNTIFS(G508:$N508,1)),F$312)+1))</f>
        <v>0</v>
      </c>
      <c r="G508" s="323">
        <f ca="1">IF($A508&lt;&gt;G$313,0,IF($A508&lt;&gt;$A507,1,MOD(G507-1+(COUNTIFS(H$313:$N$313,$A508)=COUNTIFS(H508:$N508,1)),G$312)+1))</f>
        <v>1</v>
      </c>
      <c r="H508" s="323">
        <f ca="1">IF($A508&lt;&gt;H$313,0,IF($A508&lt;&gt;$A507,1,MOD(H507-1+(COUNTIFS(I$313:$N$313,$A508)=COUNTIFS(I508:$N508,1)),H$312)+1))</f>
        <v>2</v>
      </c>
      <c r="I508" s="323">
        <f ca="1">IF($A508&lt;&gt;I$313,0,IF($A508&lt;&gt;$A507,1,MOD(I507-1+(COUNTIFS(N$313:$N$313,$A508)=COUNTIFS(N508:$N508,1)),I$312)+1))</f>
        <v>3</v>
      </c>
      <c r="J508" s="323"/>
      <c r="K508" s="323"/>
      <c r="L508" s="323"/>
      <c r="M508" s="323"/>
      <c r="O508">
        <v>194</v>
      </c>
      <c r="P508" s="125">
        <f t="shared" ca="1" si="856"/>
        <v>-0.5</v>
      </c>
      <c r="Q508" s="125">
        <f t="shared" ca="1" si="857"/>
        <v>0</v>
      </c>
      <c r="R508" s="125">
        <f t="shared" ca="1" si="858"/>
        <v>0</v>
      </c>
      <c r="S508" s="125">
        <f t="shared" ca="1" si="859"/>
        <v>0</v>
      </c>
      <c r="T508" s="125">
        <v>0</v>
      </c>
      <c r="U508" s="125">
        <f t="shared" ca="1" si="860"/>
        <v>0</v>
      </c>
      <c r="V508" s="125">
        <f t="shared" ca="1" si="861"/>
        <v>0.5</v>
      </c>
      <c r="W508" s="125"/>
      <c r="X508" s="125"/>
      <c r="Y508" s="125"/>
      <c r="Z508" s="125"/>
    </row>
    <row r="509" spans="1:26" outlineLevel="1">
      <c r="A509">
        <f t="shared" ca="1" si="862"/>
        <v>2</v>
      </c>
      <c r="B509" t="str">
        <f t="shared" ca="1" si="863"/>
        <v>EP1 LPD1 LPS3 LPM1</v>
      </c>
      <c r="C509" s="325">
        <f ca="1">IF($A509&lt;&gt;$A508,1,MOD(C508-1+(COUNTIFS(D$313:$N$313,$A509)=COUNTIFS(D509:$N509,1)),C$312)+1)</f>
        <v>1</v>
      </c>
      <c r="D509" s="323">
        <f ca="1">IF($A509&lt;&gt;D$313,0,IF($A509&lt;&gt;$A508,1,MOD(D508-1+(COUNTIFS(E$313:$N$313,$A509)=COUNTIFS(E509:$N509,1)),D$312)+1))</f>
        <v>0</v>
      </c>
      <c r="E509" s="323">
        <f ca="1">IF($A509&lt;&gt;E$313,0,IF($A509&lt;&gt;$A508,1,MOD(E508-1+(COUNTIFS(F$313:$N$313,$A509)=COUNTIFS(F509:$N509,1)),E$312)+1))</f>
        <v>0</v>
      </c>
      <c r="F509" s="323">
        <f ca="1">IF($A509&lt;&gt;F$313,0,IF($A509&lt;&gt;$A508,1,MOD(F508-1+(COUNTIFS(G$313:$N$313,$A509)=COUNTIFS(G509:$N509,1)),F$312)+1))</f>
        <v>0</v>
      </c>
      <c r="G509" s="323">
        <f ca="1">IF($A509&lt;&gt;G$313,0,IF($A509&lt;&gt;$A508,1,MOD(G508-1+(COUNTIFS(H$313:$N$313,$A509)=COUNTIFS(H509:$N509,1)),G$312)+1))</f>
        <v>1</v>
      </c>
      <c r="H509" s="323">
        <f ca="1">IF($A509&lt;&gt;H$313,0,IF($A509&lt;&gt;$A508,1,MOD(H508-1+(COUNTIFS(I$313:$N$313,$A509)=COUNTIFS(I509:$N509,1)),H$312)+1))</f>
        <v>3</v>
      </c>
      <c r="I509" s="323">
        <f ca="1">IF($A509&lt;&gt;I$313,0,IF($A509&lt;&gt;$A508,1,MOD(I508-1+(COUNTIFS(N$313:$N$313,$A509)=COUNTIFS(N509:$N509,1)),I$312)+1))</f>
        <v>1</v>
      </c>
      <c r="J509" s="323"/>
      <c r="K509" s="323"/>
      <c r="L509" s="323"/>
      <c r="M509" s="323"/>
      <c r="O509">
        <v>195</v>
      </c>
      <c r="P509" s="125">
        <f t="shared" ca="1" si="856"/>
        <v>-0.5</v>
      </c>
      <c r="Q509" s="125">
        <f t="shared" ca="1" si="857"/>
        <v>0</v>
      </c>
      <c r="R509" s="125">
        <f t="shared" ca="1" si="858"/>
        <v>0</v>
      </c>
      <c r="S509" s="125">
        <f t="shared" ca="1" si="859"/>
        <v>0</v>
      </c>
      <c r="T509" s="125">
        <v>0</v>
      </c>
      <c r="U509" s="125">
        <f t="shared" ca="1" si="860"/>
        <v>0.5</v>
      </c>
      <c r="V509" s="125">
        <f t="shared" ca="1" si="861"/>
        <v>-0.5</v>
      </c>
      <c r="W509" s="125"/>
      <c r="X509" s="125"/>
      <c r="Y509" s="125"/>
      <c r="Z509" s="125"/>
    </row>
    <row r="510" spans="1:26" outlineLevel="1">
      <c r="A510">
        <f t="shared" ca="1" si="862"/>
        <v>2</v>
      </c>
      <c r="B510" t="str">
        <f t="shared" ca="1" si="863"/>
        <v>EP1 LPD1 LPS3 LPM2</v>
      </c>
      <c r="C510" s="325">
        <f ca="1">IF($A510&lt;&gt;$A509,1,MOD(C509-1+(COUNTIFS(D$313:$N$313,$A510)=COUNTIFS(D510:$N510,1)),C$312)+1)</f>
        <v>1</v>
      </c>
      <c r="D510" s="323">
        <f ca="1">IF($A510&lt;&gt;D$313,0,IF($A510&lt;&gt;$A509,1,MOD(D509-1+(COUNTIFS(E$313:$N$313,$A510)=COUNTIFS(E510:$N510,1)),D$312)+1))</f>
        <v>0</v>
      </c>
      <c r="E510" s="323">
        <f ca="1">IF($A510&lt;&gt;E$313,0,IF($A510&lt;&gt;$A509,1,MOD(E509-1+(COUNTIFS(F$313:$N$313,$A510)=COUNTIFS(F510:$N510,1)),E$312)+1))</f>
        <v>0</v>
      </c>
      <c r="F510" s="323">
        <f ca="1">IF($A510&lt;&gt;F$313,0,IF($A510&lt;&gt;$A509,1,MOD(F509-1+(COUNTIFS(G$313:$N$313,$A510)=COUNTIFS(G510:$N510,1)),F$312)+1))</f>
        <v>0</v>
      </c>
      <c r="G510" s="323">
        <f ca="1">IF($A510&lt;&gt;G$313,0,IF($A510&lt;&gt;$A509,1,MOD(G509-1+(COUNTIFS(H$313:$N$313,$A510)=COUNTIFS(H510:$N510,1)),G$312)+1))</f>
        <v>1</v>
      </c>
      <c r="H510" s="323">
        <f ca="1">IF($A510&lt;&gt;H$313,0,IF($A510&lt;&gt;$A509,1,MOD(H509-1+(COUNTIFS(I$313:$N$313,$A510)=COUNTIFS(I510:$N510,1)),H$312)+1))</f>
        <v>3</v>
      </c>
      <c r="I510" s="323">
        <f ca="1">IF($A510&lt;&gt;I$313,0,IF($A510&lt;&gt;$A509,1,MOD(I509-1+(COUNTIFS(N$313:$N$313,$A510)=COUNTIFS(N510:$N510,1)),I$312)+1))</f>
        <v>2</v>
      </c>
      <c r="J510" s="323"/>
      <c r="K510" s="323"/>
      <c r="L510" s="323"/>
      <c r="M510" s="323"/>
      <c r="O510">
        <v>196</v>
      </c>
      <c r="P510" s="125">
        <f t="shared" ca="1" si="856"/>
        <v>-0.5</v>
      </c>
      <c r="Q510" s="125">
        <f t="shared" ca="1" si="857"/>
        <v>0</v>
      </c>
      <c r="R510" s="125">
        <f t="shared" ca="1" si="858"/>
        <v>0</v>
      </c>
      <c r="S510" s="125">
        <f t="shared" ca="1" si="859"/>
        <v>0</v>
      </c>
      <c r="T510" s="125">
        <v>0</v>
      </c>
      <c r="U510" s="125">
        <f t="shared" ca="1" si="860"/>
        <v>0.5</v>
      </c>
      <c r="V510" s="125">
        <f t="shared" ca="1" si="861"/>
        <v>0</v>
      </c>
      <c r="W510" s="125"/>
      <c r="X510" s="125"/>
      <c r="Y510" s="125"/>
      <c r="Z510" s="125"/>
    </row>
    <row r="511" spans="1:26" outlineLevel="1">
      <c r="A511">
        <f t="shared" ca="1" si="862"/>
        <v>2</v>
      </c>
      <c r="B511" t="str">
        <f t="shared" ca="1" si="863"/>
        <v>EP1 LPD1 LPS3 LPM3</v>
      </c>
      <c r="C511" s="325">
        <f ca="1">IF($A511&lt;&gt;$A510,1,MOD(C510-1+(COUNTIFS(D$313:$N$313,$A511)=COUNTIFS(D511:$N511,1)),C$312)+1)</f>
        <v>1</v>
      </c>
      <c r="D511" s="323">
        <f ca="1">IF($A511&lt;&gt;D$313,0,IF($A511&lt;&gt;$A510,1,MOD(D510-1+(COUNTIFS(E$313:$N$313,$A511)=COUNTIFS(E511:$N511,1)),D$312)+1))</f>
        <v>0</v>
      </c>
      <c r="E511" s="323">
        <f ca="1">IF($A511&lt;&gt;E$313,0,IF($A511&lt;&gt;$A510,1,MOD(E510-1+(COUNTIFS(F$313:$N$313,$A511)=COUNTIFS(F511:$N511,1)),E$312)+1))</f>
        <v>0</v>
      </c>
      <c r="F511" s="323">
        <f ca="1">IF($A511&lt;&gt;F$313,0,IF($A511&lt;&gt;$A510,1,MOD(F510-1+(COUNTIFS(G$313:$N$313,$A511)=COUNTIFS(G511:$N511,1)),F$312)+1))</f>
        <v>0</v>
      </c>
      <c r="G511" s="323">
        <f ca="1">IF($A511&lt;&gt;G$313,0,IF($A511&lt;&gt;$A510,1,MOD(G510-1+(COUNTIFS(H$313:$N$313,$A511)=COUNTIFS(H511:$N511,1)),G$312)+1))</f>
        <v>1</v>
      </c>
      <c r="H511" s="323">
        <f ca="1">IF($A511&lt;&gt;H$313,0,IF($A511&lt;&gt;$A510,1,MOD(H510-1+(COUNTIFS(I$313:$N$313,$A511)=COUNTIFS(I511:$N511,1)),H$312)+1))</f>
        <v>3</v>
      </c>
      <c r="I511" s="323">
        <f ca="1">IF($A511&lt;&gt;I$313,0,IF($A511&lt;&gt;$A510,1,MOD(I510-1+(COUNTIFS(N$313:$N$313,$A511)=COUNTIFS(N511:$N511,1)),I$312)+1))</f>
        <v>3</v>
      </c>
      <c r="J511" s="323"/>
      <c r="K511" s="323"/>
      <c r="L511" s="323"/>
      <c r="M511" s="323"/>
      <c r="O511">
        <v>197</v>
      </c>
      <c r="P511" s="125">
        <f t="shared" ca="1" si="856"/>
        <v>-0.5</v>
      </c>
      <c r="Q511" s="125">
        <f t="shared" ca="1" si="857"/>
        <v>0</v>
      </c>
      <c r="R511" s="125">
        <f t="shared" ca="1" si="858"/>
        <v>0</v>
      </c>
      <c r="S511" s="125">
        <f t="shared" ca="1" si="859"/>
        <v>0</v>
      </c>
      <c r="T511" s="125">
        <v>0</v>
      </c>
      <c r="U511" s="125">
        <f t="shared" ca="1" si="860"/>
        <v>0.5</v>
      </c>
      <c r="V511" s="125">
        <f t="shared" ca="1" si="861"/>
        <v>0.5</v>
      </c>
      <c r="W511" s="125"/>
      <c r="X511" s="125"/>
      <c r="Y511" s="125"/>
      <c r="Z511" s="125"/>
    </row>
    <row r="512" spans="1:26" outlineLevel="1">
      <c r="A512">
        <f t="shared" ca="1" si="862"/>
        <v>2</v>
      </c>
      <c r="B512" t="str">
        <f t="shared" ca="1" si="863"/>
        <v>EP2 LPD1 LPS1 LPM1</v>
      </c>
      <c r="C512" s="325">
        <f ca="1">IF($A512&lt;&gt;$A511,1,MOD(C511-1+(COUNTIFS(D$313:$N$313,$A512)=COUNTIFS(D512:$N512,1)),C$312)+1)</f>
        <v>2</v>
      </c>
      <c r="D512" s="323">
        <f ca="1">IF($A512&lt;&gt;D$313,0,IF($A512&lt;&gt;$A511,1,MOD(D511-1+(COUNTIFS(E$313:$N$313,$A512)=COUNTIFS(E512:$N512,1)),D$312)+1))</f>
        <v>0</v>
      </c>
      <c r="E512" s="323">
        <f ca="1">IF($A512&lt;&gt;E$313,0,IF($A512&lt;&gt;$A511,1,MOD(E511-1+(COUNTIFS(F$313:$N$313,$A512)=COUNTIFS(F512:$N512,1)),E$312)+1))</f>
        <v>0</v>
      </c>
      <c r="F512" s="323">
        <f ca="1">IF($A512&lt;&gt;F$313,0,IF($A512&lt;&gt;$A511,1,MOD(F511-1+(COUNTIFS(G$313:$N$313,$A512)=COUNTIFS(G512:$N512,1)),F$312)+1))</f>
        <v>0</v>
      </c>
      <c r="G512" s="323">
        <f ca="1">IF($A512&lt;&gt;G$313,0,IF($A512&lt;&gt;$A511,1,MOD(G511-1+(COUNTIFS(H$313:$N$313,$A512)=COUNTIFS(H512:$N512,1)),G$312)+1))</f>
        <v>1</v>
      </c>
      <c r="H512" s="323">
        <f ca="1">IF($A512&lt;&gt;H$313,0,IF($A512&lt;&gt;$A511,1,MOD(H511-1+(COUNTIFS(I$313:$N$313,$A512)=COUNTIFS(I512:$N512,1)),H$312)+1))</f>
        <v>1</v>
      </c>
      <c r="I512" s="323">
        <f ca="1">IF($A512&lt;&gt;I$313,0,IF($A512&lt;&gt;$A511,1,MOD(I511-1+(COUNTIFS(N$313:$N$313,$A512)=COUNTIFS(N512:$N512,1)),I$312)+1))</f>
        <v>1</v>
      </c>
      <c r="J512" s="323"/>
      <c r="K512" s="323"/>
      <c r="L512" s="323"/>
      <c r="M512" s="323"/>
      <c r="O512">
        <v>198</v>
      </c>
      <c r="P512" s="125">
        <f t="shared" ca="1" si="856"/>
        <v>0</v>
      </c>
      <c r="Q512" s="125">
        <f t="shared" ca="1" si="857"/>
        <v>0</v>
      </c>
      <c r="R512" s="125">
        <f t="shared" ca="1" si="858"/>
        <v>0</v>
      </c>
      <c r="S512" s="125">
        <f t="shared" ca="1" si="859"/>
        <v>0</v>
      </c>
      <c r="T512" s="125">
        <v>0</v>
      </c>
      <c r="U512" s="125">
        <f t="shared" ca="1" si="860"/>
        <v>-0.5</v>
      </c>
      <c r="V512" s="125">
        <f t="shared" ca="1" si="861"/>
        <v>-0.5</v>
      </c>
      <c r="W512" s="125"/>
      <c r="X512" s="125"/>
      <c r="Y512" s="125"/>
      <c r="Z512" s="125"/>
    </row>
    <row r="513" spans="1:26" outlineLevel="1">
      <c r="A513">
        <f t="shared" ca="1" si="862"/>
        <v>2</v>
      </c>
      <c r="B513" t="str">
        <f t="shared" ca="1" si="863"/>
        <v>EP2 LPD1 LPS1 LPM2</v>
      </c>
      <c r="C513" s="325">
        <f ca="1">IF($A513&lt;&gt;$A512,1,MOD(C512-1+(COUNTIFS(D$313:$N$313,$A513)=COUNTIFS(D513:$N513,1)),C$312)+1)</f>
        <v>2</v>
      </c>
      <c r="D513" s="323">
        <f ca="1">IF($A513&lt;&gt;D$313,0,IF($A513&lt;&gt;$A512,1,MOD(D512-1+(COUNTIFS(E$313:$N$313,$A513)=COUNTIFS(E513:$N513,1)),D$312)+1))</f>
        <v>0</v>
      </c>
      <c r="E513" s="323">
        <f ca="1">IF($A513&lt;&gt;E$313,0,IF($A513&lt;&gt;$A512,1,MOD(E512-1+(COUNTIFS(F$313:$N$313,$A513)=COUNTIFS(F513:$N513,1)),E$312)+1))</f>
        <v>0</v>
      </c>
      <c r="F513" s="323">
        <f ca="1">IF($A513&lt;&gt;F$313,0,IF($A513&lt;&gt;$A512,1,MOD(F512-1+(COUNTIFS(G$313:$N$313,$A513)=COUNTIFS(G513:$N513,1)),F$312)+1))</f>
        <v>0</v>
      </c>
      <c r="G513" s="323">
        <f ca="1">IF($A513&lt;&gt;G$313,0,IF($A513&lt;&gt;$A512,1,MOD(G512-1+(COUNTIFS(H$313:$N$313,$A513)=COUNTIFS(H513:$N513,1)),G$312)+1))</f>
        <v>1</v>
      </c>
      <c r="H513" s="323">
        <f ca="1">IF($A513&lt;&gt;H$313,0,IF($A513&lt;&gt;$A512,1,MOD(H512-1+(COUNTIFS(I$313:$N$313,$A513)=COUNTIFS(I513:$N513,1)),H$312)+1))</f>
        <v>1</v>
      </c>
      <c r="I513" s="323">
        <f ca="1">IF($A513&lt;&gt;I$313,0,IF($A513&lt;&gt;$A512,1,MOD(I512-1+(COUNTIFS(N$313:$N$313,$A513)=COUNTIFS(N513:$N513,1)),I$312)+1))</f>
        <v>2</v>
      </c>
      <c r="J513" s="323"/>
      <c r="K513" s="323"/>
      <c r="L513" s="323"/>
      <c r="M513" s="323"/>
      <c r="O513">
        <v>199</v>
      </c>
      <c r="P513" s="125">
        <f t="shared" ca="1" si="856"/>
        <v>0</v>
      </c>
      <c r="Q513" s="125">
        <f t="shared" ca="1" si="857"/>
        <v>0</v>
      </c>
      <c r="R513" s="125">
        <f t="shared" ca="1" si="858"/>
        <v>0</v>
      </c>
      <c r="S513" s="125">
        <f t="shared" ca="1" si="859"/>
        <v>0</v>
      </c>
      <c r="T513" s="125">
        <v>0</v>
      </c>
      <c r="U513" s="125">
        <f t="shared" ca="1" si="860"/>
        <v>-0.5</v>
      </c>
      <c r="V513" s="125">
        <f t="shared" ca="1" si="861"/>
        <v>0</v>
      </c>
      <c r="W513" s="125"/>
      <c r="X513" s="125"/>
      <c r="Y513" s="125"/>
      <c r="Z513" s="125"/>
    </row>
    <row r="514" spans="1:26" outlineLevel="1">
      <c r="A514">
        <f t="shared" ca="1" si="862"/>
        <v>2</v>
      </c>
      <c r="B514" t="str">
        <f t="shared" ca="1" si="863"/>
        <v>EP2 LPD1 LPS1 LPM3</v>
      </c>
      <c r="C514" s="325">
        <f ca="1">IF($A514&lt;&gt;$A513,1,MOD(C513-1+(COUNTIFS(D$313:$N$313,$A514)=COUNTIFS(D514:$N514,1)),C$312)+1)</f>
        <v>2</v>
      </c>
      <c r="D514" s="323">
        <f ca="1">IF($A514&lt;&gt;D$313,0,IF($A514&lt;&gt;$A513,1,MOD(D513-1+(COUNTIFS(E$313:$N$313,$A514)=COUNTIFS(E514:$N514,1)),D$312)+1))</f>
        <v>0</v>
      </c>
      <c r="E514" s="323">
        <f ca="1">IF($A514&lt;&gt;E$313,0,IF($A514&lt;&gt;$A513,1,MOD(E513-1+(COUNTIFS(F$313:$N$313,$A514)=COUNTIFS(F514:$N514,1)),E$312)+1))</f>
        <v>0</v>
      </c>
      <c r="F514" s="323">
        <f ca="1">IF($A514&lt;&gt;F$313,0,IF($A514&lt;&gt;$A513,1,MOD(F513-1+(COUNTIFS(G$313:$N$313,$A514)=COUNTIFS(G514:$N514,1)),F$312)+1))</f>
        <v>0</v>
      </c>
      <c r="G514" s="323">
        <f ca="1">IF($A514&lt;&gt;G$313,0,IF($A514&lt;&gt;$A513,1,MOD(G513-1+(COUNTIFS(H$313:$N$313,$A514)=COUNTIFS(H514:$N514,1)),G$312)+1))</f>
        <v>1</v>
      </c>
      <c r="H514" s="323">
        <f ca="1">IF($A514&lt;&gt;H$313,0,IF($A514&lt;&gt;$A513,1,MOD(H513-1+(COUNTIFS(I$313:$N$313,$A514)=COUNTIFS(I514:$N514,1)),H$312)+1))</f>
        <v>1</v>
      </c>
      <c r="I514" s="323">
        <f ca="1">IF($A514&lt;&gt;I$313,0,IF($A514&lt;&gt;$A513,1,MOD(I513-1+(COUNTIFS(N$313:$N$313,$A514)=COUNTIFS(N514:$N514,1)),I$312)+1))</f>
        <v>3</v>
      </c>
      <c r="J514" s="323"/>
      <c r="K514" s="323"/>
      <c r="L514" s="323"/>
      <c r="M514" s="323"/>
      <c r="O514">
        <v>200</v>
      </c>
      <c r="P514" s="125">
        <f t="shared" ca="1" si="856"/>
        <v>0</v>
      </c>
      <c r="Q514" s="125">
        <f t="shared" ca="1" si="857"/>
        <v>0</v>
      </c>
      <c r="R514" s="125">
        <f t="shared" ca="1" si="858"/>
        <v>0</v>
      </c>
      <c r="S514" s="125">
        <f t="shared" ca="1" si="859"/>
        <v>0</v>
      </c>
      <c r="T514" s="125">
        <v>0</v>
      </c>
      <c r="U514" s="125">
        <f t="shared" ca="1" si="860"/>
        <v>-0.5</v>
      </c>
      <c r="V514" s="125">
        <f t="shared" ca="1" si="861"/>
        <v>0.5</v>
      </c>
      <c r="W514" s="125"/>
      <c r="X514" s="125"/>
      <c r="Y514" s="125"/>
      <c r="Z514" s="125"/>
    </row>
    <row r="515" spans="1:26" outlineLevel="1">
      <c r="A515">
        <f t="shared" ca="1" si="862"/>
        <v>2</v>
      </c>
      <c r="B515" t="str">
        <f t="shared" ca="1" si="863"/>
        <v>EP2 LPD1 LPS2 LPM1</v>
      </c>
      <c r="C515" s="325">
        <f ca="1">IF($A515&lt;&gt;$A514,1,MOD(C514-1+(COUNTIFS(D$313:$N$313,$A515)=COUNTIFS(D515:$N515,1)),C$312)+1)</f>
        <v>2</v>
      </c>
      <c r="D515" s="323">
        <f ca="1">IF($A515&lt;&gt;D$313,0,IF($A515&lt;&gt;$A514,1,MOD(D514-1+(COUNTIFS(E$313:$N$313,$A515)=COUNTIFS(E515:$N515,1)),D$312)+1))</f>
        <v>0</v>
      </c>
      <c r="E515" s="323">
        <f ca="1">IF($A515&lt;&gt;E$313,0,IF($A515&lt;&gt;$A514,1,MOD(E514-1+(COUNTIFS(F$313:$N$313,$A515)=COUNTIFS(F515:$N515,1)),E$312)+1))</f>
        <v>0</v>
      </c>
      <c r="F515" s="323">
        <f ca="1">IF($A515&lt;&gt;F$313,0,IF($A515&lt;&gt;$A514,1,MOD(F514-1+(COUNTIFS(G$313:$N$313,$A515)=COUNTIFS(G515:$N515,1)),F$312)+1))</f>
        <v>0</v>
      </c>
      <c r="G515" s="323">
        <f ca="1">IF($A515&lt;&gt;G$313,0,IF($A515&lt;&gt;$A514,1,MOD(G514-1+(COUNTIFS(H$313:$N$313,$A515)=COUNTIFS(H515:$N515,1)),G$312)+1))</f>
        <v>1</v>
      </c>
      <c r="H515" s="323">
        <f ca="1">IF($A515&lt;&gt;H$313,0,IF($A515&lt;&gt;$A514,1,MOD(H514-1+(COUNTIFS(I$313:$N$313,$A515)=COUNTIFS(I515:$N515,1)),H$312)+1))</f>
        <v>2</v>
      </c>
      <c r="I515" s="323">
        <f ca="1">IF($A515&lt;&gt;I$313,0,IF($A515&lt;&gt;$A514,1,MOD(I514-1+(COUNTIFS(N$313:$N$313,$A515)=COUNTIFS(N515:$N515,1)),I$312)+1))</f>
        <v>1</v>
      </c>
      <c r="J515" s="323"/>
      <c r="K515" s="323"/>
      <c r="L515" s="323"/>
      <c r="M515" s="323"/>
      <c r="O515">
        <v>201</v>
      </c>
      <c r="P515" s="125">
        <f t="shared" ca="1" si="856"/>
        <v>0</v>
      </c>
      <c r="Q515" s="125">
        <f t="shared" ca="1" si="857"/>
        <v>0</v>
      </c>
      <c r="R515" s="125">
        <f t="shared" ca="1" si="858"/>
        <v>0</v>
      </c>
      <c r="S515" s="125">
        <f t="shared" ca="1" si="859"/>
        <v>0</v>
      </c>
      <c r="T515" s="125">
        <v>0</v>
      </c>
      <c r="U515" s="125">
        <f t="shared" ca="1" si="860"/>
        <v>0</v>
      </c>
      <c r="V515" s="125">
        <f t="shared" ca="1" si="861"/>
        <v>-0.5</v>
      </c>
      <c r="W515" s="125"/>
      <c r="X515" s="125"/>
      <c r="Y515" s="125"/>
      <c r="Z515" s="125"/>
    </row>
    <row r="516" spans="1:26" outlineLevel="1">
      <c r="A516">
        <f t="shared" ca="1" si="862"/>
        <v>2</v>
      </c>
      <c r="B516" t="str">
        <f t="shared" ca="1" si="863"/>
        <v>EP2 LPD1 LPS2 LPM2</v>
      </c>
      <c r="C516" s="325">
        <f ca="1">IF($A516&lt;&gt;$A515,1,MOD(C515-1+(COUNTIFS(D$313:$N$313,$A516)=COUNTIFS(D516:$N516,1)),C$312)+1)</f>
        <v>2</v>
      </c>
      <c r="D516" s="323">
        <f ca="1">IF($A516&lt;&gt;D$313,0,IF($A516&lt;&gt;$A515,1,MOD(D515-1+(COUNTIFS(E$313:$N$313,$A516)=COUNTIFS(E516:$N516,1)),D$312)+1))</f>
        <v>0</v>
      </c>
      <c r="E516" s="323">
        <f ca="1">IF($A516&lt;&gt;E$313,0,IF($A516&lt;&gt;$A515,1,MOD(E515-1+(COUNTIFS(F$313:$N$313,$A516)=COUNTIFS(F516:$N516,1)),E$312)+1))</f>
        <v>0</v>
      </c>
      <c r="F516" s="323">
        <f ca="1">IF($A516&lt;&gt;F$313,0,IF($A516&lt;&gt;$A515,1,MOD(F515-1+(COUNTIFS(G$313:$N$313,$A516)=COUNTIFS(G516:$N516,1)),F$312)+1))</f>
        <v>0</v>
      </c>
      <c r="G516" s="323">
        <f ca="1">IF($A516&lt;&gt;G$313,0,IF($A516&lt;&gt;$A515,1,MOD(G515-1+(COUNTIFS(H$313:$N$313,$A516)=COUNTIFS(H516:$N516,1)),G$312)+1))</f>
        <v>1</v>
      </c>
      <c r="H516" s="323">
        <f ca="1">IF($A516&lt;&gt;H$313,0,IF($A516&lt;&gt;$A515,1,MOD(H515-1+(COUNTIFS(I$313:$N$313,$A516)=COUNTIFS(I516:$N516,1)),H$312)+1))</f>
        <v>2</v>
      </c>
      <c r="I516" s="323">
        <f ca="1">IF($A516&lt;&gt;I$313,0,IF($A516&lt;&gt;$A515,1,MOD(I515-1+(COUNTIFS(N$313:$N$313,$A516)=COUNTIFS(N516:$N516,1)),I$312)+1))</f>
        <v>2</v>
      </c>
      <c r="J516" s="323"/>
      <c r="K516" s="323"/>
      <c r="L516" s="323"/>
      <c r="M516" s="323"/>
      <c r="O516">
        <v>202</v>
      </c>
      <c r="P516" s="125">
        <f t="shared" ca="1" si="856"/>
        <v>0</v>
      </c>
      <c r="Q516" s="125">
        <f t="shared" ca="1" si="857"/>
        <v>0</v>
      </c>
      <c r="R516" s="125">
        <f t="shared" ca="1" si="858"/>
        <v>0</v>
      </c>
      <c r="S516" s="125">
        <f t="shared" ca="1" si="859"/>
        <v>0</v>
      </c>
      <c r="T516" s="125">
        <v>0</v>
      </c>
      <c r="U516" s="125">
        <f t="shared" ca="1" si="860"/>
        <v>0</v>
      </c>
      <c r="V516" s="125">
        <f t="shared" ca="1" si="861"/>
        <v>0</v>
      </c>
      <c r="W516" s="125"/>
      <c r="X516" s="125"/>
      <c r="Y516" s="125"/>
      <c r="Z516" s="125"/>
    </row>
    <row r="517" spans="1:26" outlineLevel="1">
      <c r="A517">
        <f t="shared" ca="1" si="862"/>
        <v>2</v>
      </c>
      <c r="B517" t="str">
        <f t="shared" ca="1" si="863"/>
        <v>EP2 LPD1 LPS2 LPM3</v>
      </c>
      <c r="C517" s="325">
        <f ca="1">IF($A517&lt;&gt;$A516,1,MOD(C516-1+(COUNTIFS(D$313:$N$313,$A517)=COUNTIFS(D517:$N517,1)),C$312)+1)</f>
        <v>2</v>
      </c>
      <c r="D517" s="323">
        <f ca="1">IF($A517&lt;&gt;D$313,0,IF($A517&lt;&gt;$A516,1,MOD(D516-1+(COUNTIFS(E$313:$N$313,$A517)=COUNTIFS(E517:$N517,1)),D$312)+1))</f>
        <v>0</v>
      </c>
      <c r="E517" s="323">
        <f ca="1">IF($A517&lt;&gt;E$313,0,IF($A517&lt;&gt;$A516,1,MOD(E516-1+(COUNTIFS(F$313:$N$313,$A517)=COUNTIFS(F517:$N517,1)),E$312)+1))</f>
        <v>0</v>
      </c>
      <c r="F517" s="323">
        <f ca="1">IF($A517&lt;&gt;F$313,0,IF($A517&lt;&gt;$A516,1,MOD(F516-1+(COUNTIFS(G$313:$N$313,$A517)=COUNTIFS(G517:$N517,1)),F$312)+1))</f>
        <v>0</v>
      </c>
      <c r="G517" s="323">
        <f ca="1">IF($A517&lt;&gt;G$313,0,IF($A517&lt;&gt;$A516,1,MOD(G516-1+(COUNTIFS(H$313:$N$313,$A517)=COUNTIFS(H517:$N517,1)),G$312)+1))</f>
        <v>1</v>
      </c>
      <c r="H517" s="323">
        <f ca="1">IF($A517&lt;&gt;H$313,0,IF($A517&lt;&gt;$A516,1,MOD(H516-1+(COUNTIFS(I$313:$N$313,$A517)=COUNTIFS(I517:$N517,1)),H$312)+1))</f>
        <v>2</v>
      </c>
      <c r="I517" s="323">
        <f ca="1">IF($A517&lt;&gt;I$313,0,IF($A517&lt;&gt;$A516,1,MOD(I516-1+(COUNTIFS(N$313:$N$313,$A517)=COUNTIFS(N517:$N517,1)),I$312)+1))</f>
        <v>3</v>
      </c>
      <c r="J517" s="323"/>
      <c r="K517" s="323"/>
      <c r="L517" s="323"/>
      <c r="M517" s="323"/>
      <c r="O517">
        <v>203</v>
      </c>
      <c r="P517" s="125">
        <f t="shared" ca="1" si="856"/>
        <v>0</v>
      </c>
      <c r="Q517" s="125">
        <f t="shared" ca="1" si="857"/>
        <v>0</v>
      </c>
      <c r="R517" s="125">
        <f t="shared" ca="1" si="858"/>
        <v>0</v>
      </c>
      <c r="S517" s="125">
        <f t="shared" ca="1" si="859"/>
        <v>0</v>
      </c>
      <c r="T517" s="125">
        <v>0</v>
      </c>
      <c r="U517" s="125">
        <f t="shared" ca="1" si="860"/>
        <v>0</v>
      </c>
      <c r="V517" s="125">
        <f t="shared" ca="1" si="861"/>
        <v>0.5</v>
      </c>
      <c r="W517" s="125"/>
      <c r="X517" s="125"/>
      <c r="Y517" s="125"/>
      <c r="Z517" s="125"/>
    </row>
    <row r="518" spans="1:26" outlineLevel="1">
      <c r="A518">
        <f t="shared" ca="1" si="862"/>
        <v>2</v>
      </c>
      <c r="B518" t="str">
        <f t="shared" ca="1" si="863"/>
        <v>EP2 LPD1 LPS3 LPM1</v>
      </c>
      <c r="C518" s="325">
        <f ca="1">IF($A518&lt;&gt;$A517,1,MOD(C517-1+(COUNTIFS(D$313:$N$313,$A518)=COUNTIFS(D518:$N518,1)),C$312)+1)</f>
        <v>2</v>
      </c>
      <c r="D518" s="323">
        <f ca="1">IF($A518&lt;&gt;D$313,0,IF($A518&lt;&gt;$A517,1,MOD(D517-1+(COUNTIFS(E$313:$N$313,$A518)=COUNTIFS(E518:$N518,1)),D$312)+1))</f>
        <v>0</v>
      </c>
      <c r="E518" s="323">
        <f ca="1">IF($A518&lt;&gt;E$313,0,IF($A518&lt;&gt;$A517,1,MOD(E517-1+(COUNTIFS(F$313:$N$313,$A518)=COUNTIFS(F518:$N518,1)),E$312)+1))</f>
        <v>0</v>
      </c>
      <c r="F518" s="323">
        <f ca="1">IF($A518&lt;&gt;F$313,0,IF($A518&lt;&gt;$A517,1,MOD(F517-1+(COUNTIFS(G$313:$N$313,$A518)=COUNTIFS(G518:$N518,1)),F$312)+1))</f>
        <v>0</v>
      </c>
      <c r="G518" s="323">
        <f ca="1">IF($A518&lt;&gt;G$313,0,IF($A518&lt;&gt;$A517,1,MOD(G517-1+(COUNTIFS(H$313:$N$313,$A518)=COUNTIFS(H518:$N518,1)),G$312)+1))</f>
        <v>1</v>
      </c>
      <c r="H518" s="323">
        <f ca="1">IF($A518&lt;&gt;H$313,0,IF($A518&lt;&gt;$A517,1,MOD(H517-1+(COUNTIFS(I$313:$N$313,$A518)=COUNTIFS(I518:$N518,1)),H$312)+1))</f>
        <v>3</v>
      </c>
      <c r="I518" s="323">
        <f ca="1">IF($A518&lt;&gt;I$313,0,IF($A518&lt;&gt;$A517,1,MOD(I517-1+(COUNTIFS(N$313:$N$313,$A518)=COUNTIFS(N518:$N518,1)),I$312)+1))</f>
        <v>1</v>
      </c>
      <c r="J518" s="323"/>
      <c r="K518" s="323"/>
      <c r="L518" s="323"/>
      <c r="M518" s="323"/>
      <c r="O518">
        <v>204</v>
      </c>
      <c r="P518" s="125">
        <f t="shared" ca="1" si="856"/>
        <v>0</v>
      </c>
      <c r="Q518" s="125">
        <f t="shared" ca="1" si="857"/>
        <v>0</v>
      </c>
      <c r="R518" s="125">
        <f t="shared" ca="1" si="858"/>
        <v>0</v>
      </c>
      <c r="S518" s="125">
        <f t="shared" ca="1" si="859"/>
        <v>0</v>
      </c>
      <c r="T518" s="125">
        <v>0</v>
      </c>
      <c r="U518" s="125">
        <f t="shared" ca="1" si="860"/>
        <v>0.5</v>
      </c>
      <c r="V518" s="125">
        <f t="shared" ca="1" si="861"/>
        <v>-0.5</v>
      </c>
      <c r="W518" s="125"/>
      <c r="X518" s="125"/>
      <c r="Y518" s="125"/>
      <c r="Z518" s="125"/>
    </row>
    <row r="519" spans="1:26" outlineLevel="1">
      <c r="A519">
        <f t="shared" ca="1" si="862"/>
        <v>2</v>
      </c>
      <c r="B519" t="str">
        <f t="shared" ca="1" si="863"/>
        <v>EP2 LPD1 LPS3 LPM2</v>
      </c>
      <c r="C519" s="325">
        <f ca="1">IF($A519&lt;&gt;$A518,1,MOD(C518-1+(COUNTIFS(D$313:$N$313,$A519)=COUNTIFS(D519:$N519,1)),C$312)+1)</f>
        <v>2</v>
      </c>
      <c r="D519" s="323">
        <f ca="1">IF($A519&lt;&gt;D$313,0,IF($A519&lt;&gt;$A518,1,MOD(D518-1+(COUNTIFS(E$313:$N$313,$A519)=COUNTIFS(E519:$N519,1)),D$312)+1))</f>
        <v>0</v>
      </c>
      <c r="E519" s="323">
        <f ca="1">IF($A519&lt;&gt;E$313,0,IF($A519&lt;&gt;$A518,1,MOD(E518-1+(COUNTIFS(F$313:$N$313,$A519)=COUNTIFS(F519:$N519,1)),E$312)+1))</f>
        <v>0</v>
      </c>
      <c r="F519" s="323">
        <f ca="1">IF($A519&lt;&gt;F$313,0,IF($A519&lt;&gt;$A518,1,MOD(F518-1+(COUNTIFS(G$313:$N$313,$A519)=COUNTIFS(G519:$N519,1)),F$312)+1))</f>
        <v>0</v>
      </c>
      <c r="G519" s="323">
        <f ca="1">IF($A519&lt;&gt;G$313,0,IF($A519&lt;&gt;$A518,1,MOD(G518-1+(COUNTIFS(H$313:$N$313,$A519)=COUNTIFS(H519:$N519,1)),G$312)+1))</f>
        <v>1</v>
      </c>
      <c r="H519" s="323">
        <f ca="1">IF($A519&lt;&gt;H$313,0,IF($A519&lt;&gt;$A518,1,MOD(H518-1+(COUNTIFS(I$313:$N$313,$A519)=COUNTIFS(I519:$N519,1)),H$312)+1))</f>
        <v>3</v>
      </c>
      <c r="I519" s="323">
        <f ca="1">IF($A519&lt;&gt;I$313,0,IF($A519&lt;&gt;$A518,1,MOD(I518-1+(COUNTIFS(N$313:$N$313,$A519)=COUNTIFS(N519:$N519,1)),I$312)+1))</f>
        <v>2</v>
      </c>
      <c r="J519" s="323"/>
      <c r="K519" s="323"/>
      <c r="L519" s="323"/>
      <c r="M519" s="323"/>
      <c r="O519">
        <v>205</v>
      </c>
      <c r="P519" s="125">
        <f t="shared" ca="1" si="856"/>
        <v>0</v>
      </c>
      <c r="Q519" s="125">
        <f t="shared" ca="1" si="857"/>
        <v>0</v>
      </c>
      <c r="R519" s="125">
        <f t="shared" ca="1" si="858"/>
        <v>0</v>
      </c>
      <c r="S519" s="125">
        <f t="shared" ca="1" si="859"/>
        <v>0</v>
      </c>
      <c r="T519" s="125">
        <v>0</v>
      </c>
      <c r="U519" s="125">
        <f t="shared" ca="1" si="860"/>
        <v>0.5</v>
      </c>
      <c r="V519" s="125">
        <f t="shared" ca="1" si="861"/>
        <v>0</v>
      </c>
      <c r="W519" s="125"/>
      <c r="X519" s="125"/>
      <c r="Y519" s="125"/>
      <c r="Z519" s="125"/>
    </row>
    <row r="520" spans="1:26" outlineLevel="1">
      <c r="A520">
        <f t="shared" ca="1" si="862"/>
        <v>2</v>
      </c>
      <c r="B520" t="str">
        <f t="shared" ca="1" si="863"/>
        <v>EP2 LPD1 LPS3 LPM3</v>
      </c>
      <c r="C520" s="325">
        <f ca="1">IF($A520&lt;&gt;$A519,1,MOD(C519-1+(COUNTIFS(D$313:$N$313,$A520)=COUNTIFS(D520:$N520,1)),C$312)+1)</f>
        <v>2</v>
      </c>
      <c r="D520" s="323">
        <f ca="1">IF($A520&lt;&gt;D$313,0,IF($A520&lt;&gt;$A519,1,MOD(D519-1+(COUNTIFS(E$313:$N$313,$A520)=COUNTIFS(E520:$N520,1)),D$312)+1))</f>
        <v>0</v>
      </c>
      <c r="E520" s="323">
        <f ca="1">IF($A520&lt;&gt;E$313,0,IF($A520&lt;&gt;$A519,1,MOD(E519-1+(COUNTIFS(F$313:$N$313,$A520)=COUNTIFS(F520:$N520,1)),E$312)+1))</f>
        <v>0</v>
      </c>
      <c r="F520" s="323">
        <f ca="1">IF($A520&lt;&gt;F$313,0,IF($A520&lt;&gt;$A519,1,MOD(F519-1+(COUNTIFS(G$313:$N$313,$A520)=COUNTIFS(G520:$N520,1)),F$312)+1))</f>
        <v>0</v>
      </c>
      <c r="G520" s="323">
        <f ca="1">IF($A520&lt;&gt;G$313,0,IF($A520&lt;&gt;$A519,1,MOD(G519-1+(COUNTIFS(H$313:$N$313,$A520)=COUNTIFS(H520:$N520,1)),G$312)+1))</f>
        <v>1</v>
      </c>
      <c r="H520" s="323">
        <f ca="1">IF($A520&lt;&gt;H$313,0,IF($A520&lt;&gt;$A519,1,MOD(H519-1+(COUNTIFS(I$313:$N$313,$A520)=COUNTIFS(I520:$N520,1)),H$312)+1))</f>
        <v>3</v>
      </c>
      <c r="I520" s="323">
        <f ca="1">IF($A520&lt;&gt;I$313,0,IF($A520&lt;&gt;$A519,1,MOD(I519-1+(COUNTIFS(N$313:$N$313,$A520)=COUNTIFS(N520:$N520,1)),I$312)+1))</f>
        <v>3</v>
      </c>
      <c r="J520" s="323"/>
      <c r="K520" s="323"/>
      <c r="L520" s="323"/>
      <c r="M520" s="323"/>
      <c r="O520">
        <v>206</v>
      </c>
      <c r="P520" s="125">
        <f t="shared" ca="1" si="856"/>
        <v>0</v>
      </c>
      <c r="Q520" s="125">
        <f t="shared" ca="1" si="857"/>
        <v>0</v>
      </c>
      <c r="R520" s="125">
        <f t="shared" ca="1" si="858"/>
        <v>0</v>
      </c>
      <c r="S520" s="125">
        <f t="shared" ca="1" si="859"/>
        <v>0</v>
      </c>
      <c r="T520" s="125">
        <v>0</v>
      </c>
      <c r="U520" s="125">
        <f t="shared" ca="1" si="860"/>
        <v>0.5</v>
      </c>
      <c r="V520" s="125">
        <f t="shared" ca="1" si="861"/>
        <v>0.5</v>
      </c>
      <c r="W520" s="125"/>
      <c r="X520" s="125"/>
      <c r="Y520" s="125"/>
      <c r="Z520" s="125"/>
    </row>
    <row r="521" spans="1:26" outlineLevel="1">
      <c r="A521">
        <f t="shared" ca="1" si="862"/>
        <v>2</v>
      </c>
      <c r="B521" t="str">
        <f t="shared" ca="1" si="863"/>
        <v>EP3 LPD1 LPS1 LPM1</v>
      </c>
      <c r="C521" s="325">
        <f ca="1">IF($A521&lt;&gt;$A520,1,MOD(C520-1+(COUNTIFS(D$313:$N$313,$A521)=COUNTIFS(D521:$N521,1)),C$312)+1)</f>
        <v>3</v>
      </c>
      <c r="D521" s="323">
        <f ca="1">IF($A521&lt;&gt;D$313,0,IF($A521&lt;&gt;$A520,1,MOD(D520-1+(COUNTIFS(E$313:$N$313,$A521)=COUNTIFS(E521:$N521,1)),D$312)+1))</f>
        <v>0</v>
      </c>
      <c r="E521" s="323">
        <f ca="1">IF($A521&lt;&gt;E$313,0,IF($A521&lt;&gt;$A520,1,MOD(E520-1+(COUNTIFS(F$313:$N$313,$A521)=COUNTIFS(F521:$N521,1)),E$312)+1))</f>
        <v>0</v>
      </c>
      <c r="F521" s="323">
        <f ca="1">IF($A521&lt;&gt;F$313,0,IF($A521&lt;&gt;$A520,1,MOD(F520-1+(COUNTIFS(G$313:$N$313,$A521)=COUNTIFS(G521:$N521,1)),F$312)+1))</f>
        <v>0</v>
      </c>
      <c r="G521" s="323">
        <f ca="1">IF($A521&lt;&gt;G$313,0,IF($A521&lt;&gt;$A520,1,MOD(G520-1+(COUNTIFS(H$313:$N$313,$A521)=COUNTIFS(H521:$N521,1)),G$312)+1))</f>
        <v>1</v>
      </c>
      <c r="H521" s="323">
        <f ca="1">IF($A521&lt;&gt;H$313,0,IF($A521&lt;&gt;$A520,1,MOD(H520-1+(COUNTIFS(I$313:$N$313,$A521)=COUNTIFS(I521:$N521,1)),H$312)+1))</f>
        <v>1</v>
      </c>
      <c r="I521" s="323">
        <f ca="1">IF($A521&lt;&gt;I$313,0,IF($A521&lt;&gt;$A520,1,MOD(I520-1+(COUNTIFS(N$313:$N$313,$A521)=COUNTIFS(N521:$N521,1)),I$312)+1))</f>
        <v>1</v>
      </c>
      <c r="J521" s="323"/>
      <c r="K521" s="323"/>
      <c r="L521" s="323"/>
      <c r="M521" s="323"/>
      <c r="O521">
        <v>207</v>
      </c>
      <c r="P521" s="125">
        <f t="shared" ca="1" si="856"/>
        <v>0.5</v>
      </c>
      <c r="Q521" s="125">
        <f t="shared" ca="1" si="857"/>
        <v>0</v>
      </c>
      <c r="R521" s="125">
        <f t="shared" ca="1" si="858"/>
        <v>0</v>
      </c>
      <c r="S521" s="125">
        <f t="shared" ca="1" si="859"/>
        <v>0</v>
      </c>
      <c r="T521" s="125">
        <v>0</v>
      </c>
      <c r="U521" s="125">
        <f t="shared" ca="1" si="860"/>
        <v>-0.5</v>
      </c>
      <c r="V521" s="125">
        <f t="shared" ca="1" si="861"/>
        <v>-0.5</v>
      </c>
      <c r="W521" s="125"/>
      <c r="X521" s="125"/>
      <c r="Y521" s="125"/>
      <c r="Z521" s="125"/>
    </row>
    <row r="522" spans="1:26" outlineLevel="1">
      <c r="A522">
        <f t="shared" ca="1" si="862"/>
        <v>2</v>
      </c>
      <c r="B522" t="str">
        <f t="shared" ca="1" si="863"/>
        <v>EP3 LPD1 LPS1 LPM2</v>
      </c>
      <c r="C522" s="325">
        <f ca="1">IF($A522&lt;&gt;$A521,1,MOD(C521-1+(COUNTIFS(D$313:$N$313,$A522)=COUNTIFS(D522:$N522,1)),C$312)+1)</f>
        <v>3</v>
      </c>
      <c r="D522" s="323">
        <f ca="1">IF($A522&lt;&gt;D$313,0,IF($A522&lt;&gt;$A521,1,MOD(D521-1+(COUNTIFS(E$313:$N$313,$A522)=COUNTIFS(E522:$N522,1)),D$312)+1))</f>
        <v>0</v>
      </c>
      <c r="E522" s="323">
        <f ca="1">IF($A522&lt;&gt;E$313,0,IF($A522&lt;&gt;$A521,1,MOD(E521-1+(COUNTIFS(F$313:$N$313,$A522)=COUNTIFS(F522:$N522,1)),E$312)+1))</f>
        <v>0</v>
      </c>
      <c r="F522" s="323">
        <f ca="1">IF($A522&lt;&gt;F$313,0,IF($A522&lt;&gt;$A521,1,MOD(F521-1+(COUNTIFS(G$313:$N$313,$A522)=COUNTIFS(G522:$N522,1)),F$312)+1))</f>
        <v>0</v>
      </c>
      <c r="G522" s="323">
        <f ca="1">IF($A522&lt;&gt;G$313,0,IF($A522&lt;&gt;$A521,1,MOD(G521-1+(COUNTIFS(H$313:$N$313,$A522)=COUNTIFS(H522:$N522,1)),G$312)+1))</f>
        <v>1</v>
      </c>
      <c r="H522" s="323">
        <f ca="1">IF($A522&lt;&gt;H$313,0,IF($A522&lt;&gt;$A521,1,MOD(H521-1+(COUNTIFS(I$313:$N$313,$A522)=COUNTIFS(I522:$N522,1)),H$312)+1))</f>
        <v>1</v>
      </c>
      <c r="I522" s="323">
        <f ca="1">IF($A522&lt;&gt;I$313,0,IF($A522&lt;&gt;$A521,1,MOD(I521-1+(COUNTIFS(N$313:$N$313,$A522)=COUNTIFS(N522:$N522,1)),I$312)+1))</f>
        <v>2</v>
      </c>
      <c r="J522" s="323"/>
      <c r="K522" s="323"/>
      <c r="L522" s="323"/>
      <c r="M522" s="323"/>
      <c r="O522">
        <v>208</v>
      </c>
      <c r="P522" s="125">
        <f t="shared" ca="1" si="856"/>
        <v>0.5</v>
      </c>
      <c r="Q522" s="125">
        <f t="shared" ca="1" si="857"/>
        <v>0</v>
      </c>
      <c r="R522" s="125">
        <f t="shared" ca="1" si="858"/>
        <v>0</v>
      </c>
      <c r="S522" s="125">
        <f t="shared" ca="1" si="859"/>
        <v>0</v>
      </c>
      <c r="T522" s="125">
        <v>0</v>
      </c>
      <c r="U522" s="125">
        <f t="shared" ca="1" si="860"/>
        <v>-0.5</v>
      </c>
      <c r="V522" s="125">
        <f t="shared" ca="1" si="861"/>
        <v>0</v>
      </c>
      <c r="W522" s="125"/>
      <c r="X522" s="125"/>
      <c r="Y522" s="125"/>
      <c r="Z522" s="125"/>
    </row>
    <row r="523" spans="1:26" outlineLevel="1">
      <c r="A523">
        <f t="shared" ca="1" si="862"/>
        <v>2</v>
      </c>
      <c r="B523" t="str">
        <f t="shared" ca="1" si="863"/>
        <v>EP3 LPD1 LPS1 LPM3</v>
      </c>
      <c r="C523" s="325">
        <f ca="1">IF($A523&lt;&gt;$A522,1,MOD(C522-1+(COUNTIFS(D$313:$N$313,$A523)=COUNTIFS(D523:$N523,1)),C$312)+1)</f>
        <v>3</v>
      </c>
      <c r="D523" s="323">
        <f ca="1">IF($A523&lt;&gt;D$313,0,IF($A523&lt;&gt;$A522,1,MOD(D522-1+(COUNTIFS(E$313:$N$313,$A523)=COUNTIFS(E523:$N523,1)),D$312)+1))</f>
        <v>0</v>
      </c>
      <c r="E523" s="323">
        <f ca="1">IF($A523&lt;&gt;E$313,0,IF($A523&lt;&gt;$A522,1,MOD(E522-1+(COUNTIFS(F$313:$N$313,$A523)=COUNTIFS(F523:$N523,1)),E$312)+1))</f>
        <v>0</v>
      </c>
      <c r="F523" s="323">
        <f ca="1">IF($A523&lt;&gt;F$313,0,IF($A523&lt;&gt;$A522,1,MOD(F522-1+(COUNTIFS(G$313:$N$313,$A523)=COUNTIFS(G523:$N523,1)),F$312)+1))</f>
        <v>0</v>
      </c>
      <c r="G523" s="323">
        <f ca="1">IF($A523&lt;&gt;G$313,0,IF($A523&lt;&gt;$A522,1,MOD(G522-1+(COUNTIFS(H$313:$N$313,$A523)=COUNTIFS(H523:$N523,1)),G$312)+1))</f>
        <v>1</v>
      </c>
      <c r="H523" s="323">
        <f ca="1">IF($A523&lt;&gt;H$313,0,IF($A523&lt;&gt;$A522,1,MOD(H522-1+(COUNTIFS(I$313:$N$313,$A523)=COUNTIFS(I523:$N523,1)),H$312)+1))</f>
        <v>1</v>
      </c>
      <c r="I523" s="323">
        <f ca="1">IF($A523&lt;&gt;I$313,0,IF($A523&lt;&gt;$A522,1,MOD(I522-1+(COUNTIFS(N$313:$N$313,$A523)=COUNTIFS(N523:$N523,1)),I$312)+1))</f>
        <v>3</v>
      </c>
      <c r="J523" s="323"/>
      <c r="K523" s="323"/>
      <c r="L523" s="323"/>
      <c r="M523" s="323"/>
      <c r="O523">
        <v>209</v>
      </c>
      <c r="P523" s="125">
        <f t="shared" ref="P523:P586" ca="1" si="864">IF(C523=0,0,INDEX(C$305:C$308,C523,1))</f>
        <v>0.5</v>
      </c>
      <c r="Q523" s="125">
        <f t="shared" ref="Q523:Q586" ca="1" si="865">IF(D523=0,0,INDEX(D$305:D$308,D523,1))</f>
        <v>0</v>
      </c>
      <c r="R523" s="125">
        <f t="shared" ref="R523:R586" ca="1" si="866">IF(E523=0,0,INDEX(E$305:E$308,E523,1))</f>
        <v>0</v>
      </c>
      <c r="S523" s="125">
        <f t="shared" ref="S523:S586" ca="1" si="867">IF(F523=0,0,INDEX(F$305:F$308,F523,1))</f>
        <v>0</v>
      </c>
      <c r="T523" s="125">
        <v>0</v>
      </c>
      <c r="U523" s="125">
        <f t="shared" ref="U523:U586" ca="1" si="868">IF(H523=0,0,INDEX(H$305:H$308,H523,1))</f>
        <v>-0.5</v>
      </c>
      <c r="V523" s="125">
        <f t="shared" ref="V523:V586" ca="1" si="869">IF(I523=0,0,INDEX(I$305:I$308,I523,1))</f>
        <v>0.5</v>
      </c>
      <c r="W523" s="125"/>
      <c r="X523" s="125"/>
      <c r="Y523" s="125"/>
      <c r="Z523" s="125"/>
    </row>
    <row r="524" spans="1:26" outlineLevel="1">
      <c r="A524">
        <f t="shared" ref="A524:A587" ca="1" si="870">OFFSET(A524,-1,0)</f>
        <v>2</v>
      </c>
      <c r="B524" t="str">
        <f t="shared" ca="1" si="863"/>
        <v>EP3 LPD1 LPS2 LPM1</v>
      </c>
      <c r="C524" s="325">
        <f ca="1">IF($A524&lt;&gt;$A523,1,MOD(C523-1+(COUNTIFS(D$313:$N$313,$A524)=COUNTIFS(D524:$N524,1)),C$312)+1)</f>
        <v>3</v>
      </c>
      <c r="D524" s="323">
        <f ca="1">IF($A524&lt;&gt;D$313,0,IF($A524&lt;&gt;$A523,1,MOD(D523-1+(COUNTIFS(E$313:$N$313,$A524)=COUNTIFS(E524:$N524,1)),D$312)+1))</f>
        <v>0</v>
      </c>
      <c r="E524" s="323">
        <f ca="1">IF($A524&lt;&gt;E$313,0,IF($A524&lt;&gt;$A523,1,MOD(E523-1+(COUNTIFS(F$313:$N$313,$A524)=COUNTIFS(F524:$N524,1)),E$312)+1))</f>
        <v>0</v>
      </c>
      <c r="F524" s="323">
        <f ca="1">IF($A524&lt;&gt;F$313,0,IF($A524&lt;&gt;$A523,1,MOD(F523-1+(COUNTIFS(G$313:$N$313,$A524)=COUNTIFS(G524:$N524,1)),F$312)+1))</f>
        <v>0</v>
      </c>
      <c r="G524" s="323">
        <f ca="1">IF($A524&lt;&gt;G$313,0,IF($A524&lt;&gt;$A523,1,MOD(G523-1+(COUNTIFS(H$313:$N$313,$A524)=COUNTIFS(H524:$N524,1)),G$312)+1))</f>
        <v>1</v>
      </c>
      <c r="H524" s="323">
        <f ca="1">IF($A524&lt;&gt;H$313,0,IF($A524&lt;&gt;$A523,1,MOD(H523-1+(COUNTIFS(I$313:$N$313,$A524)=COUNTIFS(I524:$N524,1)),H$312)+1))</f>
        <v>2</v>
      </c>
      <c r="I524" s="323">
        <f ca="1">IF($A524&lt;&gt;I$313,0,IF($A524&lt;&gt;$A523,1,MOD(I523-1+(COUNTIFS(N$313:$N$313,$A524)=COUNTIFS(N524:$N524,1)),I$312)+1))</f>
        <v>1</v>
      </c>
      <c r="J524" s="323"/>
      <c r="K524" s="323"/>
      <c r="L524" s="323"/>
      <c r="M524" s="323"/>
      <c r="O524">
        <v>210</v>
      </c>
      <c r="P524" s="125">
        <f t="shared" ca="1" si="864"/>
        <v>0.5</v>
      </c>
      <c r="Q524" s="125">
        <f t="shared" ca="1" si="865"/>
        <v>0</v>
      </c>
      <c r="R524" s="125">
        <f t="shared" ca="1" si="866"/>
        <v>0</v>
      </c>
      <c r="S524" s="125">
        <f t="shared" ca="1" si="867"/>
        <v>0</v>
      </c>
      <c r="T524" s="125">
        <v>0</v>
      </c>
      <c r="U524" s="125">
        <f t="shared" ca="1" si="868"/>
        <v>0</v>
      </c>
      <c r="V524" s="125">
        <f t="shared" ca="1" si="869"/>
        <v>-0.5</v>
      </c>
      <c r="W524" s="125"/>
      <c r="X524" s="125"/>
      <c r="Y524" s="125"/>
      <c r="Z524" s="125"/>
    </row>
    <row r="525" spans="1:26" outlineLevel="1">
      <c r="A525">
        <f t="shared" ca="1" si="870"/>
        <v>2</v>
      </c>
      <c r="B525" t="str">
        <f t="shared" ca="1" si="863"/>
        <v>EP3 LPD1 LPS2 LPM2</v>
      </c>
      <c r="C525" s="325">
        <f ca="1">IF($A525&lt;&gt;$A524,1,MOD(C524-1+(COUNTIFS(D$313:$N$313,$A525)=COUNTIFS(D525:$N525,1)),C$312)+1)</f>
        <v>3</v>
      </c>
      <c r="D525" s="323">
        <f ca="1">IF($A525&lt;&gt;D$313,0,IF($A525&lt;&gt;$A524,1,MOD(D524-1+(COUNTIFS(E$313:$N$313,$A525)=COUNTIFS(E525:$N525,1)),D$312)+1))</f>
        <v>0</v>
      </c>
      <c r="E525" s="323">
        <f ca="1">IF($A525&lt;&gt;E$313,0,IF($A525&lt;&gt;$A524,1,MOD(E524-1+(COUNTIFS(F$313:$N$313,$A525)=COUNTIFS(F525:$N525,1)),E$312)+1))</f>
        <v>0</v>
      </c>
      <c r="F525" s="323">
        <f ca="1">IF($A525&lt;&gt;F$313,0,IF($A525&lt;&gt;$A524,1,MOD(F524-1+(COUNTIFS(G$313:$N$313,$A525)=COUNTIFS(G525:$N525,1)),F$312)+1))</f>
        <v>0</v>
      </c>
      <c r="G525" s="323">
        <f ca="1">IF($A525&lt;&gt;G$313,0,IF($A525&lt;&gt;$A524,1,MOD(G524-1+(COUNTIFS(H$313:$N$313,$A525)=COUNTIFS(H525:$N525,1)),G$312)+1))</f>
        <v>1</v>
      </c>
      <c r="H525" s="323">
        <f ca="1">IF($A525&lt;&gt;H$313,0,IF($A525&lt;&gt;$A524,1,MOD(H524-1+(COUNTIFS(I$313:$N$313,$A525)=COUNTIFS(I525:$N525,1)),H$312)+1))</f>
        <v>2</v>
      </c>
      <c r="I525" s="323">
        <f ca="1">IF($A525&lt;&gt;I$313,0,IF($A525&lt;&gt;$A524,1,MOD(I524-1+(COUNTIFS(N$313:$N$313,$A525)=COUNTIFS(N525:$N525,1)),I$312)+1))</f>
        <v>2</v>
      </c>
      <c r="J525" s="323"/>
      <c r="K525" s="323"/>
      <c r="L525" s="323"/>
      <c r="M525" s="323"/>
      <c r="O525">
        <v>211</v>
      </c>
      <c r="P525" s="125">
        <f t="shared" ca="1" si="864"/>
        <v>0.5</v>
      </c>
      <c r="Q525" s="125">
        <f t="shared" ca="1" si="865"/>
        <v>0</v>
      </c>
      <c r="R525" s="125">
        <f t="shared" ca="1" si="866"/>
        <v>0</v>
      </c>
      <c r="S525" s="125">
        <f t="shared" ca="1" si="867"/>
        <v>0</v>
      </c>
      <c r="T525" s="125">
        <v>0</v>
      </c>
      <c r="U525" s="125">
        <f t="shared" ca="1" si="868"/>
        <v>0</v>
      </c>
      <c r="V525" s="125">
        <f t="shared" ca="1" si="869"/>
        <v>0</v>
      </c>
      <c r="W525" s="125"/>
      <c r="X525" s="125"/>
      <c r="Y525" s="125"/>
      <c r="Z525" s="125"/>
    </row>
    <row r="526" spans="1:26" outlineLevel="1">
      <c r="A526">
        <f t="shared" ca="1" si="870"/>
        <v>2</v>
      </c>
      <c r="B526" t="str">
        <f t="shared" ca="1" si="863"/>
        <v>EP3 LPD1 LPS2 LPM3</v>
      </c>
      <c r="C526" s="325">
        <f ca="1">IF($A526&lt;&gt;$A525,1,MOD(C525-1+(COUNTIFS(D$313:$N$313,$A526)=COUNTIFS(D526:$N526,1)),C$312)+1)</f>
        <v>3</v>
      </c>
      <c r="D526" s="323">
        <f ca="1">IF($A526&lt;&gt;D$313,0,IF($A526&lt;&gt;$A525,1,MOD(D525-1+(COUNTIFS(E$313:$N$313,$A526)=COUNTIFS(E526:$N526,1)),D$312)+1))</f>
        <v>0</v>
      </c>
      <c r="E526" s="323">
        <f ca="1">IF($A526&lt;&gt;E$313,0,IF($A526&lt;&gt;$A525,1,MOD(E525-1+(COUNTIFS(F$313:$N$313,$A526)=COUNTIFS(F526:$N526,1)),E$312)+1))</f>
        <v>0</v>
      </c>
      <c r="F526" s="323">
        <f ca="1">IF($A526&lt;&gt;F$313,0,IF($A526&lt;&gt;$A525,1,MOD(F525-1+(COUNTIFS(G$313:$N$313,$A526)=COUNTIFS(G526:$N526,1)),F$312)+1))</f>
        <v>0</v>
      </c>
      <c r="G526" s="323">
        <f ca="1">IF($A526&lt;&gt;G$313,0,IF($A526&lt;&gt;$A525,1,MOD(G525-1+(COUNTIFS(H$313:$N$313,$A526)=COUNTIFS(H526:$N526,1)),G$312)+1))</f>
        <v>1</v>
      </c>
      <c r="H526" s="323">
        <f ca="1">IF($A526&lt;&gt;H$313,0,IF($A526&lt;&gt;$A525,1,MOD(H525-1+(COUNTIFS(I$313:$N$313,$A526)=COUNTIFS(I526:$N526,1)),H$312)+1))</f>
        <v>2</v>
      </c>
      <c r="I526" s="323">
        <f ca="1">IF($A526&lt;&gt;I$313,0,IF($A526&lt;&gt;$A525,1,MOD(I525-1+(COUNTIFS(N$313:$N$313,$A526)=COUNTIFS(N526:$N526,1)),I$312)+1))</f>
        <v>3</v>
      </c>
      <c r="J526" s="323"/>
      <c r="K526" s="323"/>
      <c r="L526" s="323"/>
      <c r="M526" s="323"/>
      <c r="O526">
        <v>212</v>
      </c>
      <c r="P526" s="125">
        <f t="shared" ca="1" si="864"/>
        <v>0.5</v>
      </c>
      <c r="Q526" s="125">
        <f t="shared" ca="1" si="865"/>
        <v>0</v>
      </c>
      <c r="R526" s="125">
        <f t="shared" ca="1" si="866"/>
        <v>0</v>
      </c>
      <c r="S526" s="125">
        <f t="shared" ca="1" si="867"/>
        <v>0</v>
      </c>
      <c r="T526" s="125">
        <v>0</v>
      </c>
      <c r="U526" s="125">
        <f t="shared" ca="1" si="868"/>
        <v>0</v>
      </c>
      <c r="V526" s="125">
        <f t="shared" ca="1" si="869"/>
        <v>0.5</v>
      </c>
      <c r="W526" s="125"/>
      <c r="X526" s="125"/>
      <c r="Y526" s="125"/>
      <c r="Z526" s="125"/>
    </row>
    <row r="527" spans="1:26" outlineLevel="1">
      <c r="A527">
        <f t="shared" ca="1" si="870"/>
        <v>2</v>
      </c>
      <c r="B527" t="str">
        <f t="shared" ca="1" si="863"/>
        <v>EP3 LPD1 LPS3 LPM1</v>
      </c>
      <c r="C527" s="325">
        <f ca="1">IF($A527&lt;&gt;$A526,1,MOD(C526-1+(COUNTIFS(D$313:$N$313,$A527)=COUNTIFS(D527:$N527,1)),C$312)+1)</f>
        <v>3</v>
      </c>
      <c r="D527" s="323">
        <f ca="1">IF($A527&lt;&gt;D$313,0,IF($A527&lt;&gt;$A526,1,MOD(D526-1+(COUNTIFS(E$313:$N$313,$A527)=COUNTIFS(E527:$N527,1)),D$312)+1))</f>
        <v>0</v>
      </c>
      <c r="E527" s="323">
        <f ca="1">IF($A527&lt;&gt;E$313,0,IF($A527&lt;&gt;$A526,1,MOD(E526-1+(COUNTIFS(F$313:$N$313,$A527)=COUNTIFS(F527:$N527,1)),E$312)+1))</f>
        <v>0</v>
      </c>
      <c r="F527" s="323">
        <f ca="1">IF($A527&lt;&gt;F$313,0,IF($A527&lt;&gt;$A526,1,MOD(F526-1+(COUNTIFS(G$313:$N$313,$A527)=COUNTIFS(G527:$N527,1)),F$312)+1))</f>
        <v>0</v>
      </c>
      <c r="G527" s="323">
        <f ca="1">IF($A527&lt;&gt;G$313,0,IF($A527&lt;&gt;$A526,1,MOD(G526-1+(COUNTIFS(H$313:$N$313,$A527)=COUNTIFS(H527:$N527,1)),G$312)+1))</f>
        <v>1</v>
      </c>
      <c r="H527" s="323">
        <f ca="1">IF($A527&lt;&gt;H$313,0,IF($A527&lt;&gt;$A526,1,MOD(H526-1+(COUNTIFS(I$313:$N$313,$A527)=COUNTIFS(I527:$N527,1)),H$312)+1))</f>
        <v>3</v>
      </c>
      <c r="I527" s="323">
        <f ca="1">IF($A527&lt;&gt;I$313,0,IF($A527&lt;&gt;$A526,1,MOD(I526-1+(COUNTIFS(N$313:$N$313,$A527)=COUNTIFS(N527:$N527,1)),I$312)+1))</f>
        <v>1</v>
      </c>
      <c r="J527" s="323"/>
      <c r="K527" s="323"/>
      <c r="L527" s="323"/>
      <c r="M527" s="323"/>
      <c r="O527">
        <v>213</v>
      </c>
      <c r="P527" s="125">
        <f t="shared" ca="1" si="864"/>
        <v>0.5</v>
      </c>
      <c r="Q527" s="125">
        <f t="shared" ca="1" si="865"/>
        <v>0</v>
      </c>
      <c r="R527" s="125">
        <f t="shared" ca="1" si="866"/>
        <v>0</v>
      </c>
      <c r="S527" s="125">
        <f t="shared" ca="1" si="867"/>
        <v>0</v>
      </c>
      <c r="T527" s="125">
        <v>0</v>
      </c>
      <c r="U527" s="125">
        <f t="shared" ca="1" si="868"/>
        <v>0.5</v>
      </c>
      <c r="V527" s="125">
        <f t="shared" ca="1" si="869"/>
        <v>-0.5</v>
      </c>
      <c r="W527" s="125"/>
      <c r="X527" s="125"/>
      <c r="Y527" s="125"/>
      <c r="Z527" s="125"/>
    </row>
    <row r="528" spans="1:26" outlineLevel="1">
      <c r="A528">
        <f t="shared" ca="1" si="870"/>
        <v>2</v>
      </c>
      <c r="B528" t="str">
        <f t="shared" ca="1" si="863"/>
        <v>EP3 LPD1 LPS3 LPM2</v>
      </c>
      <c r="C528" s="325">
        <f ca="1">IF($A528&lt;&gt;$A527,1,MOD(C527-1+(COUNTIFS(D$313:$N$313,$A528)=COUNTIFS(D528:$N528,1)),C$312)+1)</f>
        <v>3</v>
      </c>
      <c r="D528" s="323">
        <f ca="1">IF($A528&lt;&gt;D$313,0,IF($A528&lt;&gt;$A527,1,MOD(D527-1+(COUNTIFS(E$313:$N$313,$A528)=COUNTIFS(E528:$N528,1)),D$312)+1))</f>
        <v>0</v>
      </c>
      <c r="E528" s="323">
        <f ca="1">IF($A528&lt;&gt;E$313,0,IF($A528&lt;&gt;$A527,1,MOD(E527-1+(COUNTIFS(F$313:$N$313,$A528)=COUNTIFS(F528:$N528,1)),E$312)+1))</f>
        <v>0</v>
      </c>
      <c r="F528" s="323">
        <f ca="1">IF($A528&lt;&gt;F$313,0,IF($A528&lt;&gt;$A527,1,MOD(F527-1+(COUNTIFS(G$313:$N$313,$A528)=COUNTIFS(G528:$N528,1)),F$312)+1))</f>
        <v>0</v>
      </c>
      <c r="G528" s="323">
        <f ca="1">IF($A528&lt;&gt;G$313,0,IF($A528&lt;&gt;$A527,1,MOD(G527-1+(COUNTIFS(H$313:$N$313,$A528)=COUNTIFS(H528:$N528,1)),G$312)+1))</f>
        <v>1</v>
      </c>
      <c r="H528" s="323">
        <f ca="1">IF($A528&lt;&gt;H$313,0,IF($A528&lt;&gt;$A527,1,MOD(H527-1+(COUNTIFS(I$313:$N$313,$A528)=COUNTIFS(I528:$N528,1)),H$312)+1))</f>
        <v>3</v>
      </c>
      <c r="I528" s="323">
        <f ca="1">IF($A528&lt;&gt;I$313,0,IF($A528&lt;&gt;$A527,1,MOD(I527-1+(COUNTIFS(N$313:$N$313,$A528)=COUNTIFS(N528:$N528,1)),I$312)+1))</f>
        <v>2</v>
      </c>
      <c r="J528" s="323"/>
      <c r="K528" s="323"/>
      <c r="L528" s="323"/>
      <c r="M528" s="323"/>
      <c r="O528">
        <v>214</v>
      </c>
      <c r="P528" s="125">
        <f t="shared" ca="1" si="864"/>
        <v>0.5</v>
      </c>
      <c r="Q528" s="125">
        <f t="shared" ca="1" si="865"/>
        <v>0</v>
      </c>
      <c r="R528" s="125">
        <f t="shared" ca="1" si="866"/>
        <v>0</v>
      </c>
      <c r="S528" s="125">
        <f t="shared" ca="1" si="867"/>
        <v>0</v>
      </c>
      <c r="T528" s="125">
        <v>0</v>
      </c>
      <c r="U528" s="125">
        <f t="shared" ca="1" si="868"/>
        <v>0.5</v>
      </c>
      <c r="V528" s="125">
        <f t="shared" ca="1" si="869"/>
        <v>0</v>
      </c>
      <c r="W528" s="125"/>
      <c r="X528" s="125"/>
      <c r="Y528" s="125"/>
      <c r="Z528" s="125"/>
    </row>
    <row r="529" spans="1:26" outlineLevel="1">
      <c r="A529">
        <f t="shared" ca="1" si="870"/>
        <v>2</v>
      </c>
      <c r="B529" t="str">
        <f t="shared" ca="1" si="863"/>
        <v>EP3 LPD1 LPS3 LPM3</v>
      </c>
      <c r="C529" s="325">
        <f ca="1">IF($A529&lt;&gt;$A528,1,MOD(C528-1+(COUNTIFS(D$313:$N$313,$A529)=COUNTIFS(D529:$N529,1)),C$312)+1)</f>
        <v>3</v>
      </c>
      <c r="D529" s="323">
        <f ca="1">IF($A529&lt;&gt;D$313,0,IF($A529&lt;&gt;$A528,1,MOD(D528-1+(COUNTIFS(E$313:$N$313,$A529)=COUNTIFS(E529:$N529,1)),D$312)+1))</f>
        <v>0</v>
      </c>
      <c r="E529" s="323">
        <f ca="1">IF($A529&lt;&gt;E$313,0,IF($A529&lt;&gt;$A528,1,MOD(E528-1+(COUNTIFS(F$313:$N$313,$A529)=COUNTIFS(F529:$N529,1)),E$312)+1))</f>
        <v>0</v>
      </c>
      <c r="F529" s="323">
        <f ca="1">IF($A529&lt;&gt;F$313,0,IF($A529&lt;&gt;$A528,1,MOD(F528-1+(COUNTIFS(G$313:$N$313,$A529)=COUNTIFS(G529:$N529,1)),F$312)+1))</f>
        <v>0</v>
      </c>
      <c r="G529" s="323">
        <f ca="1">IF($A529&lt;&gt;G$313,0,IF($A529&lt;&gt;$A528,1,MOD(G528-1+(COUNTIFS(H$313:$N$313,$A529)=COUNTIFS(H529:$N529,1)),G$312)+1))</f>
        <v>1</v>
      </c>
      <c r="H529" s="323">
        <f ca="1">IF($A529&lt;&gt;H$313,0,IF($A529&lt;&gt;$A528,1,MOD(H528-1+(COUNTIFS(I$313:$N$313,$A529)=COUNTIFS(I529:$N529,1)),H$312)+1))</f>
        <v>3</v>
      </c>
      <c r="I529" s="323">
        <f ca="1">IF($A529&lt;&gt;I$313,0,IF($A529&lt;&gt;$A528,1,MOD(I528-1+(COUNTIFS(N$313:$N$313,$A529)=COUNTIFS(N529:$N529,1)),I$312)+1))</f>
        <v>3</v>
      </c>
      <c r="J529" s="323"/>
      <c r="K529" s="323"/>
      <c r="L529" s="323"/>
      <c r="M529" s="323"/>
      <c r="O529">
        <v>215</v>
      </c>
      <c r="P529" s="125">
        <f t="shared" ca="1" si="864"/>
        <v>0.5</v>
      </c>
      <c r="Q529" s="125">
        <f t="shared" ca="1" si="865"/>
        <v>0</v>
      </c>
      <c r="R529" s="125">
        <f t="shared" ca="1" si="866"/>
        <v>0</v>
      </c>
      <c r="S529" s="125">
        <f t="shared" ca="1" si="867"/>
        <v>0</v>
      </c>
      <c r="T529" s="125">
        <v>0</v>
      </c>
      <c r="U529" s="125">
        <f t="shared" ca="1" si="868"/>
        <v>0.5</v>
      </c>
      <c r="V529" s="125">
        <f t="shared" ca="1" si="869"/>
        <v>0.5</v>
      </c>
      <c r="W529" s="125"/>
      <c r="X529" s="125"/>
      <c r="Y529" s="125"/>
      <c r="Z529" s="125"/>
    </row>
    <row r="530" spans="1:26" outlineLevel="1">
      <c r="A530">
        <f t="shared" ca="1" si="870"/>
        <v>2</v>
      </c>
      <c r="B530" t="str">
        <f t="shared" ca="1" si="863"/>
        <v>EP1 LPD1 LPS1 LPM1</v>
      </c>
      <c r="C530" s="325">
        <f ca="1">IF($A530&lt;&gt;$A529,1,MOD(C529-1+(COUNTIFS(D$313:$N$313,$A530)=COUNTIFS(D530:$N530,1)),C$312)+1)</f>
        <v>1</v>
      </c>
      <c r="D530" s="323">
        <f ca="1">IF($A530&lt;&gt;D$313,0,IF($A530&lt;&gt;$A529,1,MOD(D529-1+(COUNTIFS(E$313:$N$313,$A530)=COUNTIFS(E530:$N530,1)),D$312)+1))</f>
        <v>0</v>
      </c>
      <c r="E530" s="323">
        <f ca="1">IF($A530&lt;&gt;E$313,0,IF($A530&lt;&gt;$A529,1,MOD(E529-1+(COUNTIFS(F$313:$N$313,$A530)=COUNTIFS(F530:$N530,1)),E$312)+1))</f>
        <v>0</v>
      </c>
      <c r="F530" s="323">
        <f ca="1">IF($A530&lt;&gt;F$313,0,IF($A530&lt;&gt;$A529,1,MOD(F529-1+(COUNTIFS(G$313:$N$313,$A530)=COUNTIFS(G530:$N530,1)),F$312)+1))</f>
        <v>0</v>
      </c>
      <c r="G530" s="323">
        <f ca="1">IF($A530&lt;&gt;G$313,0,IF($A530&lt;&gt;$A529,1,MOD(G529-1+(COUNTIFS(H$313:$N$313,$A530)=COUNTIFS(H530:$N530,1)),G$312)+1))</f>
        <v>1</v>
      </c>
      <c r="H530" s="323">
        <f ca="1">IF($A530&lt;&gt;H$313,0,IF($A530&lt;&gt;$A529,1,MOD(H529-1+(COUNTIFS(I$313:$N$313,$A530)=COUNTIFS(I530:$N530,1)),H$312)+1))</f>
        <v>1</v>
      </c>
      <c r="I530" s="323">
        <f ca="1">IF($A530&lt;&gt;I$313,0,IF($A530&lt;&gt;$A529,1,MOD(I529-1+(COUNTIFS(N$313:$N$313,$A530)=COUNTIFS(N530:$N530,1)),I$312)+1))</f>
        <v>1</v>
      </c>
      <c r="J530" s="323"/>
      <c r="K530" s="323"/>
      <c r="L530" s="323"/>
      <c r="M530" s="323"/>
      <c r="O530">
        <v>216</v>
      </c>
      <c r="P530" s="125">
        <f t="shared" ca="1" si="864"/>
        <v>-0.5</v>
      </c>
      <c r="Q530" s="125">
        <f t="shared" ca="1" si="865"/>
        <v>0</v>
      </c>
      <c r="R530" s="125">
        <f t="shared" ca="1" si="866"/>
        <v>0</v>
      </c>
      <c r="S530" s="125">
        <f t="shared" ca="1" si="867"/>
        <v>0</v>
      </c>
      <c r="T530" s="125">
        <v>0</v>
      </c>
      <c r="U530" s="125">
        <f t="shared" ca="1" si="868"/>
        <v>-0.5</v>
      </c>
      <c r="V530" s="125">
        <f t="shared" ca="1" si="869"/>
        <v>-0.5</v>
      </c>
      <c r="W530" s="125"/>
      <c r="X530" s="125"/>
      <c r="Y530" s="125"/>
      <c r="Z530" s="125"/>
    </row>
    <row r="531" spans="1:26" outlineLevel="1">
      <c r="A531">
        <f t="shared" ca="1" si="870"/>
        <v>2</v>
      </c>
      <c r="B531" t="str">
        <f t="shared" ca="1" si="863"/>
        <v>EP1 LPD1 LPS1 LPM2</v>
      </c>
      <c r="C531" s="325">
        <f ca="1">IF($A531&lt;&gt;$A530,1,MOD(C530-1+(COUNTIFS(D$313:$N$313,$A531)=COUNTIFS(D531:$N531,1)),C$312)+1)</f>
        <v>1</v>
      </c>
      <c r="D531" s="323">
        <f ca="1">IF($A531&lt;&gt;D$313,0,IF($A531&lt;&gt;$A530,1,MOD(D530-1+(COUNTIFS(E$313:$N$313,$A531)=COUNTIFS(E531:$N531,1)),D$312)+1))</f>
        <v>0</v>
      </c>
      <c r="E531" s="323">
        <f ca="1">IF($A531&lt;&gt;E$313,0,IF($A531&lt;&gt;$A530,1,MOD(E530-1+(COUNTIFS(F$313:$N$313,$A531)=COUNTIFS(F531:$N531,1)),E$312)+1))</f>
        <v>0</v>
      </c>
      <c r="F531" s="323">
        <f ca="1">IF($A531&lt;&gt;F$313,0,IF($A531&lt;&gt;$A530,1,MOD(F530-1+(COUNTIFS(G$313:$N$313,$A531)=COUNTIFS(G531:$N531,1)),F$312)+1))</f>
        <v>0</v>
      </c>
      <c r="G531" s="323">
        <f ca="1">IF($A531&lt;&gt;G$313,0,IF($A531&lt;&gt;$A530,1,MOD(G530-1+(COUNTIFS(H$313:$N$313,$A531)=COUNTIFS(H531:$N531,1)),G$312)+1))</f>
        <v>1</v>
      </c>
      <c r="H531" s="323">
        <f ca="1">IF($A531&lt;&gt;H$313,0,IF($A531&lt;&gt;$A530,1,MOD(H530-1+(COUNTIFS(I$313:$N$313,$A531)=COUNTIFS(I531:$N531,1)),H$312)+1))</f>
        <v>1</v>
      </c>
      <c r="I531" s="323">
        <f ca="1">IF($A531&lt;&gt;I$313,0,IF($A531&lt;&gt;$A530,1,MOD(I530-1+(COUNTIFS(N$313:$N$313,$A531)=COUNTIFS(N531:$N531,1)),I$312)+1))</f>
        <v>2</v>
      </c>
      <c r="J531" s="323"/>
      <c r="K531" s="323"/>
      <c r="L531" s="323"/>
      <c r="M531" s="323"/>
      <c r="O531">
        <v>217</v>
      </c>
      <c r="P531" s="125">
        <f t="shared" ca="1" si="864"/>
        <v>-0.5</v>
      </c>
      <c r="Q531" s="125">
        <f t="shared" ca="1" si="865"/>
        <v>0</v>
      </c>
      <c r="R531" s="125">
        <f t="shared" ca="1" si="866"/>
        <v>0</v>
      </c>
      <c r="S531" s="125">
        <f t="shared" ca="1" si="867"/>
        <v>0</v>
      </c>
      <c r="T531" s="125">
        <v>0</v>
      </c>
      <c r="U531" s="125">
        <f t="shared" ca="1" si="868"/>
        <v>-0.5</v>
      </c>
      <c r="V531" s="125">
        <f t="shared" ca="1" si="869"/>
        <v>0</v>
      </c>
      <c r="W531" s="125"/>
      <c r="X531" s="125"/>
      <c r="Y531" s="125"/>
      <c r="Z531" s="125"/>
    </row>
    <row r="532" spans="1:26" outlineLevel="1">
      <c r="A532">
        <f t="shared" ca="1" si="870"/>
        <v>2</v>
      </c>
      <c r="B532" t="str">
        <f t="shared" ca="1" si="863"/>
        <v>EP1 LPD1 LPS1 LPM3</v>
      </c>
      <c r="C532" s="325">
        <f ca="1">IF($A532&lt;&gt;$A531,1,MOD(C531-1+(COUNTIFS(D$313:$N$313,$A532)=COUNTIFS(D532:$N532,1)),C$312)+1)</f>
        <v>1</v>
      </c>
      <c r="D532" s="323">
        <f ca="1">IF($A532&lt;&gt;D$313,0,IF($A532&lt;&gt;$A531,1,MOD(D531-1+(COUNTIFS(E$313:$N$313,$A532)=COUNTIFS(E532:$N532,1)),D$312)+1))</f>
        <v>0</v>
      </c>
      <c r="E532" s="323">
        <f ca="1">IF($A532&lt;&gt;E$313,0,IF($A532&lt;&gt;$A531,1,MOD(E531-1+(COUNTIFS(F$313:$N$313,$A532)=COUNTIFS(F532:$N532,1)),E$312)+1))</f>
        <v>0</v>
      </c>
      <c r="F532" s="323">
        <f ca="1">IF($A532&lt;&gt;F$313,0,IF($A532&lt;&gt;$A531,1,MOD(F531-1+(COUNTIFS(G$313:$N$313,$A532)=COUNTIFS(G532:$N532,1)),F$312)+1))</f>
        <v>0</v>
      </c>
      <c r="G532" s="323">
        <f ca="1">IF($A532&lt;&gt;G$313,0,IF($A532&lt;&gt;$A531,1,MOD(G531-1+(COUNTIFS(H$313:$N$313,$A532)=COUNTIFS(H532:$N532,1)),G$312)+1))</f>
        <v>1</v>
      </c>
      <c r="H532" s="323">
        <f ca="1">IF($A532&lt;&gt;H$313,0,IF($A532&lt;&gt;$A531,1,MOD(H531-1+(COUNTIFS(I$313:$N$313,$A532)=COUNTIFS(I532:$N532,1)),H$312)+1))</f>
        <v>1</v>
      </c>
      <c r="I532" s="323">
        <f ca="1">IF($A532&lt;&gt;I$313,0,IF($A532&lt;&gt;$A531,1,MOD(I531-1+(COUNTIFS(N$313:$N$313,$A532)=COUNTIFS(N532:$N532,1)),I$312)+1))</f>
        <v>3</v>
      </c>
      <c r="J532" s="323"/>
      <c r="K532" s="323"/>
      <c r="L532" s="323"/>
      <c r="M532" s="323"/>
      <c r="O532">
        <v>218</v>
      </c>
      <c r="P532" s="125">
        <f t="shared" ca="1" si="864"/>
        <v>-0.5</v>
      </c>
      <c r="Q532" s="125">
        <f t="shared" ca="1" si="865"/>
        <v>0</v>
      </c>
      <c r="R532" s="125">
        <f t="shared" ca="1" si="866"/>
        <v>0</v>
      </c>
      <c r="S532" s="125">
        <f t="shared" ca="1" si="867"/>
        <v>0</v>
      </c>
      <c r="T532" s="125">
        <v>0</v>
      </c>
      <c r="U532" s="125">
        <f t="shared" ca="1" si="868"/>
        <v>-0.5</v>
      </c>
      <c r="V532" s="125">
        <f t="shared" ca="1" si="869"/>
        <v>0.5</v>
      </c>
      <c r="W532" s="125"/>
      <c r="X532" s="125"/>
      <c r="Y532" s="125"/>
      <c r="Z532" s="125"/>
    </row>
    <row r="533" spans="1:26" outlineLevel="1">
      <c r="A533">
        <f t="shared" ca="1" si="870"/>
        <v>2</v>
      </c>
      <c r="B533" t="str">
        <f t="shared" ca="1" si="863"/>
        <v>EP1 LPD1 LPS2 LPM1</v>
      </c>
      <c r="C533" s="325">
        <f ca="1">IF($A533&lt;&gt;$A532,1,MOD(C532-1+(COUNTIFS(D$313:$N$313,$A533)=COUNTIFS(D533:$N533,1)),C$312)+1)</f>
        <v>1</v>
      </c>
      <c r="D533" s="323">
        <f ca="1">IF($A533&lt;&gt;D$313,0,IF($A533&lt;&gt;$A532,1,MOD(D532-1+(COUNTIFS(E$313:$N$313,$A533)=COUNTIFS(E533:$N533,1)),D$312)+1))</f>
        <v>0</v>
      </c>
      <c r="E533" s="323">
        <f ca="1">IF($A533&lt;&gt;E$313,0,IF($A533&lt;&gt;$A532,1,MOD(E532-1+(COUNTIFS(F$313:$N$313,$A533)=COUNTIFS(F533:$N533,1)),E$312)+1))</f>
        <v>0</v>
      </c>
      <c r="F533" s="323">
        <f ca="1">IF($A533&lt;&gt;F$313,0,IF($A533&lt;&gt;$A532,1,MOD(F532-1+(COUNTIFS(G$313:$N$313,$A533)=COUNTIFS(G533:$N533,1)),F$312)+1))</f>
        <v>0</v>
      </c>
      <c r="G533" s="323">
        <f ca="1">IF($A533&lt;&gt;G$313,0,IF($A533&lt;&gt;$A532,1,MOD(G532-1+(COUNTIFS(H$313:$N$313,$A533)=COUNTIFS(H533:$N533,1)),G$312)+1))</f>
        <v>1</v>
      </c>
      <c r="H533" s="323">
        <f ca="1">IF($A533&lt;&gt;H$313,0,IF($A533&lt;&gt;$A532,1,MOD(H532-1+(COUNTIFS(I$313:$N$313,$A533)=COUNTIFS(I533:$N533,1)),H$312)+1))</f>
        <v>2</v>
      </c>
      <c r="I533" s="323">
        <f ca="1">IF($A533&lt;&gt;I$313,0,IF($A533&lt;&gt;$A532,1,MOD(I532-1+(COUNTIFS(N$313:$N$313,$A533)=COUNTIFS(N533:$N533,1)),I$312)+1))</f>
        <v>1</v>
      </c>
      <c r="J533" s="323"/>
      <c r="K533" s="323"/>
      <c r="L533" s="323"/>
      <c r="M533" s="323"/>
      <c r="O533">
        <v>219</v>
      </c>
      <c r="P533" s="125">
        <f t="shared" ca="1" si="864"/>
        <v>-0.5</v>
      </c>
      <c r="Q533" s="125">
        <f t="shared" ca="1" si="865"/>
        <v>0</v>
      </c>
      <c r="R533" s="125">
        <f t="shared" ca="1" si="866"/>
        <v>0</v>
      </c>
      <c r="S533" s="125">
        <f t="shared" ca="1" si="867"/>
        <v>0</v>
      </c>
      <c r="T533" s="125">
        <v>0</v>
      </c>
      <c r="U533" s="125">
        <f t="shared" ca="1" si="868"/>
        <v>0</v>
      </c>
      <c r="V533" s="125">
        <f t="shared" ca="1" si="869"/>
        <v>-0.5</v>
      </c>
      <c r="W533" s="125"/>
      <c r="X533" s="125"/>
      <c r="Y533" s="125"/>
      <c r="Z533" s="125"/>
    </row>
    <row r="534" spans="1:26" outlineLevel="1">
      <c r="A534">
        <f t="shared" ca="1" si="870"/>
        <v>2</v>
      </c>
      <c r="B534" t="str">
        <f t="shared" ca="1" si="863"/>
        <v>EP1 LPD1 LPS2 LPM2</v>
      </c>
      <c r="C534" s="325">
        <f ca="1">IF($A534&lt;&gt;$A533,1,MOD(C533-1+(COUNTIFS(D$313:$N$313,$A534)=COUNTIFS(D534:$N534,1)),C$312)+1)</f>
        <v>1</v>
      </c>
      <c r="D534" s="323">
        <f ca="1">IF($A534&lt;&gt;D$313,0,IF($A534&lt;&gt;$A533,1,MOD(D533-1+(COUNTIFS(E$313:$N$313,$A534)=COUNTIFS(E534:$N534,1)),D$312)+1))</f>
        <v>0</v>
      </c>
      <c r="E534" s="323">
        <f ca="1">IF($A534&lt;&gt;E$313,0,IF($A534&lt;&gt;$A533,1,MOD(E533-1+(COUNTIFS(F$313:$N$313,$A534)=COUNTIFS(F534:$N534,1)),E$312)+1))</f>
        <v>0</v>
      </c>
      <c r="F534" s="323">
        <f ca="1">IF($A534&lt;&gt;F$313,0,IF($A534&lt;&gt;$A533,1,MOD(F533-1+(COUNTIFS(G$313:$N$313,$A534)=COUNTIFS(G534:$N534,1)),F$312)+1))</f>
        <v>0</v>
      </c>
      <c r="G534" s="323">
        <f ca="1">IF($A534&lt;&gt;G$313,0,IF($A534&lt;&gt;$A533,1,MOD(G533-1+(COUNTIFS(H$313:$N$313,$A534)=COUNTIFS(H534:$N534,1)),G$312)+1))</f>
        <v>1</v>
      </c>
      <c r="H534" s="323">
        <f ca="1">IF($A534&lt;&gt;H$313,0,IF($A534&lt;&gt;$A533,1,MOD(H533-1+(COUNTIFS(I$313:$N$313,$A534)=COUNTIFS(I534:$N534,1)),H$312)+1))</f>
        <v>2</v>
      </c>
      <c r="I534" s="323">
        <f ca="1">IF($A534&lt;&gt;I$313,0,IF($A534&lt;&gt;$A533,1,MOD(I533-1+(COUNTIFS(N$313:$N$313,$A534)=COUNTIFS(N534:$N534,1)),I$312)+1))</f>
        <v>2</v>
      </c>
      <c r="J534" s="323"/>
      <c r="K534" s="323"/>
      <c r="L534" s="323"/>
      <c r="M534" s="323"/>
      <c r="O534">
        <v>220</v>
      </c>
      <c r="P534" s="125">
        <f t="shared" ca="1" si="864"/>
        <v>-0.5</v>
      </c>
      <c r="Q534" s="125">
        <f t="shared" ca="1" si="865"/>
        <v>0</v>
      </c>
      <c r="R534" s="125">
        <f t="shared" ca="1" si="866"/>
        <v>0</v>
      </c>
      <c r="S534" s="125">
        <f t="shared" ca="1" si="867"/>
        <v>0</v>
      </c>
      <c r="T534" s="125">
        <v>0</v>
      </c>
      <c r="U534" s="125">
        <f t="shared" ca="1" si="868"/>
        <v>0</v>
      </c>
      <c r="V534" s="125">
        <f t="shared" ca="1" si="869"/>
        <v>0</v>
      </c>
      <c r="W534" s="125"/>
      <c r="X534" s="125"/>
      <c r="Y534" s="125"/>
      <c r="Z534" s="125"/>
    </row>
    <row r="535" spans="1:26" outlineLevel="1">
      <c r="A535">
        <f t="shared" ca="1" si="870"/>
        <v>2</v>
      </c>
      <c r="B535" t="str">
        <f t="shared" ca="1" si="863"/>
        <v>EP1 LPD1 LPS2 LPM3</v>
      </c>
      <c r="C535" s="325">
        <f ca="1">IF($A535&lt;&gt;$A534,1,MOD(C534-1+(COUNTIFS(D$313:$N$313,$A535)=COUNTIFS(D535:$N535,1)),C$312)+1)</f>
        <v>1</v>
      </c>
      <c r="D535" s="323">
        <f ca="1">IF($A535&lt;&gt;D$313,0,IF($A535&lt;&gt;$A534,1,MOD(D534-1+(COUNTIFS(E$313:$N$313,$A535)=COUNTIFS(E535:$N535,1)),D$312)+1))</f>
        <v>0</v>
      </c>
      <c r="E535" s="323">
        <f ca="1">IF($A535&lt;&gt;E$313,0,IF($A535&lt;&gt;$A534,1,MOD(E534-1+(COUNTIFS(F$313:$N$313,$A535)=COUNTIFS(F535:$N535,1)),E$312)+1))</f>
        <v>0</v>
      </c>
      <c r="F535" s="323">
        <f ca="1">IF($A535&lt;&gt;F$313,0,IF($A535&lt;&gt;$A534,1,MOD(F534-1+(COUNTIFS(G$313:$N$313,$A535)=COUNTIFS(G535:$N535,1)),F$312)+1))</f>
        <v>0</v>
      </c>
      <c r="G535" s="323">
        <f ca="1">IF($A535&lt;&gt;G$313,0,IF($A535&lt;&gt;$A534,1,MOD(G534-1+(COUNTIFS(H$313:$N$313,$A535)=COUNTIFS(H535:$N535,1)),G$312)+1))</f>
        <v>1</v>
      </c>
      <c r="H535" s="323">
        <f ca="1">IF($A535&lt;&gt;H$313,0,IF($A535&lt;&gt;$A534,1,MOD(H534-1+(COUNTIFS(I$313:$N$313,$A535)=COUNTIFS(I535:$N535,1)),H$312)+1))</f>
        <v>2</v>
      </c>
      <c r="I535" s="323">
        <f ca="1">IF($A535&lt;&gt;I$313,0,IF($A535&lt;&gt;$A534,1,MOD(I534-1+(COUNTIFS(N$313:$N$313,$A535)=COUNTIFS(N535:$N535,1)),I$312)+1))</f>
        <v>3</v>
      </c>
      <c r="J535" s="323"/>
      <c r="K535" s="323"/>
      <c r="L535" s="323"/>
      <c r="M535" s="323"/>
      <c r="O535">
        <v>221</v>
      </c>
      <c r="P535" s="125">
        <f t="shared" ca="1" si="864"/>
        <v>-0.5</v>
      </c>
      <c r="Q535" s="125">
        <f t="shared" ca="1" si="865"/>
        <v>0</v>
      </c>
      <c r="R535" s="125">
        <f t="shared" ca="1" si="866"/>
        <v>0</v>
      </c>
      <c r="S535" s="125">
        <f t="shared" ca="1" si="867"/>
        <v>0</v>
      </c>
      <c r="T535" s="125">
        <v>0</v>
      </c>
      <c r="U535" s="125">
        <f t="shared" ca="1" si="868"/>
        <v>0</v>
      </c>
      <c r="V535" s="125">
        <f t="shared" ca="1" si="869"/>
        <v>0.5</v>
      </c>
      <c r="W535" s="125"/>
      <c r="X535" s="125"/>
      <c r="Y535" s="125"/>
      <c r="Z535" s="125"/>
    </row>
    <row r="536" spans="1:26" outlineLevel="1">
      <c r="A536">
        <f t="shared" ca="1" si="870"/>
        <v>2</v>
      </c>
      <c r="B536" t="str">
        <f t="shared" ca="1" si="863"/>
        <v>EP1 LPD1 LPS3 LPM1</v>
      </c>
      <c r="C536" s="325">
        <f ca="1">IF($A536&lt;&gt;$A535,1,MOD(C535-1+(COUNTIFS(D$313:$N$313,$A536)=COUNTIFS(D536:$N536,1)),C$312)+1)</f>
        <v>1</v>
      </c>
      <c r="D536" s="323">
        <f ca="1">IF($A536&lt;&gt;D$313,0,IF($A536&lt;&gt;$A535,1,MOD(D535-1+(COUNTIFS(E$313:$N$313,$A536)=COUNTIFS(E536:$N536,1)),D$312)+1))</f>
        <v>0</v>
      </c>
      <c r="E536" s="323">
        <f ca="1">IF($A536&lt;&gt;E$313,0,IF($A536&lt;&gt;$A535,1,MOD(E535-1+(COUNTIFS(F$313:$N$313,$A536)=COUNTIFS(F536:$N536,1)),E$312)+1))</f>
        <v>0</v>
      </c>
      <c r="F536" s="323">
        <f ca="1">IF($A536&lt;&gt;F$313,0,IF($A536&lt;&gt;$A535,1,MOD(F535-1+(COUNTIFS(G$313:$N$313,$A536)=COUNTIFS(G536:$N536,1)),F$312)+1))</f>
        <v>0</v>
      </c>
      <c r="G536" s="323">
        <f ca="1">IF($A536&lt;&gt;G$313,0,IF($A536&lt;&gt;$A535,1,MOD(G535-1+(COUNTIFS(H$313:$N$313,$A536)=COUNTIFS(H536:$N536,1)),G$312)+1))</f>
        <v>1</v>
      </c>
      <c r="H536" s="323">
        <f ca="1">IF($A536&lt;&gt;H$313,0,IF($A536&lt;&gt;$A535,1,MOD(H535-1+(COUNTIFS(I$313:$N$313,$A536)=COUNTIFS(I536:$N536,1)),H$312)+1))</f>
        <v>3</v>
      </c>
      <c r="I536" s="323">
        <f ca="1">IF($A536&lt;&gt;I$313,0,IF($A536&lt;&gt;$A535,1,MOD(I535-1+(COUNTIFS(N$313:$N$313,$A536)=COUNTIFS(N536:$N536,1)),I$312)+1))</f>
        <v>1</v>
      </c>
      <c r="J536" s="323"/>
      <c r="K536" s="323"/>
      <c r="L536" s="323"/>
      <c r="M536" s="323"/>
      <c r="O536">
        <v>222</v>
      </c>
      <c r="P536" s="125">
        <f t="shared" ca="1" si="864"/>
        <v>-0.5</v>
      </c>
      <c r="Q536" s="125">
        <f t="shared" ca="1" si="865"/>
        <v>0</v>
      </c>
      <c r="R536" s="125">
        <f t="shared" ca="1" si="866"/>
        <v>0</v>
      </c>
      <c r="S536" s="125">
        <f t="shared" ca="1" si="867"/>
        <v>0</v>
      </c>
      <c r="T536" s="125">
        <v>0</v>
      </c>
      <c r="U536" s="125">
        <f t="shared" ca="1" si="868"/>
        <v>0.5</v>
      </c>
      <c r="V536" s="125">
        <f t="shared" ca="1" si="869"/>
        <v>-0.5</v>
      </c>
      <c r="W536" s="125"/>
      <c r="X536" s="125"/>
      <c r="Y536" s="125"/>
      <c r="Z536" s="125"/>
    </row>
    <row r="537" spans="1:26" outlineLevel="1">
      <c r="A537">
        <f t="shared" ca="1" si="870"/>
        <v>2</v>
      </c>
      <c r="B537" t="str">
        <f t="shared" ca="1" si="863"/>
        <v>EP1 LPD1 LPS3 LPM2</v>
      </c>
      <c r="C537" s="325">
        <f ca="1">IF($A537&lt;&gt;$A536,1,MOD(C536-1+(COUNTIFS(D$313:$N$313,$A537)=COUNTIFS(D537:$N537,1)),C$312)+1)</f>
        <v>1</v>
      </c>
      <c r="D537" s="323">
        <f ca="1">IF($A537&lt;&gt;D$313,0,IF($A537&lt;&gt;$A536,1,MOD(D536-1+(COUNTIFS(E$313:$N$313,$A537)=COUNTIFS(E537:$N537,1)),D$312)+1))</f>
        <v>0</v>
      </c>
      <c r="E537" s="323">
        <f ca="1">IF($A537&lt;&gt;E$313,0,IF($A537&lt;&gt;$A536,1,MOD(E536-1+(COUNTIFS(F$313:$N$313,$A537)=COUNTIFS(F537:$N537,1)),E$312)+1))</f>
        <v>0</v>
      </c>
      <c r="F537" s="323">
        <f ca="1">IF($A537&lt;&gt;F$313,0,IF($A537&lt;&gt;$A536,1,MOD(F536-1+(COUNTIFS(G$313:$N$313,$A537)=COUNTIFS(G537:$N537,1)),F$312)+1))</f>
        <v>0</v>
      </c>
      <c r="G537" s="323">
        <f ca="1">IF($A537&lt;&gt;G$313,0,IF($A537&lt;&gt;$A536,1,MOD(G536-1+(COUNTIFS(H$313:$N$313,$A537)=COUNTIFS(H537:$N537,1)),G$312)+1))</f>
        <v>1</v>
      </c>
      <c r="H537" s="323">
        <f ca="1">IF($A537&lt;&gt;H$313,0,IF($A537&lt;&gt;$A536,1,MOD(H536-1+(COUNTIFS(I$313:$N$313,$A537)=COUNTIFS(I537:$N537,1)),H$312)+1))</f>
        <v>3</v>
      </c>
      <c r="I537" s="323">
        <f ca="1">IF($A537&lt;&gt;I$313,0,IF($A537&lt;&gt;$A536,1,MOD(I536-1+(COUNTIFS(N$313:$N$313,$A537)=COUNTIFS(N537:$N537,1)),I$312)+1))</f>
        <v>2</v>
      </c>
      <c r="J537" s="323"/>
      <c r="K537" s="323"/>
      <c r="L537" s="323"/>
      <c r="M537" s="323"/>
      <c r="O537">
        <v>223</v>
      </c>
      <c r="P537" s="125">
        <f t="shared" ca="1" si="864"/>
        <v>-0.5</v>
      </c>
      <c r="Q537" s="125">
        <f t="shared" ca="1" si="865"/>
        <v>0</v>
      </c>
      <c r="R537" s="125">
        <f t="shared" ca="1" si="866"/>
        <v>0</v>
      </c>
      <c r="S537" s="125">
        <f t="shared" ca="1" si="867"/>
        <v>0</v>
      </c>
      <c r="T537" s="125">
        <v>0</v>
      </c>
      <c r="U537" s="125">
        <f t="shared" ca="1" si="868"/>
        <v>0.5</v>
      </c>
      <c r="V537" s="125">
        <f t="shared" ca="1" si="869"/>
        <v>0</v>
      </c>
      <c r="W537" s="125"/>
      <c r="X537" s="125"/>
      <c r="Y537" s="125"/>
      <c r="Z537" s="125"/>
    </row>
    <row r="538" spans="1:26" outlineLevel="1">
      <c r="A538">
        <f t="shared" ca="1" si="870"/>
        <v>2</v>
      </c>
      <c r="B538" t="str">
        <f t="shared" ca="1" si="863"/>
        <v>EP1 LPD1 LPS3 LPM3</v>
      </c>
      <c r="C538" s="325">
        <f ca="1">IF($A538&lt;&gt;$A537,1,MOD(C537-1+(COUNTIFS(D$313:$N$313,$A538)=COUNTIFS(D538:$N538,1)),C$312)+1)</f>
        <v>1</v>
      </c>
      <c r="D538" s="323">
        <f ca="1">IF($A538&lt;&gt;D$313,0,IF($A538&lt;&gt;$A537,1,MOD(D537-1+(COUNTIFS(E$313:$N$313,$A538)=COUNTIFS(E538:$N538,1)),D$312)+1))</f>
        <v>0</v>
      </c>
      <c r="E538" s="323">
        <f ca="1">IF($A538&lt;&gt;E$313,0,IF($A538&lt;&gt;$A537,1,MOD(E537-1+(COUNTIFS(F$313:$N$313,$A538)=COUNTIFS(F538:$N538,1)),E$312)+1))</f>
        <v>0</v>
      </c>
      <c r="F538" s="323">
        <f ca="1">IF($A538&lt;&gt;F$313,0,IF($A538&lt;&gt;$A537,1,MOD(F537-1+(COUNTIFS(G$313:$N$313,$A538)=COUNTIFS(G538:$N538,1)),F$312)+1))</f>
        <v>0</v>
      </c>
      <c r="G538" s="323">
        <f ca="1">IF($A538&lt;&gt;G$313,0,IF($A538&lt;&gt;$A537,1,MOD(G537-1+(COUNTIFS(H$313:$N$313,$A538)=COUNTIFS(H538:$N538,1)),G$312)+1))</f>
        <v>1</v>
      </c>
      <c r="H538" s="323">
        <f ca="1">IF($A538&lt;&gt;H$313,0,IF($A538&lt;&gt;$A537,1,MOD(H537-1+(COUNTIFS(I$313:$N$313,$A538)=COUNTIFS(I538:$N538,1)),H$312)+1))</f>
        <v>3</v>
      </c>
      <c r="I538" s="323">
        <f ca="1">IF($A538&lt;&gt;I$313,0,IF($A538&lt;&gt;$A537,1,MOD(I537-1+(COUNTIFS(N$313:$N$313,$A538)=COUNTIFS(N538:$N538,1)),I$312)+1))</f>
        <v>3</v>
      </c>
      <c r="J538" s="323"/>
      <c r="K538" s="323"/>
      <c r="L538" s="323"/>
      <c r="M538" s="323"/>
      <c r="O538">
        <v>224</v>
      </c>
      <c r="P538" s="125">
        <f t="shared" ca="1" si="864"/>
        <v>-0.5</v>
      </c>
      <c r="Q538" s="125">
        <f t="shared" ca="1" si="865"/>
        <v>0</v>
      </c>
      <c r="R538" s="125">
        <f t="shared" ca="1" si="866"/>
        <v>0</v>
      </c>
      <c r="S538" s="125">
        <f t="shared" ca="1" si="867"/>
        <v>0</v>
      </c>
      <c r="T538" s="125">
        <v>0</v>
      </c>
      <c r="U538" s="125">
        <f t="shared" ca="1" si="868"/>
        <v>0.5</v>
      </c>
      <c r="V538" s="125">
        <f t="shared" ca="1" si="869"/>
        <v>0.5</v>
      </c>
      <c r="W538" s="125"/>
      <c r="X538" s="125"/>
      <c r="Y538" s="125"/>
      <c r="Z538" s="125"/>
    </row>
    <row r="539" spans="1:26" outlineLevel="1">
      <c r="A539">
        <f t="shared" ca="1" si="870"/>
        <v>2</v>
      </c>
      <c r="B539" t="str">
        <f t="shared" ca="1" si="863"/>
        <v>EP2 LPD1 LPS1 LPM1</v>
      </c>
      <c r="C539" s="325">
        <f ca="1">IF($A539&lt;&gt;$A538,1,MOD(C538-1+(COUNTIFS(D$313:$N$313,$A539)=COUNTIFS(D539:$N539,1)),C$312)+1)</f>
        <v>2</v>
      </c>
      <c r="D539" s="323">
        <f ca="1">IF($A539&lt;&gt;D$313,0,IF($A539&lt;&gt;$A538,1,MOD(D538-1+(COUNTIFS(E$313:$N$313,$A539)=COUNTIFS(E539:$N539,1)),D$312)+1))</f>
        <v>0</v>
      </c>
      <c r="E539" s="323">
        <f ca="1">IF($A539&lt;&gt;E$313,0,IF($A539&lt;&gt;$A538,1,MOD(E538-1+(COUNTIFS(F$313:$N$313,$A539)=COUNTIFS(F539:$N539,1)),E$312)+1))</f>
        <v>0</v>
      </c>
      <c r="F539" s="323">
        <f ca="1">IF($A539&lt;&gt;F$313,0,IF($A539&lt;&gt;$A538,1,MOD(F538-1+(COUNTIFS(G$313:$N$313,$A539)=COUNTIFS(G539:$N539,1)),F$312)+1))</f>
        <v>0</v>
      </c>
      <c r="G539" s="323">
        <f ca="1">IF($A539&lt;&gt;G$313,0,IF($A539&lt;&gt;$A538,1,MOD(G538-1+(COUNTIFS(H$313:$N$313,$A539)=COUNTIFS(H539:$N539,1)),G$312)+1))</f>
        <v>1</v>
      </c>
      <c r="H539" s="323">
        <f ca="1">IF($A539&lt;&gt;H$313,0,IF($A539&lt;&gt;$A538,1,MOD(H538-1+(COUNTIFS(I$313:$N$313,$A539)=COUNTIFS(I539:$N539,1)),H$312)+1))</f>
        <v>1</v>
      </c>
      <c r="I539" s="323">
        <f ca="1">IF($A539&lt;&gt;I$313,0,IF($A539&lt;&gt;$A538,1,MOD(I538-1+(COUNTIFS(N$313:$N$313,$A539)=COUNTIFS(N539:$N539,1)),I$312)+1))</f>
        <v>1</v>
      </c>
      <c r="J539" s="323"/>
      <c r="K539" s="323"/>
      <c r="L539" s="323"/>
      <c r="M539" s="323"/>
      <c r="O539">
        <v>225</v>
      </c>
      <c r="P539" s="125">
        <f t="shared" ca="1" si="864"/>
        <v>0</v>
      </c>
      <c r="Q539" s="125">
        <f t="shared" ca="1" si="865"/>
        <v>0</v>
      </c>
      <c r="R539" s="125">
        <f t="shared" ca="1" si="866"/>
        <v>0</v>
      </c>
      <c r="S539" s="125">
        <f t="shared" ca="1" si="867"/>
        <v>0</v>
      </c>
      <c r="T539" s="125">
        <v>0</v>
      </c>
      <c r="U539" s="125">
        <f t="shared" ca="1" si="868"/>
        <v>-0.5</v>
      </c>
      <c r="V539" s="125">
        <f t="shared" ca="1" si="869"/>
        <v>-0.5</v>
      </c>
      <c r="W539" s="125"/>
      <c r="X539" s="125"/>
      <c r="Y539" s="125"/>
      <c r="Z539" s="125"/>
    </row>
    <row r="540" spans="1:26" outlineLevel="1">
      <c r="A540">
        <f t="shared" ca="1" si="870"/>
        <v>2</v>
      </c>
      <c r="B540" t="str">
        <f t="shared" ca="1" si="863"/>
        <v>EP2 LPD1 LPS1 LPM2</v>
      </c>
      <c r="C540" s="325">
        <f ca="1">IF($A540&lt;&gt;$A539,1,MOD(C539-1+(COUNTIFS(D$313:$N$313,$A540)=COUNTIFS(D540:$N540,1)),C$312)+1)</f>
        <v>2</v>
      </c>
      <c r="D540" s="323">
        <f ca="1">IF($A540&lt;&gt;D$313,0,IF($A540&lt;&gt;$A539,1,MOD(D539-1+(COUNTIFS(E$313:$N$313,$A540)=COUNTIFS(E540:$N540,1)),D$312)+1))</f>
        <v>0</v>
      </c>
      <c r="E540" s="323">
        <f ca="1">IF($A540&lt;&gt;E$313,0,IF($A540&lt;&gt;$A539,1,MOD(E539-1+(COUNTIFS(F$313:$N$313,$A540)=COUNTIFS(F540:$N540,1)),E$312)+1))</f>
        <v>0</v>
      </c>
      <c r="F540" s="323">
        <f ca="1">IF($A540&lt;&gt;F$313,0,IF($A540&lt;&gt;$A539,1,MOD(F539-1+(COUNTIFS(G$313:$N$313,$A540)=COUNTIFS(G540:$N540,1)),F$312)+1))</f>
        <v>0</v>
      </c>
      <c r="G540" s="323">
        <f ca="1">IF($A540&lt;&gt;G$313,0,IF($A540&lt;&gt;$A539,1,MOD(G539-1+(COUNTIFS(H$313:$N$313,$A540)=COUNTIFS(H540:$N540,1)),G$312)+1))</f>
        <v>1</v>
      </c>
      <c r="H540" s="323">
        <f ca="1">IF($A540&lt;&gt;H$313,0,IF($A540&lt;&gt;$A539,1,MOD(H539-1+(COUNTIFS(I$313:$N$313,$A540)=COUNTIFS(I540:$N540,1)),H$312)+1))</f>
        <v>1</v>
      </c>
      <c r="I540" s="323">
        <f ca="1">IF($A540&lt;&gt;I$313,0,IF($A540&lt;&gt;$A539,1,MOD(I539-1+(COUNTIFS(N$313:$N$313,$A540)=COUNTIFS(N540:$N540,1)),I$312)+1))</f>
        <v>2</v>
      </c>
      <c r="J540" s="323"/>
      <c r="K540" s="323"/>
      <c r="L540" s="323"/>
      <c r="M540" s="323"/>
      <c r="O540">
        <v>226</v>
      </c>
      <c r="P540" s="125">
        <f t="shared" ca="1" si="864"/>
        <v>0</v>
      </c>
      <c r="Q540" s="125">
        <f t="shared" ca="1" si="865"/>
        <v>0</v>
      </c>
      <c r="R540" s="125">
        <f t="shared" ca="1" si="866"/>
        <v>0</v>
      </c>
      <c r="S540" s="125">
        <f t="shared" ca="1" si="867"/>
        <v>0</v>
      </c>
      <c r="T540" s="125">
        <v>0</v>
      </c>
      <c r="U540" s="125">
        <f t="shared" ca="1" si="868"/>
        <v>-0.5</v>
      </c>
      <c r="V540" s="125">
        <f t="shared" ca="1" si="869"/>
        <v>0</v>
      </c>
      <c r="W540" s="125"/>
      <c r="X540" s="125"/>
      <c r="Y540" s="125"/>
      <c r="Z540" s="125"/>
    </row>
    <row r="541" spans="1:26" outlineLevel="1">
      <c r="A541">
        <f t="shared" ca="1" si="870"/>
        <v>2</v>
      </c>
      <c r="B541" t="str">
        <f t="shared" ca="1" si="863"/>
        <v>EP2 LPD1 LPS1 LPM3</v>
      </c>
      <c r="C541" s="325">
        <f ca="1">IF($A541&lt;&gt;$A540,1,MOD(C540-1+(COUNTIFS(D$313:$N$313,$A541)=COUNTIFS(D541:$N541,1)),C$312)+1)</f>
        <v>2</v>
      </c>
      <c r="D541" s="323">
        <f ca="1">IF($A541&lt;&gt;D$313,0,IF($A541&lt;&gt;$A540,1,MOD(D540-1+(COUNTIFS(E$313:$N$313,$A541)=COUNTIFS(E541:$N541,1)),D$312)+1))</f>
        <v>0</v>
      </c>
      <c r="E541" s="323">
        <f ca="1">IF($A541&lt;&gt;E$313,0,IF($A541&lt;&gt;$A540,1,MOD(E540-1+(COUNTIFS(F$313:$N$313,$A541)=COUNTIFS(F541:$N541,1)),E$312)+1))</f>
        <v>0</v>
      </c>
      <c r="F541" s="323">
        <f ca="1">IF($A541&lt;&gt;F$313,0,IF($A541&lt;&gt;$A540,1,MOD(F540-1+(COUNTIFS(G$313:$N$313,$A541)=COUNTIFS(G541:$N541,1)),F$312)+1))</f>
        <v>0</v>
      </c>
      <c r="G541" s="323">
        <f ca="1">IF($A541&lt;&gt;G$313,0,IF($A541&lt;&gt;$A540,1,MOD(G540-1+(COUNTIFS(H$313:$N$313,$A541)=COUNTIFS(H541:$N541,1)),G$312)+1))</f>
        <v>1</v>
      </c>
      <c r="H541" s="323">
        <f ca="1">IF($A541&lt;&gt;H$313,0,IF($A541&lt;&gt;$A540,1,MOD(H540-1+(COUNTIFS(I$313:$N$313,$A541)=COUNTIFS(I541:$N541,1)),H$312)+1))</f>
        <v>1</v>
      </c>
      <c r="I541" s="323">
        <f ca="1">IF($A541&lt;&gt;I$313,0,IF($A541&lt;&gt;$A540,1,MOD(I540-1+(COUNTIFS(N$313:$N$313,$A541)=COUNTIFS(N541:$N541,1)),I$312)+1))</f>
        <v>3</v>
      </c>
      <c r="J541" s="323"/>
      <c r="K541" s="323"/>
      <c r="L541" s="323"/>
      <c r="M541" s="323"/>
      <c r="O541">
        <v>227</v>
      </c>
      <c r="P541" s="125">
        <f t="shared" ca="1" si="864"/>
        <v>0</v>
      </c>
      <c r="Q541" s="125">
        <f t="shared" ca="1" si="865"/>
        <v>0</v>
      </c>
      <c r="R541" s="125">
        <f t="shared" ca="1" si="866"/>
        <v>0</v>
      </c>
      <c r="S541" s="125">
        <f t="shared" ca="1" si="867"/>
        <v>0</v>
      </c>
      <c r="T541" s="125">
        <v>0</v>
      </c>
      <c r="U541" s="125">
        <f t="shared" ca="1" si="868"/>
        <v>-0.5</v>
      </c>
      <c r="V541" s="125">
        <f t="shared" ca="1" si="869"/>
        <v>0.5</v>
      </c>
      <c r="W541" s="125"/>
      <c r="X541" s="125"/>
      <c r="Y541" s="125"/>
      <c r="Z541" s="125"/>
    </row>
    <row r="542" spans="1:26" outlineLevel="1">
      <c r="A542">
        <f t="shared" ca="1" si="870"/>
        <v>2</v>
      </c>
      <c r="B542" t="str">
        <f t="shared" ca="1" si="863"/>
        <v>EP2 LPD1 LPS2 LPM1</v>
      </c>
      <c r="C542" s="325">
        <f ca="1">IF($A542&lt;&gt;$A541,1,MOD(C541-1+(COUNTIFS(D$313:$N$313,$A542)=COUNTIFS(D542:$N542,1)),C$312)+1)</f>
        <v>2</v>
      </c>
      <c r="D542" s="323">
        <f ca="1">IF($A542&lt;&gt;D$313,0,IF($A542&lt;&gt;$A541,1,MOD(D541-1+(COUNTIFS(E$313:$N$313,$A542)=COUNTIFS(E542:$N542,1)),D$312)+1))</f>
        <v>0</v>
      </c>
      <c r="E542" s="323">
        <f ca="1">IF($A542&lt;&gt;E$313,0,IF($A542&lt;&gt;$A541,1,MOD(E541-1+(COUNTIFS(F$313:$N$313,$A542)=COUNTIFS(F542:$N542,1)),E$312)+1))</f>
        <v>0</v>
      </c>
      <c r="F542" s="323">
        <f ca="1">IF($A542&lt;&gt;F$313,0,IF($A542&lt;&gt;$A541,1,MOD(F541-1+(COUNTIFS(G$313:$N$313,$A542)=COUNTIFS(G542:$N542,1)),F$312)+1))</f>
        <v>0</v>
      </c>
      <c r="G542" s="323">
        <f ca="1">IF($A542&lt;&gt;G$313,0,IF($A542&lt;&gt;$A541,1,MOD(G541-1+(COUNTIFS(H$313:$N$313,$A542)=COUNTIFS(H542:$N542,1)),G$312)+1))</f>
        <v>1</v>
      </c>
      <c r="H542" s="323">
        <f ca="1">IF($A542&lt;&gt;H$313,0,IF($A542&lt;&gt;$A541,1,MOD(H541-1+(COUNTIFS(I$313:$N$313,$A542)=COUNTIFS(I542:$N542,1)),H$312)+1))</f>
        <v>2</v>
      </c>
      <c r="I542" s="323">
        <f ca="1">IF($A542&lt;&gt;I$313,0,IF($A542&lt;&gt;$A541,1,MOD(I541-1+(COUNTIFS(N$313:$N$313,$A542)=COUNTIFS(N542:$N542,1)),I$312)+1))</f>
        <v>1</v>
      </c>
      <c r="J542" s="323"/>
      <c r="K542" s="323"/>
      <c r="L542" s="323"/>
      <c r="M542" s="323"/>
      <c r="O542">
        <v>228</v>
      </c>
      <c r="P542" s="125">
        <f t="shared" ca="1" si="864"/>
        <v>0</v>
      </c>
      <c r="Q542" s="125">
        <f t="shared" ca="1" si="865"/>
        <v>0</v>
      </c>
      <c r="R542" s="125">
        <f t="shared" ca="1" si="866"/>
        <v>0</v>
      </c>
      <c r="S542" s="125">
        <f t="shared" ca="1" si="867"/>
        <v>0</v>
      </c>
      <c r="T542" s="125">
        <v>0</v>
      </c>
      <c r="U542" s="125">
        <f t="shared" ca="1" si="868"/>
        <v>0</v>
      </c>
      <c r="V542" s="125">
        <f t="shared" ca="1" si="869"/>
        <v>-0.5</v>
      </c>
      <c r="W542" s="125"/>
      <c r="X542" s="125"/>
      <c r="Y542" s="125"/>
      <c r="Z542" s="125"/>
    </row>
    <row r="543" spans="1:26" outlineLevel="1">
      <c r="A543">
        <f t="shared" ca="1" si="870"/>
        <v>2</v>
      </c>
      <c r="B543" t="str">
        <f t="shared" ca="1" si="863"/>
        <v>EP2 LPD1 LPS2 LPM2</v>
      </c>
      <c r="C543" s="325">
        <f ca="1">IF($A543&lt;&gt;$A542,1,MOD(C542-1+(COUNTIFS(D$313:$N$313,$A543)=COUNTIFS(D543:$N543,1)),C$312)+1)</f>
        <v>2</v>
      </c>
      <c r="D543" s="323">
        <f ca="1">IF($A543&lt;&gt;D$313,0,IF($A543&lt;&gt;$A542,1,MOD(D542-1+(COUNTIFS(E$313:$N$313,$A543)=COUNTIFS(E543:$N543,1)),D$312)+1))</f>
        <v>0</v>
      </c>
      <c r="E543" s="323">
        <f ca="1">IF($A543&lt;&gt;E$313,0,IF($A543&lt;&gt;$A542,1,MOD(E542-1+(COUNTIFS(F$313:$N$313,$A543)=COUNTIFS(F543:$N543,1)),E$312)+1))</f>
        <v>0</v>
      </c>
      <c r="F543" s="323">
        <f ca="1">IF($A543&lt;&gt;F$313,0,IF($A543&lt;&gt;$A542,1,MOD(F542-1+(COUNTIFS(G$313:$N$313,$A543)=COUNTIFS(G543:$N543,1)),F$312)+1))</f>
        <v>0</v>
      </c>
      <c r="G543" s="323">
        <f ca="1">IF($A543&lt;&gt;G$313,0,IF($A543&lt;&gt;$A542,1,MOD(G542-1+(COUNTIFS(H$313:$N$313,$A543)=COUNTIFS(H543:$N543,1)),G$312)+1))</f>
        <v>1</v>
      </c>
      <c r="H543" s="323">
        <f ca="1">IF($A543&lt;&gt;H$313,0,IF($A543&lt;&gt;$A542,1,MOD(H542-1+(COUNTIFS(I$313:$N$313,$A543)=COUNTIFS(I543:$N543,1)),H$312)+1))</f>
        <v>2</v>
      </c>
      <c r="I543" s="323">
        <f ca="1">IF($A543&lt;&gt;I$313,0,IF($A543&lt;&gt;$A542,1,MOD(I542-1+(COUNTIFS(N$313:$N$313,$A543)=COUNTIFS(N543:$N543,1)),I$312)+1))</f>
        <v>2</v>
      </c>
      <c r="J543" s="323"/>
      <c r="K543" s="323"/>
      <c r="L543" s="323"/>
      <c r="M543" s="323"/>
      <c r="O543">
        <v>229</v>
      </c>
      <c r="P543" s="125">
        <f t="shared" ca="1" si="864"/>
        <v>0</v>
      </c>
      <c r="Q543" s="125">
        <f t="shared" ca="1" si="865"/>
        <v>0</v>
      </c>
      <c r="R543" s="125">
        <f t="shared" ca="1" si="866"/>
        <v>0</v>
      </c>
      <c r="S543" s="125">
        <f t="shared" ca="1" si="867"/>
        <v>0</v>
      </c>
      <c r="T543" s="125">
        <v>0</v>
      </c>
      <c r="U543" s="125">
        <f t="shared" ca="1" si="868"/>
        <v>0</v>
      </c>
      <c r="V543" s="125">
        <f t="shared" ca="1" si="869"/>
        <v>0</v>
      </c>
      <c r="W543" s="125"/>
      <c r="X543" s="125"/>
      <c r="Y543" s="125"/>
      <c r="Z543" s="125"/>
    </row>
    <row r="544" spans="1:26" outlineLevel="1">
      <c r="A544">
        <f t="shared" ca="1" si="870"/>
        <v>2</v>
      </c>
      <c r="B544" t="str">
        <f t="shared" ca="1" si="863"/>
        <v>EP2 LPD1 LPS2 LPM3</v>
      </c>
      <c r="C544" s="325">
        <f ca="1">IF($A544&lt;&gt;$A543,1,MOD(C543-1+(COUNTIFS(D$313:$N$313,$A544)=COUNTIFS(D544:$N544,1)),C$312)+1)</f>
        <v>2</v>
      </c>
      <c r="D544" s="323">
        <f ca="1">IF($A544&lt;&gt;D$313,0,IF($A544&lt;&gt;$A543,1,MOD(D543-1+(COUNTIFS(E$313:$N$313,$A544)=COUNTIFS(E544:$N544,1)),D$312)+1))</f>
        <v>0</v>
      </c>
      <c r="E544" s="323">
        <f ca="1">IF($A544&lt;&gt;E$313,0,IF($A544&lt;&gt;$A543,1,MOD(E543-1+(COUNTIFS(F$313:$N$313,$A544)=COUNTIFS(F544:$N544,1)),E$312)+1))</f>
        <v>0</v>
      </c>
      <c r="F544" s="323">
        <f ca="1">IF($A544&lt;&gt;F$313,0,IF($A544&lt;&gt;$A543,1,MOD(F543-1+(COUNTIFS(G$313:$N$313,$A544)=COUNTIFS(G544:$N544,1)),F$312)+1))</f>
        <v>0</v>
      </c>
      <c r="G544" s="323">
        <f ca="1">IF($A544&lt;&gt;G$313,0,IF($A544&lt;&gt;$A543,1,MOD(G543-1+(COUNTIFS(H$313:$N$313,$A544)=COUNTIFS(H544:$N544,1)),G$312)+1))</f>
        <v>1</v>
      </c>
      <c r="H544" s="323">
        <f ca="1">IF($A544&lt;&gt;H$313,0,IF($A544&lt;&gt;$A543,1,MOD(H543-1+(COUNTIFS(I$313:$N$313,$A544)=COUNTIFS(I544:$N544,1)),H$312)+1))</f>
        <v>2</v>
      </c>
      <c r="I544" s="323">
        <f ca="1">IF($A544&lt;&gt;I$313,0,IF($A544&lt;&gt;$A543,1,MOD(I543-1+(COUNTIFS(N$313:$N$313,$A544)=COUNTIFS(N544:$N544,1)),I$312)+1))</f>
        <v>3</v>
      </c>
      <c r="J544" s="323"/>
      <c r="K544" s="323"/>
      <c r="L544" s="323"/>
      <c r="M544" s="323"/>
      <c r="O544">
        <v>230</v>
      </c>
      <c r="P544" s="125">
        <f t="shared" ca="1" si="864"/>
        <v>0</v>
      </c>
      <c r="Q544" s="125">
        <f t="shared" ca="1" si="865"/>
        <v>0</v>
      </c>
      <c r="R544" s="125">
        <f t="shared" ca="1" si="866"/>
        <v>0</v>
      </c>
      <c r="S544" s="125">
        <f t="shared" ca="1" si="867"/>
        <v>0</v>
      </c>
      <c r="T544" s="125">
        <v>0</v>
      </c>
      <c r="U544" s="125">
        <f t="shared" ca="1" si="868"/>
        <v>0</v>
      </c>
      <c r="V544" s="125">
        <f t="shared" ca="1" si="869"/>
        <v>0.5</v>
      </c>
      <c r="W544" s="125"/>
      <c r="X544" s="125"/>
      <c r="Y544" s="125"/>
      <c r="Z544" s="125"/>
    </row>
    <row r="545" spans="1:26" outlineLevel="1">
      <c r="A545">
        <f t="shared" ca="1" si="870"/>
        <v>2</v>
      </c>
      <c r="B545" t="str">
        <f t="shared" ca="1" si="863"/>
        <v>EP2 LPD1 LPS3 LPM1</v>
      </c>
      <c r="C545" s="325">
        <f ca="1">IF($A545&lt;&gt;$A544,1,MOD(C544-1+(COUNTIFS(D$313:$N$313,$A545)=COUNTIFS(D545:$N545,1)),C$312)+1)</f>
        <v>2</v>
      </c>
      <c r="D545" s="323">
        <f ca="1">IF($A545&lt;&gt;D$313,0,IF($A545&lt;&gt;$A544,1,MOD(D544-1+(COUNTIFS(E$313:$N$313,$A545)=COUNTIFS(E545:$N545,1)),D$312)+1))</f>
        <v>0</v>
      </c>
      <c r="E545" s="323">
        <f ca="1">IF($A545&lt;&gt;E$313,0,IF($A545&lt;&gt;$A544,1,MOD(E544-1+(COUNTIFS(F$313:$N$313,$A545)=COUNTIFS(F545:$N545,1)),E$312)+1))</f>
        <v>0</v>
      </c>
      <c r="F545" s="323">
        <f ca="1">IF($A545&lt;&gt;F$313,0,IF($A545&lt;&gt;$A544,1,MOD(F544-1+(COUNTIFS(G$313:$N$313,$A545)=COUNTIFS(G545:$N545,1)),F$312)+1))</f>
        <v>0</v>
      </c>
      <c r="G545" s="323">
        <f ca="1">IF($A545&lt;&gt;G$313,0,IF($A545&lt;&gt;$A544,1,MOD(G544-1+(COUNTIFS(H$313:$N$313,$A545)=COUNTIFS(H545:$N545,1)),G$312)+1))</f>
        <v>1</v>
      </c>
      <c r="H545" s="323">
        <f ca="1">IF($A545&lt;&gt;H$313,0,IF($A545&lt;&gt;$A544,1,MOD(H544-1+(COUNTIFS(I$313:$N$313,$A545)=COUNTIFS(I545:$N545,1)),H$312)+1))</f>
        <v>3</v>
      </c>
      <c r="I545" s="323">
        <f ca="1">IF($A545&lt;&gt;I$313,0,IF($A545&lt;&gt;$A544,1,MOD(I544-1+(COUNTIFS(N$313:$N$313,$A545)=COUNTIFS(N545:$N545,1)),I$312)+1))</f>
        <v>1</v>
      </c>
      <c r="J545" s="323"/>
      <c r="K545" s="323"/>
      <c r="L545" s="323"/>
      <c r="M545" s="323"/>
      <c r="O545">
        <v>231</v>
      </c>
      <c r="P545" s="125">
        <f t="shared" ca="1" si="864"/>
        <v>0</v>
      </c>
      <c r="Q545" s="125">
        <f t="shared" ca="1" si="865"/>
        <v>0</v>
      </c>
      <c r="R545" s="125">
        <f t="shared" ca="1" si="866"/>
        <v>0</v>
      </c>
      <c r="S545" s="125">
        <f t="shared" ca="1" si="867"/>
        <v>0</v>
      </c>
      <c r="T545" s="125">
        <v>0</v>
      </c>
      <c r="U545" s="125">
        <f t="shared" ca="1" si="868"/>
        <v>0.5</v>
      </c>
      <c r="V545" s="125">
        <f t="shared" ca="1" si="869"/>
        <v>-0.5</v>
      </c>
      <c r="W545" s="125"/>
      <c r="X545" s="125"/>
      <c r="Y545" s="125"/>
      <c r="Z545" s="125"/>
    </row>
    <row r="546" spans="1:26" outlineLevel="1">
      <c r="A546">
        <f t="shared" ca="1" si="870"/>
        <v>2</v>
      </c>
      <c r="B546" t="str">
        <f t="shared" ca="1" si="863"/>
        <v>EP2 LPD1 LPS3 LPM2</v>
      </c>
      <c r="C546" s="325">
        <f ca="1">IF($A546&lt;&gt;$A545,1,MOD(C545-1+(COUNTIFS(D$313:$N$313,$A546)=COUNTIFS(D546:$N546,1)),C$312)+1)</f>
        <v>2</v>
      </c>
      <c r="D546" s="323">
        <f ca="1">IF($A546&lt;&gt;D$313,0,IF($A546&lt;&gt;$A545,1,MOD(D545-1+(COUNTIFS(E$313:$N$313,$A546)=COUNTIFS(E546:$N546,1)),D$312)+1))</f>
        <v>0</v>
      </c>
      <c r="E546" s="323">
        <f ca="1">IF($A546&lt;&gt;E$313,0,IF($A546&lt;&gt;$A545,1,MOD(E545-1+(COUNTIFS(F$313:$N$313,$A546)=COUNTIFS(F546:$N546,1)),E$312)+1))</f>
        <v>0</v>
      </c>
      <c r="F546" s="323">
        <f ca="1">IF($A546&lt;&gt;F$313,0,IF($A546&lt;&gt;$A545,1,MOD(F545-1+(COUNTIFS(G$313:$N$313,$A546)=COUNTIFS(G546:$N546,1)),F$312)+1))</f>
        <v>0</v>
      </c>
      <c r="G546" s="323">
        <f ca="1">IF($A546&lt;&gt;G$313,0,IF($A546&lt;&gt;$A545,1,MOD(G545-1+(COUNTIFS(H$313:$N$313,$A546)=COUNTIFS(H546:$N546,1)),G$312)+1))</f>
        <v>1</v>
      </c>
      <c r="H546" s="323">
        <f ca="1">IF($A546&lt;&gt;H$313,0,IF($A546&lt;&gt;$A545,1,MOD(H545-1+(COUNTIFS(I$313:$N$313,$A546)=COUNTIFS(I546:$N546,1)),H$312)+1))</f>
        <v>3</v>
      </c>
      <c r="I546" s="323">
        <f ca="1">IF($A546&lt;&gt;I$313,0,IF($A546&lt;&gt;$A545,1,MOD(I545-1+(COUNTIFS(N$313:$N$313,$A546)=COUNTIFS(N546:$N546,1)),I$312)+1))</f>
        <v>2</v>
      </c>
      <c r="J546" s="323"/>
      <c r="K546" s="323"/>
      <c r="L546" s="323"/>
      <c r="M546" s="323"/>
      <c r="O546">
        <v>232</v>
      </c>
      <c r="P546" s="125">
        <f t="shared" ca="1" si="864"/>
        <v>0</v>
      </c>
      <c r="Q546" s="125">
        <f t="shared" ca="1" si="865"/>
        <v>0</v>
      </c>
      <c r="R546" s="125">
        <f t="shared" ca="1" si="866"/>
        <v>0</v>
      </c>
      <c r="S546" s="125">
        <f t="shared" ca="1" si="867"/>
        <v>0</v>
      </c>
      <c r="T546" s="125">
        <v>0</v>
      </c>
      <c r="U546" s="125">
        <f t="shared" ca="1" si="868"/>
        <v>0.5</v>
      </c>
      <c r="V546" s="125">
        <f t="shared" ca="1" si="869"/>
        <v>0</v>
      </c>
      <c r="W546" s="125"/>
      <c r="X546" s="125"/>
      <c r="Y546" s="125"/>
      <c r="Z546" s="125"/>
    </row>
    <row r="547" spans="1:26" outlineLevel="1">
      <c r="A547">
        <f t="shared" ca="1" si="870"/>
        <v>2</v>
      </c>
      <c r="B547" t="str">
        <f t="shared" ca="1" si="863"/>
        <v>EP2 LPD1 LPS3 LPM3</v>
      </c>
      <c r="C547" s="325">
        <f ca="1">IF($A547&lt;&gt;$A546,1,MOD(C546-1+(COUNTIFS(D$313:$N$313,$A547)=COUNTIFS(D547:$N547,1)),C$312)+1)</f>
        <v>2</v>
      </c>
      <c r="D547" s="323">
        <f ca="1">IF($A547&lt;&gt;D$313,0,IF($A547&lt;&gt;$A546,1,MOD(D546-1+(COUNTIFS(E$313:$N$313,$A547)=COUNTIFS(E547:$N547,1)),D$312)+1))</f>
        <v>0</v>
      </c>
      <c r="E547" s="323">
        <f ca="1">IF($A547&lt;&gt;E$313,0,IF($A547&lt;&gt;$A546,1,MOD(E546-1+(COUNTIFS(F$313:$N$313,$A547)=COUNTIFS(F547:$N547,1)),E$312)+1))</f>
        <v>0</v>
      </c>
      <c r="F547" s="323">
        <f ca="1">IF($A547&lt;&gt;F$313,0,IF($A547&lt;&gt;$A546,1,MOD(F546-1+(COUNTIFS(G$313:$N$313,$A547)=COUNTIFS(G547:$N547,1)),F$312)+1))</f>
        <v>0</v>
      </c>
      <c r="G547" s="323">
        <f ca="1">IF($A547&lt;&gt;G$313,0,IF($A547&lt;&gt;$A546,1,MOD(G546-1+(COUNTIFS(H$313:$N$313,$A547)=COUNTIFS(H547:$N547,1)),G$312)+1))</f>
        <v>1</v>
      </c>
      <c r="H547" s="323">
        <f ca="1">IF($A547&lt;&gt;H$313,0,IF($A547&lt;&gt;$A546,1,MOD(H546-1+(COUNTIFS(I$313:$N$313,$A547)=COUNTIFS(I547:$N547,1)),H$312)+1))</f>
        <v>3</v>
      </c>
      <c r="I547" s="323">
        <f ca="1">IF($A547&lt;&gt;I$313,0,IF($A547&lt;&gt;$A546,1,MOD(I546-1+(COUNTIFS(N$313:$N$313,$A547)=COUNTIFS(N547:$N547,1)),I$312)+1))</f>
        <v>3</v>
      </c>
      <c r="J547" s="323"/>
      <c r="K547" s="323"/>
      <c r="L547" s="323"/>
      <c r="M547" s="323"/>
      <c r="O547">
        <v>233</v>
      </c>
      <c r="P547" s="125">
        <f t="shared" ca="1" si="864"/>
        <v>0</v>
      </c>
      <c r="Q547" s="125">
        <f t="shared" ca="1" si="865"/>
        <v>0</v>
      </c>
      <c r="R547" s="125">
        <f t="shared" ca="1" si="866"/>
        <v>0</v>
      </c>
      <c r="S547" s="125">
        <f t="shared" ca="1" si="867"/>
        <v>0</v>
      </c>
      <c r="T547" s="125">
        <v>0</v>
      </c>
      <c r="U547" s="125">
        <f t="shared" ca="1" si="868"/>
        <v>0.5</v>
      </c>
      <c r="V547" s="125">
        <f t="shared" ca="1" si="869"/>
        <v>0.5</v>
      </c>
      <c r="W547" s="125"/>
      <c r="X547" s="125"/>
      <c r="Y547" s="125"/>
      <c r="Z547" s="125"/>
    </row>
    <row r="548" spans="1:26" outlineLevel="1">
      <c r="A548">
        <f t="shared" ca="1" si="870"/>
        <v>2</v>
      </c>
      <c r="B548" t="str">
        <f t="shared" ca="1" si="863"/>
        <v>EP3 LPD1 LPS1 LPM1</v>
      </c>
      <c r="C548" s="325">
        <f ca="1">IF($A548&lt;&gt;$A547,1,MOD(C547-1+(COUNTIFS(D$313:$N$313,$A548)=COUNTIFS(D548:$N548,1)),C$312)+1)</f>
        <v>3</v>
      </c>
      <c r="D548" s="323">
        <f ca="1">IF($A548&lt;&gt;D$313,0,IF($A548&lt;&gt;$A547,1,MOD(D547-1+(COUNTIFS(E$313:$N$313,$A548)=COUNTIFS(E548:$N548,1)),D$312)+1))</f>
        <v>0</v>
      </c>
      <c r="E548" s="323">
        <f ca="1">IF($A548&lt;&gt;E$313,0,IF($A548&lt;&gt;$A547,1,MOD(E547-1+(COUNTIFS(F$313:$N$313,$A548)=COUNTIFS(F548:$N548,1)),E$312)+1))</f>
        <v>0</v>
      </c>
      <c r="F548" s="323">
        <f ca="1">IF($A548&lt;&gt;F$313,0,IF($A548&lt;&gt;$A547,1,MOD(F547-1+(COUNTIFS(G$313:$N$313,$A548)=COUNTIFS(G548:$N548,1)),F$312)+1))</f>
        <v>0</v>
      </c>
      <c r="G548" s="323">
        <f ca="1">IF($A548&lt;&gt;G$313,0,IF($A548&lt;&gt;$A547,1,MOD(G547-1+(COUNTIFS(H$313:$N$313,$A548)=COUNTIFS(H548:$N548,1)),G$312)+1))</f>
        <v>1</v>
      </c>
      <c r="H548" s="323">
        <f ca="1">IF($A548&lt;&gt;H$313,0,IF($A548&lt;&gt;$A547,1,MOD(H547-1+(COUNTIFS(I$313:$N$313,$A548)=COUNTIFS(I548:$N548,1)),H$312)+1))</f>
        <v>1</v>
      </c>
      <c r="I548" s="323">
        <f ca="1">IF($A548&lt;&gt;I$313,0,IF($A548&lt;&gt;$A547,1,MOD(I547-1+(COUNTIFS(N$313:$N$313,$A548)=COUNTIFS(N548:$N548,1)),I$312)+1))</f>
        <v>1</v>
      </c>
      <c r="J548" s="323"/>
      <c r="K548" s="323"/>
      <c r="L548" s="323"/>
      <c r="M548" s="323"/>
      <c r="O548">
        <v>234</v>
      </c>
      <c r="P548" s="125">
        <f t="shared" ca="1" si="864"/>
        <v>0.5</v>
      </c>
      <c r="Q548" s="125">
        <f t="shared" ca="1" si="865"/>
        <v>0</v>
      </c>
      <c r="R548" s="125">
        <f t="shared" ca="1" si="866"/>
        <v>0</v>
      </c>
      <c r="S548" s="125">
        <f t="shared" ca="1" si="867"/>
        <v>0</v>
      </c>
      <c r="T548" s="125">
        <v>0</v>
      </c>
      <c r="U548" s="125">
        <f t="shared" ca="1" si="868"/>
        <v>-0.5</v>
      </c>
      <c r="V548" s="125">
        <f t="shared" ca="1" si="869"/>
        <v>-0.5</v>
      </c>
      <c r="W548" s="125"/>
      <c r="X548" s="125"/>
      <c r="Y548" s="125"/>
      <c r="Z548" s="125"/>
    </row>
    <row r="549" spans="1:26" outlineLevel="1">
      <c r="A549">
        <f t="shared" ca="1" si="870"/>
        <v>2</v>
      </c>
      <c r="B549" t="str">
        <f t="shared" ca="1" si="863"/>
        <v>EP3 LPD1 LPS1 LPM2</v>
      </c>
      <c r="C549" s="325">
        <f ca="1">IF($A549&lt;&gt;$A548,1,MOD(C548-1+(COUNTIFS(D$313:$N$313,$A549)=COUNTIFS(D549:$N549,1)),C$312)+1)</f>
        <v>3</v>
      </c>
      <c r="D549" s="323">
        <f ca="1">IF($A549&lt;&gt;D$313,0,IF($A549&lt;&gt;$A548,1,MOD(D548-1+(COUNTIFS(E$313:$N$313,$A549)=COUNTIFS(E549:$N549,1)),D$312)+1))</f>
        <v>0</v>
      </c>
      <c r="E549" s="323">
        <f ca="1">IF($A549&lt;&gt;E$313,0,IF($A549&lt;&gt;$A548,1,MOD(E548-1+(COUNTIFS(F$313:$N$313,$A549)=COUNTIFS(F549:$N549,1)),E$312)+1))</f>
        <v>0</v>
      </c>
      <c r="F549" s="323">
        <f ca="1">IF($A549&lt;&gt;F$313,0,IF($A549&lt;&gt;$A548,1,MOD(F548-1+(COUNTIFS(G$313:$N$313,$A549)=COUNTIFS(G549:$N549,1)),F$312)+1))</f>
        <v>0</v>
      </c>
      <c r="G549" s="323">
        <f ca="1">IF($A549&lt;&gt;G$313,0,IF($A549&lt;&gt;$A548,1,MOD(G548-1+(COUNTIFS(H$313:$N$313,$A549)=COUNTIFS(H549:$N549,1)),G$312)+1))</f>
        <v>1</v>
      </c>
      <c r="H549" s="323">
        <f ca="1">IF($A549&lt;&gt;H$313,0,IF($A549&lt;&gt;$A548,1,MOD(H548-1+(COUNTIFS(I$313:$N$313,$A549)=COUNTIFS(I549:$N549,1)),H$312)+1))</f>
        <v>1</v>
      </c>
      <c r="I549" s="323">
        <f ca="1">IF($A549&lt;&gt;I$313,0,IF($A549&lt;&gt;$A548,1,MOD(I548-1+(COUNTIFS(N$313:$N$313,$A549)=COUNTIFS(N549:$N549,1)),I$312)+1))</f>
        <v>2</v>
      </c>
      <c r="J549" s="323"/>
      <c r="K549" s="323"/>
      <c r="L549" s="323"/>
      <c r="M549" s="323"/>
      <c r="O549">
        <v>235</v>
      </c>
      <c r="P549" s="125">
        <f t="shared" ca="1" si="864"/>
        <v>0.5</v>
      </c>
      <c r="Q549" s="125">
        <f t="shared" ca="1" si="865"/>
        <v>0</v>
      </c>
      <c r="R549" s="125">
        <f t="shared" ca="1" si="866"/>
        <v>0</v>
      </c>
      <c r="S549" s="125">
        <f t="shared" ca="1" si="867"/>
        <v>0</v>
      </c>
      <c r="T549" s="125">
        <v>0</v>
      </c>
      <c r="U549" s="125">
        <f t="shared" ca="1" si="868"/>
        <v>-0.5</v>
      </c>
      <c r="V549" s="125">
        <f t="shared" ca="1" si="869"/>
        <v>0</v>
      </c>
      <c r="W549" s="125"/>
      <c r="X549" s="125"/>
      <c r="Y549" s="125"/>
      <c r="Z549" s="125"/>
    </row>
    <row r="550" spans="1:26" outlineLevel="1">
      <c r="A550">
        <f t="shared" ca="1" si="870"/>
        <v>2</v>
      </c>
      <c r="B550" t="str">
        <f t="shared" ca="1" si="863"/>
        <v>EP3 LPD1 LPS1 LPM3</v>
      </c>
      <c r="C550" s="325">
        <f ca="1">IF($A550&lt;&gt;$A549,1,MOD(C549-1+(COUNTIFS(D$313:$N$313,$A550)=COUNTIFS(D550:$N550,1)),C$312)+1)</f>
        <v>3</v>
      </c>
      <c r="D550" s="323">
        <f ca="1">IF($A550&lt;&gt;D$313,0,IF($A550&lt;&gt;$A549,1,MOD(D549-1+(COUNTIFS(E$313:$N$313,$A550)=COUNTIFS(E550:$N550,1)),D$312)+1))</f>
        <v>0</v>
      </c>
      <c r="E550" s="323">
        <f ca="1">IF($A550&lt;&gt;E$313,0,IF($A550&lt;&gt;$A549,1,MOD(E549-1+(COUNTIFS(F$313:$N$313,$A550)=COUNTIFS(F550:$N550,1)),E$312)+1))</f>
        <v>0</v>
      </c>
      <c r="F550" s="323">
        <f ca="1">IF($A550&lt;&gt;F$313,0,IF($A550&lt;&gt;$A549,1,MOD(F549-1+(COUNTIFS(G$313:$N$313,$A550)=COUNTIFS(G550:$N550,1)),F$312)+1))</f>
        <v>0</v>
      </c>
      <c r="G550" s="323">
        <f ca="1">IF($A550&lt;&gt;G$313,0,IF($A550&lt;&gt;$A549,1,MOD(G549-1+(COUNTIFS(H$313:$N$313,$A550)=COUNTIFS(H550:$N550,1)),G$312)+1))</f>
        <v>1</v>
      </c>
      <c r="H550" s="323">
        <f ca="1">IF($A550&lt;&gt;H$313,0,IF($A550&lt;&gt;$A549,1,MOD(H549-1+(COUNTIFS(I$313:$N$313,$A550)=COUNTIFS(I550:$N550,1)),H$312)+1))</f>
        <v>1</v>
      </c>
      <c r="I550" s="323">
        <f ca="1">IF($A550&lt;&gt;I$313,0,IF($A550&lt;&gt;$A549,1,MOD(I549-1+(COUNTIFS(N$313:$N$313,$A550)=COUNTIFS(N550:$N550,1)),I$312)+1))</f>
        <v>3</v>
      </c>
      <c r="J550" s="323"/>
      <c r="K550" s="323"/>
      <c r="L550" s="323"/>
      <c r="M550" s="323"/>
      <c r="O550">
        <v>236</v>
      </c>
      <c r="P550" s="125">
        <f t="shared" ca="1" si="864"/>
        <v>0.5</v>
      </c>
      <c r="Q550" s="125">
        <f t="shared" ca="1" si="865"/>
        <v>0</v>
      </c>
      <c r="R550" s="125">
        <f t="shared" ca="1" si="866"/>
        <v>0</v>
      </c>
      <c r="S550" s="125">
        <f t="shared" ca="1" si="867"/>
        <v>0</v>
      </c>
      <c r="T550" s="125">
        <v>0</v>
      </c>
      <c r="U550" s="125">
        <f t="shared" ca="1" si="868"/>
        <v>-0.5</v>
      </c>
      <c r="V550" s="125">
        <f t="shared" ca="1" si="869"/>
        <v>0.5</v>
      </c>
      <c r="W550" s="125"/>
      <c r="X550" s="125"/>
      <c r="Y550" s="125"/>
      <c r="Z550" s="125"/>
    </row>
    <row r="551" spans="1:26" outlineLevel="1">
      <c r="A551">
        <f t="shared" ca="1" si="870"/>
        <v>2</v>
      </c>
      <c r="B551" t="str">
        <f t="shared" ca="1" si="863"/>
        <v>EP3 LPD1 LPS2 LPM1</v>
      </c>
      <c r="C551" s="325">
        <f ca="1">IF($A551&lt;&gt;$A550,1,MOD(C550-1+(COUNTIFS(D$313:$N$313,$A551)=COUNTIFS(D551:$N551,1)),C$312)+1)</f>
        <v>3</v>
      </c>
      <c r="D551" s="323">
        <f ca="1">IF($A551&lt;&gt;D$313,0,IF($A551&lt;&gt;$A550,1,MOD(D550-1+(COUNTIFS(E$313:$N$313,$A551)=COUNTIFS(E551:$N551,1)),D$312)+1))</f>
        <v>0</v>
      </c>
      <c r="E551" s="323">
        <f ca="1">IF($A551&lt;&gt;E$313,0,IF($A551&lt;&gt;$A550,1,MOD(E550-1+(COUNTIFS(F$313:$N$313,$A551)=COUNTIFS(F551:$N551,1)),E$312)+1))</f>
        <v>0</v>
      </c>
      <c r="F551" s="323">
        <f ca="1">IF($A551&lt;&gt;F$313,0,IF($A551&lt;&gt;$A550,1,MOD(F550-1+(COUNTIFS(G$313:$N$313,$A551)=COUNTIFS(G551:$N551,1)),F$312)+1))</f>
        <v>0</v>
      </c>
      <c r="G551" s="323">
        <f ca="1">IF($A551&lt;&gt;G$313,0,IF($A551&lt;&gt;$A550,1,MOD(G550-1+(COUNTIFS(H$313:$N$313,$A551)=COUNTIFS(H551:$N551,1)),G$312)+1))</f>
        <v>1</v>
      </c>
      <c r="H551" s="323">
        <f ca="1">IF($A551&lt;&gt;H$313,0,IF($A551&lt;&gt;$A550,1,MOD(H550-1+(COUNTIFS(I$313:$N$313,$A551)=COUNTIFS(I551:$N551,1)),H$312)+1))</f>
        <v>2</v>
      </c>
      <c r="I551" s="323">
        <f ca="1">IF($A551&lt;&gt;I$313,0,IF($A551&lt;&gt;$A550,1,MOD(I550-1+(COUNTIFS(N$313:$N$313,$A551)=COUNTIFS(N551:$N551,1)),I$312)+1))</f>
        <v>1</v>
      </c>
      <c r="J551" s="323"/>
      <c r="K551" s="323"/>
      <c r="L551" s="323"/>
      <c r="M551" s="323"/>
      <c r="O551">
        <v>237</v>
      </c>
      <c r="P551" s="125">
        <f t="shared" ca="1" si="864"/>
        <v>0.5</v>
      </c>
      <c r="Q551" s="125">
        <f t="shared" ca="1" si="865"/>
        <v>0</v>
      </c>
      <c r="R551" s="125">
        <f t="shared" ca="1" si="866"/>
        <v>0</v>
      </c>
      <c r="S551" s="125">
        <f t="shared" ca="1" si="867"/>
        <v>0</v>
      </c>
      <c r="T551" s="125">
        <v>0</v>
      </c>
      <c r="U551" s="125">
        <f t="shared" ca="1" si="868"/>
        <v>0</v>
      </c>
      <c r="V551" s="125">
        <f t="shared" ca="1" si="869"/>
        <v>-0.5</v>
      </c>
      <c r="W551" s="125"/>
      <c r="X551" s="125"/>
      <c r="Y551" s="125"/>
      <c r="Z551" s="125"/>
    </row>
    <row r="552" spans="1:26" outlineLevel="1">
      <c r="A552">
        <f t="shared" ca="1" si="870"/>
        <v>2</v>
      </c>
      <c r="B552" t="str">
        <f t="shared" ca="1" si="863"/>
        <v>EP3 LPD1 LPS2 LPM2</v>
      </c>
      <c r="C552" s="325">
        <f ca="1">IF($A552&lt;&gt;$A551,1,MOD(C551-1+(COUNTIFS(D$313:$N$313,$A552)=COUNTIFS(D552:$N552,1)),C$312)+1)</f>
        <v>3</v>
      </c>
      <c r="D552" s="323">
        <f ca="1">IF($A552&lt;&gt;D$313,0,IF($A552&lt;&gt;$A551,1,MOD(D551-1+(COUNTIFS(E$313:$N$313,$A552)=COUNTIFS(E552:$N552,1)),D$312)+1))</f>
        <v>0</v>
      </c>
      <c r="E552" s="323">
        <f ca="1">IF($A552&lt;&gt;E$313,0,IF($A552&lt;&gt;$A551,1,MOD(E551-1+(COUNTIFS(F$313:$N$313,$A552)=COUNTIFS(F552:$N552,1)),E$312)+1))</f>
        <v>0</v>
      </c>
      <c r="F552" s="323">
        <f ca="1">IF($A552&lt;&gt;F$313,0,IF($A552&lt;&gt;$A551,1,MOD(F551-1+(COUNTIFS(G$313:$N$313,$A552)=COUNTIFS(G552:$N552,1)),F$312)+1))</f>
        <v>0</v>
      </c>
      <c r="G552" s="323">
        <f ca="1">IF($A552&lt;&gt;G$313,0,IF($A552&lt;&gt;$A551,1,MOD(G551-1+(COUNTIFS(H$313:$N$313,$A552)=COUNTIFS(H552:$N552,1)),G$312)+1))</f>
        <v>1</v>
      </c>
      <c r="H552" s="323">
        <f ca="1">IF($A552&lt;&gt;H$313,0,IF($A552&lt;&gt;$A551,1,MOD(H551-1+(COUNTIFS(I$313:$N$313,$A552)=COUNTIFS(I552:$N552,1)),H$312)+1))</f>
        <v>2</v>
      </c>
      <c r="I552" s="323">
        <f ca="1">IF($A552&lt;&gt;I$313,0,IF($A552&lt;&gt;$A551,1,MOD(I551-1+(COUNTIFS(N$313:$N$313,$A552)=COUNTIFS(N552:$N552,1)),I$312)+1))</f>
        <v>2</v>
      </c>
      <c r="J552" s="323"/>
      <c r="K552" s="323"/>
      <c r="L552" s="323"/>
      <c r="M552" s="323"/>
      <c r="O552">
        <v>238</v>
      </c>
      <c r="P552" s="125">
        <f t="shared" ca="1" si="864"/>
        <v>0.5</v>
      </c>
      <c r="Q552" s="125">
        <f t="shared" ca="1" si="865"/>
        <v>0</v>
      </c>
      <c r="R552" s="125">
        <f t="shared" ca="1" si="866"/>
        <v>0</v>
      </c>
      <c r="S552" s="125">
        <f t="shared" ca="1" si="867"/>
        <v>0</v>
      </c>
      <c r="T552" s="125">
        <v>0</v>
      </c>
      <c r="U552" s="125">
        <f t="shared" ca="1" si="868"/>
        <v>0</v>
      </c>
      <c r="V552" s="125">
        <f t="shared" ca="1" si="869"/>
        <v>0</v>
      </c>
      <c r="W552" s="125"/>
      <c r="X552" s="125"/>
      <c r="Y552" s="125"/>
      <c r="Z552" s="125"/>
    </row>
    <row r="553" spans="1:26" outlineLevel="1">
      <c r="A553">
        <f t="shared" ca="1" si="870"/>
        <v>2</v>
      </c>
      <c r="B553" t="str">
        <f t="shared" ca="1" si="863"/>
        <v>EP3 LPD1 LPS2 LPM3</v>
      </c>
      <c r="C553" s="325">
        <f ca="1">IF($A553&lt;&gt;$A552,1,MOD(C552-1+(COUNTIFS(D$313:$N$313,$A553)=COUNTIFS(D553:$N553,1)),C$312)+1)</f>
        <v>3</v>
      </c>
      <c r="D553" s="323">
        <f ca="1">IF($A553&lt;&gt;D$313,0,IF($A553&lt;&gt;$A552,1,MOD(D552-1+(COUNTIFS(E$313:$N$313,$A553)=COUNTIFS(E553:$N553,1)),D$312)+1))</f>
        <v>0</v>
      </c>
      <c r="E553" s="323">
        <f ca="1">IF($A553&lt;&gt;E$313,0,IF($A553&lt;&gt;$A552,1,MOD(E552-1+(COUNTIFS(F$313:$N$313,$A553)=COUNTIFS(F553:$N553,1)),E$312)+1))</f>
        <v>0</v>
      </c>
      <c r="F553" s="323">
        <f ca="1">IF($A553&lt;&gt;F$313,0,IF($A553&lt;&gt;$A552,1,MOD(F552-1+(COUNTIFS(G$313:$N$313,$A553)=COUNTIFS(G553:$N553,1)),F$312)+1))</f>
        <v>0</v>
      </c>
      <c r="G553" s="323">
        <f ca="1">IF($A553&lt;&gt;G$313,0,IF($A553&lt;&gt;$A552,1,MOD(G552-1+(COUNTIFS(H$313:$N$313,$A553)=COUNTIFS(H553:$N553,1)),G$312)+1))</f>
        <v>1</v>
      </c>
      <c r="H553" s="323">
        <f ca="1">IF($A553&lt;&gt;H$313,0,IF($A553&lt;&gt;$A552,1,MOD(H552-1+(COUNTIFS(I$313:$N$313,$A553)=COUNTIFS(I553:$N553,1)),H$312)+1))</f>
        <v>2</v>
      </c>
      <c r="I553" s="323">
        <f ca="1">IF($A553&lt;&gt;I$313,0,IF($A553&lt;&gt;$A552,1,MOD(I552-1+(COUNTIFS(N$313:$N$313,$A553)=COUNTIFS(N553:$N553,1)),I$312)+1))</f>
        <v>3</v>
      </c>
      <c r="J553" s="323"/>
      <c r="K553" s="323"/>
      <c r="L553" s="323"/>
      <c r="M553" s="323"/>
      <c r="O553">
        <v>239</v>
      </c>
      <c r="P553" s="125">
        <f t="shared" ca="1" si="864"/>
        <v>0.5</v>
      </c>
      <c r="Q553" s="125">
        <f t="shared" ca="1" si="865"/>
        <v>0</v>
      </c>
      <c r="R553" s="125">
        <f t="shared" ca="1" si="866"/>
        <v>0</v>
      </c>
      <c r="S553" s="125">
        <f t="shared" ca="1" si="867"/>
        <v>0</v>
      </c>
      <c r="T553" s="125">
        <v>0</v>
      </c>
      <c r="U553" s="125">
        <f t="shared" ca="1" si="868"/>
        <v>0</v>
      </c>
      <c r="V553" s="125">
        <f t="shared" ca="1" si="869"/>
        <v>0.5</v>
      </c>
      <c r="W553" s="125"/>
      <c r="X553" s="125"/>
      <c r="Y553" s="125"/>
      <c r="Z553" s="125"/>
    </row>
    <row r="554" spans="1:26" outlineLevel="1">
      <c r="A554">
        <f t="shared" ca="1" si="870"/>
        <v>2</v>
      </c>
      <c r="B554" t="str">
        <f t="shared" ca="1" si="863"/>
        <v>EP3 LPD1 LPS3 LPM1</v>
      </c>
      <c r="C554" s="325">
        <f ca="1">IF($A554&lt;&gt;$A553,1,MOD(C553-1+(COUNTIFS(D$313:$N$313,$A554)=COUNTIFS(D554:$N554,1)),C$312)+1)</f>
        <v>3</v>
      </c>
      <c r="D554" s="323">
        <f ca="1">IF($A554&lt;&gt;D$313,0,IF($A554&lt;&gt;$A553,1,MOD(D553-1+(COUNTIFS(E$313:$N$313,$A554)=COUNTIFS(E554:$N554,1)),D$312)+1))</f>
        <v>0</v>
      </c>
      <c r="E554" s="323">
        <f ca="1">IF($A554&lt;&gt;E$313,0,IF($A554&lt;&gt;$A553,1,MOD(E553-1+(COUNTIFS(F$313:$N$313,$A554)=COUNTIFS(F554:$N554,1)),E$312)+1))</f>
        <v>0</v>
      </c>
      <c r="F554" s="323">
        <f ca="1">IF($A554&lt;&gt;F$313,0,IF($A554&lt;&gt;$A553,1,MOD(F553-1+(COUNTIFS(G$313:$N$313,$A554)=COUNTIFS(G554:$N554,1)),F$312)+1))</f>
        <v>0</v>
      </c>
      <c r="G554" s="323">
        <f ca="1">IF($A554&lt;&gt;G$313,0,IF($A554&lt;&gt;$A553,1,MOD(G553-1+(COUNTIFS(H$313:$N$313,$A554)=COUNTIFS(H554:$N554,1)),G$312)+1))</f>
        <v>1</v>
      </c>
      <c r="H554" s="323">
        <f ca="1">IF($A554&lt;&gt;H$313,0,IF($A554&lt;&gt;$A553,1,MOD(H553-1+(COUNTIFS(I$313:$N$313,$A554)=COUNTIFS(I554:$N554,1)),H$312)+1))</f>
        <v>3</v>
      </c>
      <c r="I554" s="323">
        <f ca="1">IF($A554&lt;&gt;I$313,0,IF($A554&lt;&gt;$A553,1,MOD(I553-1+(COUNTIFS(N$313:$N$313,$A554)=COUNTIFS(N554:$N554,1)),I$312)+1))</f>
        <v>1</v>
      </c>
      <c r="J554" s="323"/>
      <c r="K554" s="323"/>
      <c r="L554" s="323"/>
      <c r="M554" s="323"/>
      <c r="O554">
        <v>240</v>
      </c>
      <c r="P554" s="125">
        <f t="shared" ca="1" si="864"/>
        <v>0.5</v>
      </c>
      <c r="Q554" s="125">
        <f t="shared" ca="1" si="865"/>
        <v>0</v>
      </c>
      <c r="R554" s="125">
        <f t="shared" ca="1" si="866"/>
        <v>0</v>
      </c>
      <c r="S554" s="125">
        <f t="shared" ca="1" si="867"/>
        <v>0</v>
      </c>
      <c r="T554" s="125">
        <v>0</v>
      </c>
      <c r="U554" s="125">
        <f t="shared" ca="1" si="868"/>
        <v>0.5</v>
      </c>
      <c r="V554" s="125">
        <f t="shared" ca="1" si="869"/>
        <v>-0.5</v>
      </c>
      <c r="W554" s="125"/>
      <c r="X554" s="125"/>
      <c r="Y554" s="125"/>
      <c r="Z554" s="125"/>
    </row>
    <row r="555" spans="1:26" outlineLevel="1">
      <c r="A555">
        <f t="shared" ca="1" si="870"/>
        <v>2</v>
      </c>
      <c r="B555" t="str">
        <f t="shared" ca="1" si="863"/>
        <v>EP3 LPD1 LPS3 LPM2</v>
      </c>
      <c r="C555" s="325">
        <f ca="1">IF($A555&lt;&gt;$A554,1,MOD(C554-1+(COUNTIFS(D$313:$N$313,$A555)=COUNTIFS(D555:$N555,1)),C$312)+1)</f>
        <v>3</v>
      </c>
      <c r="D555" s="323">
        <f ca="1">IF($A555&lt;&gt;D$313,0,IF($A555&lt;&gt;$A554,1,MOD(D554-1+(COUNTIFS(E$313:$N$313,$A555)=COUNTIFS(E555:$N555,1)),D$312)+1))</f>
        <v>0</v>
      </c>
      <c r="E555" s="323">
        <f ca="1">IF($A555&lt;&gt;E$313,0,IF($A555&lt;&gt;$A554,1,MOD(E554-1+(COUNTIFS(F$313:$N$313,$A555)=COUNTIFS(F555:$N555,1)),E$312)+1))</f>
        <v>0</v>
      </c>
      <c r="F555" s="323">
        <f ca="1">IF($A555&lt;&gt;F$313,0,IF($A555&lt;&gt;$A554,1,MOD(F554-1+(COUNTIFS(G$313:$N$313,$A555)=COUNTIFS(G555:$N555,1)),F$312)+1))</f>
        <v>0</v>
      </c>
      <c r="G555" s="323">
        <f ca="1">IF($A555&lt;&gt;G$313,0,IF($A555&lt;&gt;$A554,1,MOD(G554-1+(COUNTIFS(H$313:$N$313,$A555)=COUNTIFS(H555:$N555,1)),G$312)+1))</f>
        <v>1</v>
      </c>
      <c r="H555" s="323">
        <f ca="1">IF($A555&lt;&gt;H$313,0,IF($A555&lt;&gt;$A554,1,MOD(H554-1+(COUNTIFS(I$313:$N$313,$A555)=COUNTIFS(I555:$N555,1)),H$312)+1))</f>
        <v>3</v>
      </c>
      <c r="I555" s="323">
        <f ca="1">IF($A555&lt;&gt;I$313,0,IF($A555&lt;&gt;$A554,1,MOD(I554-1+(COUNTIFS(N$313:$N$313,$A555)=COUNTIFS(N555:$N555,1)),I$312)+1))</f>
        <v>2</v>
      </c>
      <c r="J555" s="323"/>
      <c r="K555" s="323"/>
      <c r="L555" s="323"/>
      <c r="M555" s="323"/>
      <c r="O555">
        <v>241</v>
      </c>
      <c r="P555" s="125">
        <f t="shared" ca="1" si="864"/>
        <v>0.5</v>
      </c>
      <c r="Q555" s="125">
        <f t="shared" ca="1" si="865"/>
        <v>0</v>
      </c>
      <c r="R555" s="125">
        <f t="shared" ca="1" si="866"/>
        <v>0</v>
      </c>
      <c r="S555" s="125">
        <f t="shared" ca="1" si="867"/>
        <v>0</v>
      </c>
      <c r="T555" s="125">
        <v>0</v>
      </c>
      <c r="U555" s="125">
        <f t="shared" ca="1" si="868"/>
        <v>0.5</v>
      </c>
      <c r="V555" s="125">
        <f t="shared" ca="1" si="869"/>
        <v>0</v>
      </c>
      <c r="W555" s="125"/>
      <c r="X555" s="125"/>
      <c r="Y555" s="125"/>
      <c r="Z555" s="125"/>
    </row>
    <row r="556" spans="1:26" outlineLevel="1">
      <c r="A556">
        <f t="shared" ca="1" si="870"/>
        <v>2</v>
      </c>
      <c r="B556" t="str">
        <f t="shared" ca="1" si="863"/>
        <v>EP3 LPD1 LPS3 LPM3</v>
      </c>
      <c r="C556" s="325">
        <f ca="1">IF($A556&lt;&gt;$A555,1,MOD(C555-1+(COUNTIFS(D$313:$N$313,$A556)=COUNTIFS(D556:$N556,1)),C$312)+1)</f>
        <v>3</v>
      </c>
      <c r="D556" s="323">
        <f ca="1">IF($A556&lt;&gt;D$313,0,IF($A556&lt;&gt;$A555,1,MOD(D555-1+(COUNTIFS(E$313:$N$313,$A556)=COUNTIFS(E556:$N556,1)),D$312)+1))</f>
        <v>0</v>
      </c>
      <c r="E556" s="323">
        <f ca="1">IF($A556&lt;&gt;E$313,0,IF($A556&lt;&gt;$A555,1,MOD(E555-1+(COUNTIFS(F$313:$N$313,$A556)=COUNTIFS(F556:$N556,1)),E$312)+1))</f>
        <v>0</v>
      </c>
      <c r="F556" s="323">
        <f ca="1">IF($A556&lt;&gt;F$313,0,IF($A556&lt;&gt;$A555,1,MOD(F555-1+(COUNTIFS(G$313:$N$313,$A556)=COUNTIFS(G556:$N556,1)),F$312)+1))</f>
        <v>0</v>
      </c>
      <c r="G556" s="323">
        <f ca="1">IF($A556&lt;&gt;G$313,0,IF($A556&lt;&gt;$A555,1,MOD(G555-1+(COUNTIFS(H$313:$N$313,$A556)=COUNTIFS(H556:$N556,1)),G$312)+1))</f>
        <v>1</v>
      </c>
      <c r="H556" s="323">
        <f ca="1">IF($A556&lt;&gt;H$313,0,IF($A556&lt;&gt;$A555,1,MOD(H555-1+(COUNTIFS(I$313:$N$313,$A556)=COUNTIFS(I556:$N556,1)),H$312)+1))</f>
        <v>3</v>
      </c>
      <c r="I556" s="323">
        <f ca="1">IF($A556&lt;&gt;I$313,0,IF($A556&lt;&gt;$A555,1,MOD(I555-1+(COUNTIFS(N$313:$N$313,$A556)=COUNTIFS(N556:$N556,1)),I$312)+1))</f>
        <v>3</v>
      </c>
      <c r="J556" s="323"/>
      <c r="K556" s="323"/>
      <c r="L556" s="323"/>
      <c r="M556" s="323"/>
      <c r="O556">
        <v>242</v>
      </c>
      <c r="P556" s="125">
        <f t="shared" ca="1" si="864"/>
        <v>0.5</v>
      </c>
      <c r="Q556" s="125">
        <f t="shared" ca="1" si="865"/>
        <v>0</v>
      </c>
      <c r="R556" s="125">
        <f t="shared" ca="1" si="866"/>
        <v>0</v>
      </c>
      <c r="S556" s="125">
        <f t="shared" ca="1" si="867"/>
        <v>0</v>
      </c>
      <c r="T556" s="125">
        <v>0</v>
      </c>
      <c r="U556" s="125">
        <f t="shared" ca="1" si="868"/>
        <v>0.5</v>
      </c>
      <c r="V556" s="125">
        <f t="shared" ca="1" si="869"/>
        <v>0.5</v>
      </c>
      <c r="W556" s="125"/>
      <c r="X556" s="125"/>
      <c r="Y556" s="125"/>
      <c r="Z556" s="125"/>
    </row>
    <row r="557" spans="1:26" outlineLevel="1">
      <c r="A557">
        <f t="shared" ca="1" si="870"/>
        <v>2</v>
      </c>
      <c r="B557" t="str">
        <f t="shared" ca="1" si="863"/>
        <v>EP1 LPD1 LPS1 LPM1</v>
      </c>
      <c r="C557" s="325">
        <f ca="1">IF($A557&lt;&gt;$A556,1,MOD(C556-1+(COUNTIFS(D$313:$N$313,$A557)=COUNTIFS(D557:$N557,1)),C$312)+1)</f>
        <v>1</v>
      </c>
      <c r="D557" s="323">
        <f ca="1">IF($A557&lt;&gt;D$313,0,IF($A557&lt;&gt;$A556,1,MOD(D556-1+(COUNTIFS(E$313:$N$313,$A557)=COUNTIFS(E557:$N557,1)),D$312)+1))</f>
        <v>0</v>
      </c>
      <c r="E557" s="323">
        <f ca="1">IF($A557&lt;&gt;E$313,0,IF($A557&lt;&gt;$A556,1,MOD(E556-1+(COUNTIFS(F$313:$N$313,$A557)=COUNTIFS(F557:$N557,1)),E$312)+1))</f>
        <v>0</v>
      </c>
      <c r="F557" s="323">
        <f ca="1">IF($A557&lt;&gt;F$313,0,IF($A557&lt;&gt;$A556,1,MOD(F556-1+(COUNTIFS(G$313:$N$313,$A557)=COUNTIFS(G557:$N557,1)),F$312)+1))</f>
        <v>0</v>
      </c>
      <c r="G557" s="323">
        <f ca="1">IF($A557&lt;&gt;G$313,0,IF($A557&lt;&gt;$A556,1,MOD(G556-1+(COUNTIFS(H$313:$N$313,$A557)=COUNTIFS(H557:$N557,1)),G$312)+1))</f>
        <v>1</v>
      </c>
      <c r="H557" s="323">
        <f ca="1">IF($A557&lt;&gt;H$313,0,IF($A557&lt;&gt;$A556,1,MOD(H556-1+(COUNTIFS(I$313:$N$313,$A557)=COUNTIFS(I557:$N557,1)),H$312)+1))</f>
        <v>1</v>
      </c>
      <c r="I557" s="323">
        <f ca="1">IF($A557&lt;&gt;I$313,0,IF($A557&lt;&gt;$A556,1,MOD(I556-1+(COUNTIFS(N$313:$N$313,$A557)=COUNTIFS(N557:$N557,1)),I$312)+1))</f>
        <v>1</v>
      </c>
      <c r="J557" s="323"/>
      <c r="K557" s="323"/>
      <c r="L557" s="323"/>
      <c r="M557" s="323"/>
      <c r="O557">
        <v>243</v>
      </c>
      <c r="P557" s="125">
        <f t="shared" ca="1" si="864"/>
        <v>-0.5</v>
      </c>
      <c r="Q557" s="125">
        <f t="shared" ca="1" si="865"/>
        <v>0</v>
      </c>
      <c r="R557" s="125">
        <f t="shared" ca="1" si="866"/>
        <v>0</v>
      </c>
      <c r="S557" s="125">
        <f t="shared" ca="1" si="867"/>
        <v>0</v>
      </c>
      <c r="T557" s="125">
        <v>0</v>
      </c>
      <c r="U557" s="125">
        <f t="shared" ca="1" si="868"/>
        <v>-0.5</v>
      </c>
      <c r="V557" s="125">
        <f t="shared" ca="1" si="869"/>
        <v>-0.5</v>
      </c>
      <c r="W557" s="125"/>
      <c r="X557" s="125"/>
      <c r="Y557" s="125"/>
      <c r="Z557" s="125"/>
    </row>
    <row r="558" spans="1:26" outlineLevel="1">
      <c r="A558">
        <f t="shared" ca="1" si="870"/>
        <v>2</v>
      </c>
      <c r="B558" t="str">
        <f t="shared" ca="1" si="863"/>
        <v>EP1 LPD1 LPS1 LPM2</v>
      </c>
      <c r="C558" s="325">
        <f ca="1">IF($A558&lt;&gt;$A557,1,MOD(C557-1+(COUNTIFS(D$313:$N$313,$A558)=COUNTIFS(D558:$N558,1)),C$312)+1)</f>
        <v>1</v>
      </c>
      <c r="D558" s="323">
        <f ca="1">IF($A558&lt;&gt;D$313,0,IF($A558&lt;&gt;$A557,1,MOD(D557-1+(COUNTIFS(E$313:$N$313,$A558)=COUNTIFS(E558:$N558,1)),D$312)+1))</f>
        <v>0</v>
      </c>
      <c r="E558" s="323">
        <f ca="1">IF($A558&lt;&gt;E$313,0,IF($A558&lt;&gt;$A557,1,MOD(E557-1+(COUNTIFS(F$313:$N$313,$A558)=COUNTIFS(F558:$N558,1)),E$312)+1))</f>
        <v>0</v>
      </c>
      <c r="F558" s="323">
        <f ca="1">IF($A558&lt;&gt;F$313,0,IF($A558&lt;&gt;$A557,1,MOD(F557-1+(COUNTIFS(G$313:$N$313,$A558)=COUNTIFS(G558:$N558,1)),F$312)+1))</f>
        <v>0</v>
      </c>
      <c r="G558" s="323">
        <f ca="1">IF($A558&lt;&gt;G$313,0,IF($A558&lt;&gt;$A557,1,MOD(G557-1+(COUNTIFS(H$313:$N$313,$A558)=COUNTIFS(H558:$N558,1)),G$312)+1))</f>
        <v>1</v>
      </c>
      <c r="H558" s="323">
        <f ca="1">IF($A558&lt;&gt;H$313,0,IF($A558&lt;&gt;$A557,1,MOD(H557-1+(COUNTIFS(I$313:$N$313,$A558)=COUNTIFS(I558:$N558,1)),H$312)+1))</f>
        <v>1</v>
      </c>
      <c r="I558" s="323">
        <f ca="1">IF($A558&lt;&gt;I$313,0,IF($A558&lt;&gt;$A557,1,MOD(I557-1+(COUNTIFS(N$313:$N$313,$A558)=COUNTIFS(N558:$N558,1)),I$312)+1))</f>
        <v>2</v>
      </c>
      <c r="J558" s="323"/>
      <c r="K558" s="323"/>
      <c r="L558" s="323"/>
      <c r="M558" s="323"/>
      <c r="O558">
        <v>244</v>
      </c>
      <c r="P558" s="125">
        <f t="shared" ca="1" si="864"/>
        <v>-0.5</v>
      </c>
      <c r="Q558" s="125">
        <f t="shared" ca="1" si="865"/>
        <v>0</v>
      </c>
      <c r="R558" s="125">
        <f t="shared" ca="1" si="866"/>
        <v>0</v>
      </c>
      <c r="S558" s="125">
        <f t="shared" ca="1" si="867"/>
        <v>0</v>
      </c>
      <c r="T558" s="125">
        <v>0</v>
      </c>
      <c r="U558" s="125">
        <f t="shared" ca="1" si="868"/>
        <v>-0.5</v>
      </c>
      <c r="V558" s="125">
        <f t="shared" ca="1" si="869"/>
        <v>0</v>
      </c>
      <c r="W558" s="125"/>
      <c r="X558" s="125"/>
      <c r="Y558" s="125"/>
      <c r="Z558" s="125"/>
    </row>
    <row r="559" spans="1:26" outlineLevel="1">
      <c r="A559">
        <f t="shared" ca="1" si="870"/>
        <v>2</v>
      </c>
      <c r="B559" t="str">
        <f t="shared" ca="1" si="863"/>
        <v>EP1 LPD1 LPS1 LPM3</v>
      </c>
      <c r="C559" s="325">
        <f ca="1">IF($A559&lt;&gt;$A558,1,MOD(C558-1+(COUNTIFS(D$313:$N$313,$A559)=COUNTIFS(D559:$N559,1)),C$312)+1)</f>
        <v>1</v>
      </c>
      <c r="D559" s="323">
        <f ca="1">IF($A559&lt;&gt;D$313,0,IF($A559&lt;&gt;$A558,1,MOD(D558-1+(COUNTIFS(E$313:$N$313,$A559)=COUNTIFS(E559:$N559,1)),D$312)+1))</f>
        <v>0</v>
      </c>
      <c r="E559" s="323">
        <f ca="1">IF($A559&lt;&gt;E$313,0,IF($A559&lt;&gt;$A558,1,MOD(E558-1+(COUNTIFS(F$313:$N$313,$A559)=COUNTIFS(F559:$N559,1)),E$312)+1))</f>
        <v>0</v>
      </c>
      <c r="F559" s="323">
        <f ca="1">IF($A559&lt;&gt;F$313,0,IF($A559&lt;&gt;$A558,1,MOD(F558-1+(COUNTIFS(G$313:$N$313,$A559)=COUNTIFS(G559:$N559,1)),F$312)+1))</f>
        <v>0</v>
      </c>
      <c r="G559" s="323">
        <f ca="1">IF($A559&lt;&gt;G$313,0,IF($A559&lt;&gt;$A558,1,MOD(G558-1+(COUNTIFS(H$313:$N$313,$A559)=COUNTIFS(H559:$N559,1)),G$312)+1))</f>
        <v>1</v>
      </c>
      <c r="H559" s="323">
        <f ca="1">IF($A559&lt;&gt;H$313,0,IF($A559&lt;&gt;$A558,1,MOD(H558-1+(COUNTIFS(I$313:$N$313,$A559)=COUNTIFS(I559:$N559,1)),H$312)+1))</f>
        <v>1</v>
      </c>
      <c r="I559" s="323">
        <f ca="1">IF($A559&lt;&gt;I$313,0,IF($A559&lt;&gt;$A558,1,MOD(I558-1+(COUNTIFS(N$313:$N$313,$A559)=COUNTIFS(N559:$N559,1)),I$312)+1))</f>
        <v>3</v>
      </c>
      <c r="J559" s="323"/>
      <c r="K559" s="323"/>
      <c r="L559" s="323"/>
      <c r="M559" s="323"/>
      <c r="O559">
        <v>245</v>
      </c>
      <c r="P559" s="125">
        <f t="shared" ca="1" si="864"/>
        <v>-0.5</v>
      </c>
      <c r="Q559" s="125">
        <f t="shared" ca="1" si="865"/>
        <v>0</v>
      </c>
      <c r="R559" s="125">
        <f t="shared" ca="1" si="866"/>
        <v>0</v>
      </c>
      <c r="S559" s="125">
        <f t="shared" ca="1" si="867"/>
        <v>0</v>
      </c>
      <c r="T559" s="125">
        <v>0</v>
      </c>
      <c r="U559" s="125">
        <f t="shared" ca="1" si="868"/>
        <v>-0.5</v>
      </c>
      <c r="V559" s="125">
        <f t="shared" ca="1" si="869"/>
        <v>0.5</v>
      </c>
      <c r="W559" s="125"/>
      <c r="X559" s="125"/>
      <c r="Y559" s="125"/>
      <c r="Z559" s="125"/>
    </row>
    <row r="560" spans="1:26" outlineLevel="1">
      <c r="A560">
        <f t="shared" ca="1" si="870"/>
        <v>2</v>
      </c>
      <c r="B560" t="str">
        <f t="shared" ca="1" si="863"/>
        <v>EP1 LPD1 LPS2 LPM1</v>
      </c>
      <c r="C560" s="325">
        <f ca="1">IF($A560&lt;&gt;$A559,1,MOD(C559-1+(COUNTIFS(D$313:$N$313,$A560)=COUNTIFS(D560:$N560,1)),C$312)+1)</f>
        <v>1</v>
      </c>
      <c r="D560" s="323">
        <f ca="1">IF($A560&lt;&gt;D$313,0,IF($A560&lt;&gt;$A559,1,MOD(D559-1+(COUNTIFS(E$313:$N$313,$A560)=COUNTIFS(E560:$N560,1)),D$312)+1))</f>
        <v>0</v>
      </c>
      <c r="E560" s="323">
        <f ca="1">IF($A560&lt;&gt;E$313,0,IF($A560&lt;&gt;$A559,1,MOD(E559-1+(COUNTIFS(F$313:$N$313,$A560)=COUNTIFS(F560:$N560,1)),E$312)+1))</f>
        <v>0</v>
      </c>
      <c r="F560" s="323">
        <f ca="1">IF($A560&lt;&gt;F$313,0,IF($A560&lt;&gt;$A559,1,MOD(F559-1+(COUNTIFS(G$313:$N$313,$A560)=COUNTIFS(G560:$N560,1)),F$312)+1))</f>
        <v>0</v>
      </c>
      <c r="G560" s="323">
        <f ca="1">IF($A560&lt;&gt;G$313,0,IF($A560&lt;&gt;$A559,1,MOD(G559-1+(COUNTIFS(H$313:$N$313,$A560)=COUNTIFS(H560:$N560,1)),G$312)+1))</f>
        <v>1</v>
      </c>
      <c r="H560" s="323">
        <f ca="1">IF($A560&lt;&gt;H$313,0,IF($A560&lt;&gt;$A559,1,MOD(H559-1+(COUNTIFS(I$313:$N$313,$A560)=COUNTIFS(I560:$N560,1)),H$312)+1))</f>
        <v>2</v>
      </c>
      <c r="I560" s="323">
        <f ca="1">IF($A560&lt;&gt;I$313,0,IF($A560&lt;&gt;$A559,1,MOD(I559-1+(COUNTIFS(N$313:$N$313,$A560)=COUNTIFS(N560:$N560,1)),I$312)+1))</f>
        <v>1</v>
      </c>
      <c r="J560" s="323"/>
      <c r="K560" s="323"/>
      <c r="L560" s="323"/>
      <c r="M560" s="323"/>
      <c r="O560">
        <v>246</v>
      </c>
      <c r="P560" s="125">
        <f t="shared" ca="1" si="864"/>
        <v>-0.5</v>
      </c>
      <c r="Q560" s="125">
        <f t="shared" ca="1" si="865"/>
        <v>0</v>
      </c>
      <c r="R560" s="125">
        <f t="shared" ca="1" si="866"/>
        <v>0</v>
      </c>
      <c r="S560" s="125">
        <f t="shared" ca="1" si="867"/>
        <v>0</v>
      </c>
      <c r="T560" s="125">
        <v>0</v>
      </c>
      <c r="U560" s="125">
        <f t="shared" ca="1" si="868"/>
        <v>0</v>
      </c>
      <c r="V560" s="125">
        <f t="shared" ca="1" si="869"/>
        <v>-0.5</v>
      </c>
      <c r="W560" s="125"/>
      <c r="X560" s="125"/>
      <c r="Y560" s="125"/>
      <c r="Z560" s="125"/>
    </row>
    <row r="561" spans="1:26" outlineLevel="1">
      <c r="A561">
        <f t="shared" ca="1" si="870"/>
        <v>2</v>
      </c>
      <c r="B561" t="str">
        <f t="shared" ca="1" si="863"/>
        <v>EP1 LPD1 LPS2 LPM2</v>
      </c>
      <c r="C561" s="325">
        <f ca="1">IF($A561&lt;&gt;$A560,1,MOD(C560-1+(COUNTIFS(D$313:$N$313,$A561)=COUNTIFS(D561:$N561,1)),C$312)+1)</f>
        <v>1</v>
      </c>
      <c r="D561" s="323">
        <f ca="1">IF($A561&lt;&gt;D$313,0,IF($A561&lt;&gt;$A560,1,MOD(D560-1+(COUNTIFS(E$313:$N$313,$A561)=COUNTIFS(E561:$N561,1)),D$312)+1))</f>
        <v>0</v>
      </c>
      <c r="E561" s="323">
        <f ca="1">IF($A561&lt;&gt;E$313,0,IF($A561&lt;&gt;$A560,1,MOD(E560-1+(COUNTIFS(F$313:$N$313,$A561)=COUNTIFS(F561:$N561,1)),E$312)+1))</f>
        <v>0</v>
      </c>
      <c r="F561" s="323">
        <f ca="1">IF($A561&lt;&gt;F$313,0,IF($A561&lt;&gt;$A560,1,MOD(F560-1+(COUNTIFS(G$313:$N$313,$A561)=COUNTIFS(G561:$N561,1)),F$312)+1))</f>
        <v>0</v>
      </c>
      <c r="G561" s="323">
        <f ca="1">IF($A561&lt;&gt;G$313,0,IF($A561&lt;&gt;$A560,1,MOD(G560-1+(COUNTIFS(H$313:$N$313,$A561)=COUNTIFS(H561:$N561,1)),G$312)+1))</f>
        <v>1</v>
      </c>
      <c r="H561" s="323">
        <f ca="1">IF($A561&lt;&gt;H$313,0,IF($A561&lt;&gt;$A560,1,MOD(H560-1+(COUNTIFS(I$313:$N$313,$A561)=COUNTIFS(I561:$N561,1)),H$312)+1))</f>
        <v>2</v>
      </c>
      <c r="I561" s="323">
        <f ca="1">IF($A561&lt;&gt;I$313,0,IF($A561&lt;&gt;$A560,1,MOD(I560-1+(COUNTIFS(N$313:$N$313,$A561)=COUNTIFS(N561:$N561,1)),I$312)+1))</f>
        <v>2</v>
      </c>
      <c r="J561" s="323"/>
      <c r="K561" s="323"/>
      <c r="L561" s="323"/>
      <c r="M561" s="323"/>
      <c r="O561">
        <v>247</v>
      </c>
      <c r="P561" s="125">
        <f t="shared" ca="1" si="864"/>
        <v>-0.5</v>
      </c>
      <c r="Q561" s="125">
        <f t="shared" ca="1" si="865"/>
        <v>0</v>
      </c>
      <c r="R561" s="125">
        <f t="shared" ca="1" si="866"/>
        <v>0</v>
      </c>
      <c r="S561" s="125">
        <f t="shared" ca="1" si="867"/>
        <v>0</v>
      </c>
      <c r="T561" s="125">
        <v>0</v>
      </c>
      <c r="U561" s="125">
        <f t="shared" ca="1" si="868"/>
        <v>0</v>
      </c>
      <c r="V561" s="125">
        <f t="shared" ca="1" si="869"/>
        <v>0</v>
      </c>
      <c r="W561" s="125"/>
      <c r="X561" s="125"/>
      <c r="Y561" s="125"/>
      <c r="Z561" s="125"/>
    </row>
    <row r="562" spans="1:26" outlineLevel="1">
      <c r="A562">
        <f t="shared" ca="1" si="870"/>
        <v>2</v>
      </c>
      <c r="B562" t="str">
        <f t="shared" ca="1" si="863"/>
        <v>EP1 LPD1 LPS2 LPM3</v>
      </c>
      <c r="C562" s="325">
        <f ca="1">IF($A562&lt;&gt;$A561,1,MOD(C561-1+(COUNTIFS(D$313:$N$313,$A562)=COUNTIFS(D562:$N562,1)),C$312)+1)</f>
        <v>1</v>
      </c>
      <c r="D562" s="323">
        <f ca="1">IF($A562&lt;&gt;D$313,0,IF($A562&lt;&gt;$A561,1,MOD(D561-1+(COUNTIFS(E$313:$N$313,$A562)=COUNTIFS(E562:$N562,1)),D$312)+1))</f>
        <v>0</v>
      </c>
      <c r="E562" s="323">
        <f ca="1">IF($A562&lt;&gt;E$313,0,IF($A562&lt;&gt;$A561,1,MOD(E561-1+(COUNTIFS(F$313:$N$313,$A562)=COUNTIFS(F562:$N562,1)),E$312)+1))</f>
        <v>0</v>
      </c>
      <c r="F562" s="323">
        <f ca="1">IF($A562&lt;&gt;F$313,0,IF($A562&lt;&gt;$A561,1,MOD(F561-1+(COUNTIFS(G$313:$N$313,$A562)=COUNTIFS(G562:$N562,1)),F$312)+1))</f>
        <v>0</v>
      </c>
      <c r="G562" s="323">
        <f ca="1">IF($A562&lt;&gt;G$313,0,IF($A562&lt;&gt;$A561,1,MOD(G561-1+(COUNTIFS(H$313:$N$313,$A562)=COUNTIFS(H562:$N562,1)),G$312)+1))</f>
        <v>1</v>
      </c>
      <c r="H562" s="323">
        <f ca="1">IF($A562&lt;&gt;H$313,0,IF($A562&lt;&gt;$A561,1,MOD(H561-1+(COUNTIFS(I$313:$N$313,$A562)=COUNTIFS(I562:$N562,1)),H$312)+1))</f>
        <v>2</v>
      </c>
      <c r="I562" s="323">
        <f ca="1">IF($A562&lt;&gt;I$313,0,IF($A562&lt;&gt;$A561,1,MOD(I561-1+(COUNTIFS(N$313:$N$313,$A562)=COUNTIFS(N562:$N562,1)),I$312)+1))</f>
        <v>3</v>
      </c>
      <c r="J562" s="323"/>
      <c r="K562" s="323"/>
      <c r="L562" s="323"/>
      <c r="M562" s="323"/>
      <c r="O562">
        <v>248</v>
      </c>
      <c r="P562" s="125">
        <f t="shared" ca="1" si="864"/>
        <v>-0.5</v>
      </c>
      <c r="Q562" s="125">
        <f t="shared" ca="1" si="865"/>
        <v>0</v>
      </c>
      <c r="R562" s="125">
        <f t="shared" ca="1" si="866"/>
        <v>0</v>
      </c>
      <c r="S562" s="125">
        <f t="shared" ca="1" si="867"/>
        <v>0</v>
      </c>
      <c r="T562" s="125">
        <v>0</v>
      </c>
      <c r="U562" s="125">
        <f t="shared" ca="1" si="868"/>
        <v>0</v>
      </c>
      <c r="V562" s="125">
        <f t="shared" ca="1" si="869"/>
        <v>0.5</v>
      </c>
      <c r="W562" s="125"/>
      <c r="X562" s="125"/>
      <c r="Y562" s="125"/>
      <c r="Z562" s="125"/>
    </row>
    <row r="563" spans="1:26" outlineLevel="1">
      <c r="A563">
        <f t="shared" ca="1" si="870"/>
        <v>2</v>
      </c>
      <c r="B563" t="str">
        <f t="shared" ca="1" si="863"/>
        <v>EP1 LPD1 LPS3 LPM1</v>
      </c>
      <c r="C563" s="325">
        <f ca="1">IF($A563&lt;&gt;$A562,1,MOD(C562-1+(COUNTIFS(D$313:$N$313,$A563)=COUNTIFS(D563:$N563,1)),C$312)+1)</f>
        <v>1</v>
      </c>
      <c r="D563" s="323">
        <f ca="1">IF($A563&lt;&gt;D$313,0,IF($A563&lt;&gt;$A562,1,MOD(D562-1+(COUNTIFS(E$313:$N$313,$A563)=COUNTIFS(E563:$N563,1)),D$312)+1))</f>
        <v>0</v>
      </c>
      <c r="E563" s="323">
        <f ca="1">IF($A563&lt;&gt;E$313,0,IF($A563&lt;&gt;$A562,1,MOD(E562-1+(COUNTIFS(F$313:$N$313,$A563)=COUNTIFS(F563:$N563,1)),E$312)+1))</f>
        <v>0</v>
      </c>
      <c r="F563" s="323">
        <f ca="1">IF($A563&lt;&gt;F$313,0,IF($A563&lt;&gt;$A562,1,MOD(F562-1+(COUNTIFS(G$313:$N$313,$A563)=COUNTIFS(G563:$N563,1)),F$312)+1))</f>
        <v>0</v>
      </c>
      <c r="G563" s="323">
        <f ca="1">IF($A563&lt;&gt;G$313,0,IF($A563&lt;&gt;$A562,1,MOD(G562-1+(COUNTIFS(H$313:$N$313,$A563)=COUNTIFS(H563:$N563,1)),G$312)+1))</f>
        <v>1</v>
      </c>
      <c r="H563" s="323">
        <f ca="1">IF($A563&lt;&gt;H$313,0,IF($A563&lt;&gt;$A562,1,MOD(H562-1+(COUNTIFS(I$313:$N$313,$A563)=COUNTIFS(I563:$N563,1)),H$312)+1))</f>
        <v>3</v>
      </c>
      <c r="I563" s="323">
        <f ca="1">IF($A563&lt;&gt;I$313,0,IF($A563&lt;&gt;$A562,1,MOD(I562-1+(COUNTIFS(N$313:$N$313,$A563)=COUNTIFS(N563:$N563,1)),I$312)+1))</f>
        <v>1</v>
      </c>
      <c r="J563" s="323"/>
      <c r="K563" s="323"/>
      <c r="L563" s="323"/>
      <c r="M563" s="323"/>
      <c r="O563">
        <v>249</v>
      </c>
      <c r="P563" s="125">
        <f t="shared" ca="1" si="864"/>
        <v>-0.5</v>
      </c>
      <c r="Q563" s="125">
        <f t="shared" ca="1" si="865"/>
        <v>0</v>
      </c>
      <c r="R563" s="125">
        <f t="shared" ca="1" si="866"/>
        <v>0</v>
      </c>
      <c r="S563" s="125">
        <f t="shared" ca="1" si="867"/>
        <v>0</v>
      </c>
      <c r="T563" s="125">
        <v>0</v>
      </c>
      <c r="U563" s="125">
        <f t="shared" ca="1" si="868"/>
        <v>0.5</v>
      </c>
      <c r="V563" s="125">
        <f t="shared" ca="1" si="869"/>
        <v>-0.5</v>
      </c>
      <c r="W563" s="125"/>
      <c r="X563" s="125"/>
      <c r="Y563" s="125"/>
      <c r="Z563" s="125"/>
    </row>
    <row r="564" spans="1:26" outlineLevel="1">
      <c r="A564">
        <f t="shared" ca="1" si="870"/>
        <v>2</v>
      </c>
      <c r="B564" t="str">
        <f t="shared" ca="1" si="863"/>
        <v>EP1 LPD1 LPS3 LPM2</v>
      </c>
      <c r="C564" s="325">
        <f ca="1">IF($A564&lt;&gt;$A563,1,MOD(C563-1+(COUNTIFS(D$313:$N$313,$A564)=COUNTIFS(D564:$N564,1)),C$312)+1)</f>
        <v>1</v>
      </c>
      <c r="D564" s="323">
        <f ca="1">IF($A564&lt;&gt;D$313,0,IF($A564&lt;&gt;$A563,1,MOD(D563-1+(COUNTIFS(E$313:$N$313,$A564)=COUNTIFS(E564:$N564,1)),D$312)+1))</f>
        <v>0</v>
      </c>
      <c r="E564" s="323">
        <f ca="1">IF($A564&lt;&gt;E$313,0,IF($A564&lt;&gt;$A563,1,MOD(E563-1+(COUNTIFS(F$313:$N$313,$A564)=COUNTIFS(F564:$N564,1)),E$312)+1))</f>
        <v>0</v>
      </c>
      <c r="F564" s="323">
        <f ca="1">IF($A564&lt;&gt;F$313,0,IF($A564&lt;&gt;$A563,1,MOD(F563-1+(COUNTIFS(G$313:$N$313,$A564)=COUNTIFS(G564:$N564,1)),F$312)+1))</f>
        <v>0</v>
      </c>
      <c r="G564" s="323">
        <f ca="1">IF($A564&lt;&gt;G$313,0,IF($A564&lt;&gt;$A563,1,MOD(G563-1+(COUNTIFS(H$313:$N$313,$A564)=COUNTIFS(H564:$N564,1)),G$312)+1))</f>
        <v>1</v>
      </c>
      <c r="H564" s="323">
        <f ca="1">IF($A564&lt;&gt;H$313,0,IF($A564&lt;&gt;$A563,1,MOD(H563-1+(COUNTIFS(I$313:$N$313,$A564)=COUNTIFS(I564:$N564,1)),H$312)+1))</f>
        <v>3</v>
      </c>
      <c r="I564" s="323">
        <f ca="1">IF($A564&lt;&gt;I$313,0,IF($A564&lt;&gt;$A563,1,MOD(I563-1+(COUNTIFS(N$313:$N$313,$A564)=COUNTIFS(N564:$N564,1)),I$312)+1))</f>
        <v>2</v>
      </c>
      <c r="J564" s="323"/>
      <c r="K564" s="323"/>
      <c r="L564" s="323"/>
      <c r="M564" s="323"/>
      <c r="O564">
        <v>250</v>
      </c>
      <c r="P564" s="125">
        <f t="shared" ca="1" si="864"/>
        <v>-0.5</v>
      </c>
      <c r="Q564" s="125">
        <f t="shared" ca="1" si="865"/>
        <v>0</v>
      </c>
      <c r="R564" s="125">
        <f t="shared" ca="1" si="866"/>
        <v>0</v>
      </c>
      <c r="S564" s="125">
        <f t="shared" ca="1" si="867"/>
        <v>0</v>
      </c>
      <c r="T564" s="125">
        <v>0</v>
      </c>
      <c r="U564" s="125">
        <f t="shared" ca="1" si="868"/>
        <v>0.5</v>
      </c>
      <c r="V564" s="125">
        <f t="shared" ca="1" si="869"/>
        <v>0</v>
      </c>
      <c r="W564" s="125"/>
      <c r="X564" s="125"/>
      <c r="Y564" s="125"/>
      <c r="Z564" s="125"/>
    </row>
    <row r="565" spans="1:26" outlineLevel="1">
      <c r="A565">
        <f t="shared" ca="1" si="870"/>
        <v>2</v>
      </c>
      <c r="B565" t="str">
        <f t="shared" ca="1" si="863"/>
        <v>EP1 LPD1 LPS3 LPM3</v>
      </c>
      <c r="C565" s="325">
        <f ca="1">IF($A565&lt;&gt;$A564,1,MOD(C564-1+(COUNTIFS(D$313:$N$313,$A565)=COUNTIFS(D565:$N565,1)),C$312)+1)</f>
        <v>1</v>
      </c>
      <c r="D565" s="323">
        <f ca="1">IF($A565&lt;&gt;D$313,0,IF($A565&lt;&gt;$A564,1,MOD(D564-1+(COUNTIFS(E$313:$N$313,$A565)=COUNTIFS(E565:$N565,1)),D$312)+1))</f>
        <v>0</v>
      </c>
      <c r="E565" s="323">
        <f ca="1">IF($A565&lt;&gt;E$313,0,IF($A565&lt;&gt;$A564,1,MOD(E564-1+(COUNTIFS(F$313:$N$313,$A565)=COUNTIFS(F565:$N565,1)),E$312)+1))</f>
        <v>0</v>
      </c>
      <c r="F565" s="323">
        <f ca="1">IF($A565&lt;&gt;F$313,0,IF($A565&lt;&gt;$A564,1,MOD(F564-1+(COUNTIFS(G$313:$N$313,$A565)=COUNTIFS(G565:$N565,1)),F$312)+1))</f>
        <v>0</v>
      </c>
      <c r="G565" s="323">
        <f ca="1">IF($A565&lt;&gt;G$313,0,IF($A565&lt;&gt;$A564,1,MOD(G564-1+(COUNTIFS(H$313:$N$313,$A565)=COUNTIFS(H565:$N565,1)),G$312)+1))</f>
        <v>1</v>
      </c>
      <c r="H565" s="323">
        <f ca="1">IF($A565&lt;&gt;H$313,0,IF($A565&lt;&gt;$A564,1,MOD(H564-1+(COUNTIFS(I$313:$N$313,$A565)=COUNTIFS(I565:$N565,1)),H$312)+1))</f>
        <v>3</v>
      </c>
      <c r="I565" s="323">
        <f ca="1">IF($A565&lt;&gt;I$313,0,IF($A565&lt;&gt;$A564,1,MOD(I564-1+(COUNTIFS(N$313:$N$313,$A565)=COUNTIFS(N565:$N565,1)),I$312)+1))</f>
        <v>3</v>
      </c>
      <c r="J565" s="323"/>
      <c r="K565" s="323"/>
      <c r="L565" s="323"/>
      <c r="M565" s="323"/>
      <c r="O565">
        <v>251</v>
      </c>
      <c r="P565" s="125">
        <f t="shared" ca="1" si="864"/>
        <v>-0.5</v>
      </c>
      <c r="Q565" s="125">
        <f t="shared" ca="1" si="865"/>
        <v>0</v>
      </c>
      <c r="R565" s="125">
        <f t="shared" ca="1" si="866"/>
        <v>0</v>
      </c>
      <c r="S565" s="125">
        <f t="shared" ca="1" si="867"/>
        <v>0</v>
      </c>
      <c r="T565" s="125">
        <v>0</v>
      </c>
      <c r="U565" s="125">
        <f t="shared" ca="1" si="868"/>
        <v>0.5</v>
      </c>
      <c r="V565" s="125">
        <f t="shared" ca="1" si="869"/>
        <v>0.5</v>
      </c>
      <c r="W565" s="125"/>
      <c r="X565" s="125"/>
      <c r="Y565" s="125"/>
      <c r="Z565" s="125"/>
    </row>
    <row r="566" spans="1:26" outlineLevel="1">
      <c r="A566">
        <f t="shared" ca="1" si="870"/>
        <v>2</v>
      </c>
      <c r="B566" t="str">
        <f t="shared" ca="1" si="863"/>
        <v>EP2 LPD1 LPS1 LPM1</v>
      </c>
      <c r="C566" s="325">
        <f ca="1">IF($A566&lt;&gt;$A565,1,MOD(C565-1+(COUNTIFS(D$313:$N$313,$A566)=COUNTIFS(D566:$N566,1)),C$312)+1)</f>
        <v>2</v>
      </c>
      <c r="D566" s="323">
        <f ca="1">IF($A566&lt;&gt;D$313,0,IF($A566&lt;&gt;$A565,1,MOD(D565-1+(COUNTIFS(E$313:$N$313,$A566)=COUNTIFS(E566:$N566,1)),D$312)+1))</f>
        <v>0</v>
      </c>
      <c r="E566" s="323">
        <f ca="1">IF($A566&lt;&gt;E$313,0,IF($A566&lt;&gt;$A565,1,MOD(E565-1+(COUNTIFS(F$313:$N$313,$A566)=COUNTIFS(F566:$N566,1)),E$312)+1))</f>
        <v>0</v>
      </c>
      <c r="F566" s="323">
        <f ca="1">IF($A566&lt;&gt;F$313,0,IF($A566&lt;&gt;$A565,1,MOD(F565-1+(COUNTIFS(G$313:$N$313,$A566)=COUNTIFS(G566:$N566,1)),F$312)+1))</f>
        <v>0</v>
      </c>
      <c r="G566" s="323">
        <f ca="1">IF($A566&lt;&gt;G$313,0,IF($A566&lt;&gt;$A565,1,MOD(G565-1+(COUNTIFS(H$313:$N$313,$A566)=COUNTIFS(H566:$N566,1)),G$312)+1))</f>
        <v>1</v>
      </c>
      <c r="H566" s="323">
        <f ca="1">IF($A566&lt;&gt;H$313,0,IF($A566&lt;&gt;$A565,1,MOD(H565-1+(COUNTIFS(I$313:$N$313,$A566)=COUNTIFS(I566:$N566,1)),H$312)+1))</f>
        <v>1</v>
      </c>
      <c r="I566" s="323">
        <f ca="1">IF($A566&lt;&gt;I$313,0,IF($A566&lt;&gt;$A565,1,MOD(I565-1+(COUNTIFS(N$313:$N$313,$A566)=COUNTIFS(N566:$N566,1)),I$312)+1))</f>
        <v>1</v>
      </c>
      <c r="J566" s="323"/>
      <c r="K566" s="323"/>
      <c r="L566" s="323"/>
      <c r="M566" s="323"/>
      <c r="O566">
        <v>252</v>
      </c>
      <c r="P566" s="125">
        <f t="shared" ca="1" si="864"/>
        <v>0</v>
      </c>
      <c r="Q566" s="125">
        <f t="shared" ca="1" si="865"/>
        <v>0</v>
      </c>
      <c r="R566" s="125">
        <f t="shared" ca="1" si="866"/>
        <v>0</v>
      </c>
      <c r="S566" s="125">
        <f t="shared" ca="1" si="867"/>
        <v>0</v>
      </c>
      <c r="T566" s="125">
        <v>0</v>
      </c>
      <c r="U566" s="125">
        <f t="shared" ca="1" si="868"/>
        <v>-0.5</v>
      </c>
      <c r="V566" s="125">
        <f t="shared" ca="1" si="869"/>
        <v>-0.5</v>
      </c>
      <c r="W566" s="125"/>
      <c r="X566" s="125"/>
      <c r="Y566" s="125"/>
      <c r="Z566" s="125"/>
    </row>
    <row r="567" spans="1:26" outlineLevel="1">
      <c r="A567">
        <f t="shared" ca="1" si="870"/>
        <v>2</v>
      </c>
      <c r="B567" t="str">
        <f t="shared" ca="1" si="863"/>
        <v>EP2 LPD1 LPS1 LPM2</v>
      </c>
      <c r="C567" s="325">
        <f ca="1">IF($A567&lt;&gt;$A566,1,MOD(C566-1+(COUNTIFS(D$313:$N$313,$A567)=COUNTIFS(D567:$N567,1)),C$312)+1)</f>
        <v>2</v>
      </c>
      <c r="D567" s="323">
        <f ca="1">IF($A567&lt;&gt;D$313,0,IF($A567&lt;&gt;$A566,1,MOD(D566-1+(COUNTIFS(E$313:$N$313,$A567)=COUNTIFS(E567:$N567,1)),D$312)+1))</f>
        <v>0</v>
      </c>
      <c r="E567" s="323">
        <f ca="1">IF($A567&lt;&gt;E$313,0,IF($A567&lt;&gt;$A566,1,MOD(E566-1+(COUNTIFS(F$313:$N$313,$A567)=COUNTIFS(F567:$N567,1)),E$312)+1))</f>
        <v>0</v>
      </c>
      <c r="F567" s="323">
        <f ca="1">IF($A567&lt;&gt;F$313,0,IF($A567&lt;&gt;$A566,1,MOD(F566-1+(COUNTIFS(G$313:$N$313,$A567)=COUNTIFS(G567:$N567,1)),F$312)+1))</f>
        <v>0</v>
      </c>
      <c r="G567" s="323">
        <f ca="1">IF($A567&lt;&gt;G$313,0,IF($A567&lt;&gt;$A566,1,MOD(G566-1+(COUNTIFS(H$313:$N$313,$A567)=COUNTIFS(H567:$N567,1)),G$312)+1))</f>
        <v>1</v>
      </c>
      <c r="H567" s="323">
        <f ca="1">IF($A567&lt;&gt;H$313,0,IF($A567&lt;&gt;$A566,1,MOD(H566-1+(COUNTIFS(I$313:$N$313,$A567)=COUNTIFS(I567:$N567,1)),H$312)+1))</f>
        <v>1</v>
      </c>
      <c r="I567" s="323">
        <f ca="1">IF($A567&lt;&gt;I$313,0,IF($A567&lt;&gt;$A566,1,MOD(I566-1+(COUNTIFS(N$313:$N$313,$A567)=COUNTIFS(N567:$N567,1)),I$312)+1))</f>
        <v>2</v>
      </c>
      <c r="J567" s="323"/>
      <c r="K567" s="323"/>
      <c r="L567" s="323"/>
      <c r="M567" s="323"/>
      <c r="O567">
        <v>253</v>
      </c>
      <c r="P567" s="125">
        <f t="shared" ca="1" si="864"/>
        <v>0</v>
      </c>
      <c r="Q567" s="125">
        <f t="shared" ca="1" si="865"/>
        <v>0</v>
      </c>
      <c r="R567" s="125">
        <f t="shared" ca="1" si="866"/>
        <v>0</v>
      </c>
      <c r="S567" s="125">
        <f t="shared" ca="1" si="867"/>
        <v>0</v>
      </c>
      <c r="T567" s="125">
        <v>0</v>
      </c>
      <c r="U567" s="125">
        <f t="shared" ca="1" si="868"/>
        <v>-0.5</v>
      </c>
      <c r="V567" s="125">
        <f t="shared" ca="1" si="869"/>
        <v>0</v>
      </c>
      <c r="W567" s="125"/>
      <c r="X567" s="125"/>
      <c r="Y567" s="125"/>
      <c r="Z567" s="125"/>
    </row>
    <row r="568" spans="1:26" outlineLevel="1">
      <c r="A568">
        <f t="shared" ca="1" si="870"/>
        <v>2</v>
      </c>
      <c r="B568" t="str">
        <f t="shared" ca="1" si="863"/>
        <v>EP2 LPD1 LPS1 LPM3</v>
      </c>
      <c r="C568" s="325">
        <f ca="1">IF($A568&lt;&gt;$A567,1,MOD(C567-1+(COUNTIFS(D$313:$N$313,$A568)=COUNTIFS(D568:$N568,1)),C$312)+1)</f>
        <v>2</v>
      </c>
      <c r="D568" s="323">
        <f ca="1">IF($A568&lt;&gt;D$313,0,IF($A568&lt;&gt;$A567,1,MOD(D567-1+(COUNTIFS(E$313:$N$313,$A568)=COUNTIFS(E568:$N568,1)),D$312)+1))</f>
        <v>0</v>
      </c>
      <c r="E568" s="323">
        <f ca="1">IF($A568&lt;&gt;E$313,0,IF($A568&lt;&gt;$A567,1,MOD(E567-1+(COUNTIFS(F$313:$N$313,$A568)=COUNTIFS(F568:$N568,1)),E$312)+1))</f>
        <v>0</v>
      </c>
      <c r="F568" s="323">
        <f ca="1">IF($A568&lt;&gt;F$313,0,IF($A568&lt;&gt;$A567,1,MOD(F567-1+(COUNTIFS(G$313:$N$313,$A568)=COUNTIFS(G568:$N568,1)),F$312)+1))</f>
        <v>0</v>
      </c>
      <c r="G568" s="323">
        <f ca="1">IF($A568&lt;&gt;G$313,0,IF($A568&lt;&gt;$A567,1,MOD(G567-1+(COUNTIFS(H$313:$N$313,$A568)=COUNTIFS(H568:$N568,1)),G$312)+1))</f>
        <v>1</v>
      </c>
      <c r="H568" s="323">
        <f ca="1">IF($A568&lt;&gt;H$313,0,IF($A568&lt;&gt;$A567,1,MOD(H567-1+(COUNTIFS(I$313:$N$313,$A568)=COUNTIFS(I568:$N568,1)),H$312)+1))</f>
        <v>1</v>
      </c>
      <c r="I568" s="323">
        <f ca="1">IF($A568&lt;&gt;I$313,0,IF($A568&lt;&gt;$A567,1,MOD(I567-1+(COUNTIFS(N$313:$N$313,$A568)=COUNTIFS(N568:$N568,1)),I$312)+1))</f>
        <v>3</v>
      </c>
      <c r="J568" s="323"/>
      <c r="K568" s="323"/>
      <c r="L568" s="323"/>
      <c r="M568" s="323"/>
      <c r="O568">
        <v>254</v>
      </c>
      <c r="P568" s="125">
        <f t="shared" ca="1" si="864"/>
        <v>0</v>
      </c>
      <c r="Q568" s="125">
        <f t="shared" ca="1" si="865"/>
        <v>0</v>
      </c>
      <c r="R568" s="125">
        <f t="shared" ca="1" si="866"/>
        <v>0</v>
      </c>
      <c r="S568" s="125">
        <f t="shared" ca="1" si="867"/>
        <v>0</v>
      </c>
      <c r="T568" s="125">
        <v>0</v>
      </c>
      <c r="U568" s="125">
        <f t="shared" ca="1" si="868"/>
        <v>-0.5</v>
      </c>
      <c r="V568" s="125">
        <f t="shared" ca="1" si="869"/>
        <v>0.5</v>
      </c>
      <c r="W568" s="125"/>
      <c r="X568" s="125"/>
      <c r="Y568" s="125"/>
      <c r="Z568" s="125"/>
    </row>
    <row r="569" spans="1:26" outlineLevel="1">
      <c r="A569">
        <f t="shared" ca="1" si="870"/>
        <v>2</v>
      </c>
      <c r="B569" t="str">
        <f t="shared" ca="1" si="863"/>
        <v>EP2 LPD1 LPS2 LPM1</v>
      </c>
      <c r="C569" s="325">
        <f ca="1">IF($A569&lt;&gt;$A568,1,MOD(C568-1+(COUNTIFS(D$313:$N$313,$A569)=COUNTIFS(D569:$N569,1)),C$312)+1)</f>
        <v>2</v>
      </c>
      <c r="D569" s="323">
        <f ca="1">IF($A569&lt;&gt;D$313,0,IF($A569&lt;&gt;$A568,1,MOD(D568-1+(COUNTIFS(E$313:$N$313,$A569)=COUNTIFS(E569:$N569,1)),D$312)+1))</f>
        <v>0</v>
      </c>
      <c r="E569" s="323">
        <f ca="1">IF($A569&lt;&gt;E$313,0,IF($A569&lt;&gt;$A568,1,MOD(E568-1+(COUNTIFS(F$313:$N$313,$A569)=COUNTIFS(F569:$N569,1)),E$312)+1))</f>
        <v>0</v>
      </c>
      <c r="F569" s="323">
        <f ca="1">IF($A569&lt;&gt;F$313,0,IF($A569&lt;&gt;$A568,1,MOD(F568-1+(COUNTIFS(G$313:$N$313,$A569)=COUNTIFS(G569:$N569,1)),F$312)+1))</f>
        <v>0</v>
      </c>
      <c r="G569" s="323">
        <f ca="1">IF($A569&lt;&gt;G$313,0,IF($A569&lt;&gt;$A568,1,MOD(G568-1+(COUNTIFS(H$313:$N$313,$A569)=COUNTIFS(H569:$N569,1)),G$312)+1))</f>
        <v>1</v>
      </c>
      <c r="H569" s="323">
        <f ca="1">IF($A569&lt;&gt;H$313,0,IF($A569&lt;&gt;$A568,1,MOD(H568-1+(COUNTIFS(I$313:$N$313,$A569)=COUNTIFS(I569:$N569,1)),H$312)+1))</f>
        <v>2</v>
      </c>
      <c r="I569" s="323">
        <f ca="1">IF($A569&lt;&gt;I$313,0,IF($A569&lt;&gt;$A568,1,MOD(I568-1+(COUNTIFS(N$313:$N$313,$A569)=COUNTIFS(N569:$N569,1)),I$312)+1))</f>
        <v>1</v>
      </c>
      <c r="J569" s="323"/>
      <c r="K569" s="323"/>
      <c r="L569" s="323"/>
      <c r="M569" s="323"/>
      <c r="O569">
        <v>255</v>
      </c>
      <c r="P569" s="125">
        <f t="shared" ca="1" si="864"/>
        <v>0</v>
      </c>
      <c r="Q569" s="125">
        <f t="shared" ca="1" si="865"/>
        <v>0</v>
      </c>
      <c r="R569" s="125">
        <f t="shared" ca="1" si="866"/>
        <v>0</v>
      </c>
      <c r="S569" s="125">
        <f t="shared" ca="1" si="867"/>
        <v>0</v>
      </c>
      <c r="T569" s="125">
        <v>0</v>
      </c>
      <c r="U569" s="125">
        <f t="shared" ca="1" si="868"/>
        <v>0</v>
      </c>
      <c r="V569" s="125">
        <f t="shared" ca="1" si="869"/>
        <v>-0.5</v>
      </c>
      <c r="W569" s="125"/>
      <c r="X569" s="125"/>
      <c r="Y569" s="125"/>
      <c r="Z569" s="125"/>
    </row>
    <row r="570" spans="1:26" outlineLevel="1">
      <c r="A570">
        <f t="shared" ca="1" si="870"/>
        <v>2</v>
      </c>
      <c r="B570" t="str">
        <f t="shared" ca="1" si="863"/>
        <v>EP2 LPD1 LPS2 LPM2</v>
      </c>
      <c r="C570" s="325">
        <f ca="1">IF($A570&lt;&gt;$A569,1,MOD(C569-1+(COUNTIFS(D$313:$N$313,$A570)=COUNTIFS(D570:$N570,1)),C$312)+1)</f>
        <v>2</v>
      </c>
      <c r="D570" s="323">
        <f ca="1">IF($A570&lt;&gt;D$313,0,IF($A570&lt;&gt;$A569,1,MOD(D569-1+(COUNTIFS(E$313:$N$313,$A570)=COUNTIFS(E570:$N570,1)),D$312)+1))</f>
        <v>0</v>
      </c>
      <c r="E570" s="323">
        <f ca="1">IF($A570&lt;&gt;E$313,0,IF($A570&lt;&gt;$A569,1,MOD(E569-1+(COUNTIFS(F$313:$N$313,$A570)=COUNTIFS(F570:$N570,1)),E$312)+1))</f>
        <v>0</v>
      </c>
      <c r="F570" s="323">
        <f ca="1">IF($A570&lt;&gt;F$313,0,IF($A570&lt;&gt;$A569,1,MOD(F569-1+(COUNTIFS(G$313:$N$313,$A570)=COUNTIFS(G570:$N570,1)),F$312)+1))</f>
        <v>0</v>
      </c>
      <c r="G570" s="323">
        <f ca="1">IF($A570&lt;&gt;G$313,0,IF($A570&lt;&gt;$A569,1,MOD(G569-1+(COUNTIFS(H$313:$N$313,$A570)=COUNTIFS(H570:$N570,1)),G$312)+1))</f>
        <v>1</v>
      </c>
      <c r="H570" s="323">
        <f ca="1">IF($A570&lt;&gt;H$313,0,IF($A570&lt;&gt;$A569,1,MOD(H569-1+(COUNTIFS(I$313:$N$313,$A570)=COUNTIFS(I570:$N570,1)),H$312)+1))</f>
        <v>2</v>
      </c>
      <c r="I570" s="323">
        <f ca="1">IF($A570&lt;&gt;I$313,0,IF($A570&lt;&gt;$A569,1,MOD(I569-1+(COUNTIFS(N$313:$N$313,$A570)=COUNTIFS(N570:$N570,1)),I$312)+1))</f>
        <v>2</v>
      </c>
      <c r="J570" s="323"/>
      <c r="K570" s="323"/>
      <c r="L570" s="323"/>
      <c r="M570" s="323"/>
      <c r="O570">
        <v>256</v>
      </c>
      <c r="P570" s="125">
        <f t="shared" ca="1" si="864"/>
        <v>0</v>
      </c>
      <c r="Q570" s="125">
        <f t="shared" ca="1" si="865"/>
        <v>0</v>
      </c>
      <c r="R570" s="125">
        <f t="shared" ca="1" si="866"/>
        <v>0</v>
      </c>
      <c r="S570" s="125">
        <f t="shared" ca="1" si="867"/>
        <v>0</v>
      </c>
      <c r="T570" s="125">
        <v>0</v>
      </c>
      <c r="U570" s="125">
        <f t="shared" ca="1" si="868"/>
        <v>0</v>
      </c>
      <c r="V570" s="125">
        <f t="shared" ca="1" si="869"/>
        <v>0</v>
      </c>
      <c r="W570" s="125"/>
      <c r="X570" s="125"/>
      <c r="Y570" s="125"/>
      <c r="Z570" s="125"/>
    </row>
    <row r="571" spans="1:26" outlineLevel="1">
      <c r="A571">
        <f t="shared" ca="1" si="870"/>
        <v>2</v>
      </c>
      <c r="B571" t="str">
        <f t="shared" ref="B571:B634" ca="1" si="871">"EP"&amp;$C571&amp;IF($A571=0," LPAll"&amp;$D571,"")&amp;IF($A571=1," LPD"&amp;$E571&amp;" LPS"&amp;$F571,"")&amp;IF($A571=2," LPD"&amp;$G571&amp;" LPS"&amp;$H571&amp;" LPM"&amp;$I571,"")</f>
        <v>EP2 LPD1 LPS2 LPM3</v>
      </c>
      <c r="C571" s="325">
        <f ca="1">IF($A571&lt;&gt;$A570,1,MOD(C570-1+(COUNTIFS(D$313:$N$313,$A571)=COUNTIFS(D571:$N571,1)),C$312)+1)</f>
        <v>2</v>
      </c>
      <c r="D571" s="323">
        <f ca="1">IF($A571&lt;&gt;D$313,0,IF($A571&lt;&gt;$A570,1,MOD(D570-1+(COUNTIFS(E$313:$N$313,$A571)=COUNTIFS(E571:$N571,1)),D$312)+1))</f>
        <v>0</v>
      </c>
      <c r="E571" s="323">
        <f ca="1">IF($A571&lt;&gt;E$313,0,IF($A571&lt;&gt;$A570,1,MOD(E570-1+(COUNTIFS(F$313:$N$313,$A571)=COUNTIFS(F571:$N571,1)),E$312)+1))</f>
        <v>0</v>
      </c>
      <c r="F571" s="323">
        <f ca="1">IF($A571&lt;&gt;F$313,0,IF($A571&lt;&gt;$A570,1,MOD(F570-1+(COUNTIFS(G$313:$N$313,$A571)=COUNTIFS(G571:$N571,1)),F$312)+1))</f>
        <v>0</v>
      </c>
      <c r="G571" s="323">
        <f ca="1">IF($A571&lt;&gt;G$313,0,IF($A571&lt;&gt;$A570,1,MOD(G570-1+(COUNTIFS(H$313:$N$313,$A571)=COUNTIFS(H571:$N571,1)),G$312)+1))</f>
        <v>1</v>
      </c>
      <c r="H571" s="323">
        <f ca="1">IF($A571&lt;&gt;H$313,0,IF($A571&lt;&gt;$A570,1,MOD(H570-1+(COUNTIFS(I$313:$N$313,$A571)=COUNTIFS(I571:$N571,1)),H$312)+1))</f>
        <v>2</v>
      </c>
      <c r="I571" s="323">
        <f ca="1">IF($A571&lt;&gt;I$313,0,IF($A571&lt;&gt;$A570,1,MOD(I570-1+(COUNTIFS(N$313:$N$313,$A571)=COUNTIFS(N571:$N571,1)),I$312)+1))</f>
        <v>3</v>
      </c>
      <c r="J571" s="323"/>
      <c r="K571" s="323"/>
      <c r="L571" s="323"/>
      <c r="M571" s="323"/>
      <c r="O571">
        <v>257</v>
      </c>
      <c r="P571" s="125">
        <f t="shared" ca="1" si="864"/>
        <v>0</v>
      </c>
      <c r="Q571" s="125">
        <f t="shared" ca="1" si="865"/>
        <v>0</v>
      </c>
      <c r="R571" s="125">
        <f t="shared" ca="1" si="866"/>
        <v>0</v>
      </c>
      <c r="S571" s="125">
        <f t="shared" ca="1" si="867"/>
        <v>0</v>
      </c>
      <c r="T571" s="125">
        <v>0</v>
      </c>
      <c r="U571" s="125">
        <f t="shared" ca="1" si="868"/>
        <v>0</v>
      </c>
      <c r="V571" s="125">
        <f t="shared" ca="1" si="869"/>
        <v>0.5</v>
      </c>
      <c r="W571" s="125"/>
      <c r="X571" s="125"/>
      <c r="Y571" s="125"/>
      <c r="Z571" s="125"/>
    </row>
    <row r="572" spans="1:26" outlineLevel="1">
      <c r="A572">
        <f t="shared" ca="1" si="870"/>
        <v>2</v>
      </c>
      <c r="B572" t="str">
        <f t="shared" ca="1" si="871"/>
        <v>EP2 LPD1 LPS3 LPM1</v>
      </c>
      <c r="C572" s="325">
        <f ca="1">IF($A572&lt;&gt;$A571,1,MOD(C571-1+(COUNTIFS(D$313:$N$313,$A572)=COUNTIFS(D572:$N572,1)),C$312)+1)</f>
        <v>2</v>
      </c>
      <c r="D572" s="323">
        <f ca="1">IF($A572&lt;&gt;D$313,0,IF($A572&lt;&gt;$A571,1,MOD(D571-1+(COUNTIFS(E$313:$N$313,$A572)=COUNTIFS(E572:$N572,1)),D$312)+1))</f>
        <v>0</v>
      </c>
      <c r="E572" s="323">
        <f ca="1">IF($A572&lt;&gt;E$313,0,IF($A572&lt;&gt;$A571,1,MOD(E571-1+(COUNTIFS(F$313:$N$313,$A572)=COUNTIFS(F572:$N572,1)),E$312)+1))</f>
        <v>0</v>
      </c>
      <c r="F572" s="323">
        <f ca="1">IF($A572&lt;&gt;F$313,0,IF($A572&lt;&gt;$A571,1,MOD(F571-1+(COUNTIFS(G$313:$N$313,$A572)=COUNTIFS(G572:$N572,1)),F$312)+1))</f>
        <v>0</v>
      </c>
      <c r="G572" s="323">
        <f ca="1">IF($A572&lt;&gt;G$313,0,IF($A572&lt;&gt;$A571,1,MOD(G571-1+(COUNTIFS(H$313:$N$313,$A572)=COUNTIFS(H572:$N572,1)),G$312)+1))</f>
        <v>1</v>
      </c>
      <c r="H572" s="323">
        <f ca="1">IF($A572&lt;&gt;H$313,0,IF($A572&lt;&gt;$A571,1,MOD(H571-1+(COUNTIFS(I$313:$N$313,$A572)=COUNTIFS(I572:$N572,1)),H$312)+1))</f>
        <v>3</v>
      </c>
      <c r="I572" s="323">
        <f ca="1">IF($A572&lt;&gt;I$313,0,IF($A572&lt;&gt;$A571,1,MOD(I571-1+(COUNTIFS(N$313:$N$313,$A572)=COUNTIFS(N572:$N572,1)),I$312)+1))</f>
        <v>1</v>
      </c>
      <c r="J572" s="323"/>
      <c r="K572" s="323"/>
      <c r="L572" s="323"/>
      <c r="M572" s="323"/>
      <c r="O572">
        <v>258</v>
      </c>
      <c r="P572" s="125">
        <f t="shared" ca="1" si="864"/>
        <v>0</v>
      </c>
      <c r="Q572" s="125">
        <f t="shared" ca="1" si="865"/>
        <v>0</v>
      </c>
      <c r="R572" s="125">
        <f t="shared" ca="1" si="866"/>
        <v>0</v>
      </c>
      <c r="S572" s="125">
        <f t="shared" ca="1" si="867"/>
        <v>0</v>
      </c>
      <c r="T572" s="125">
        <v>0</v>
      </c>
      <c r="U572" s="125">
        <f t="shared" ca="1" si="868"/>
        <v>0.5</v>
      </c>
      <c r="V572" s="125">
        <f t="shared" ca="1" si="869"/>
        <v>-0.5</v>
      </c>
      <c r="W572" s="125"/>
      <c r="X572" s="125"/>
      <c r="Y572" s="125"/>
      <c r="Z572" s="125"/>
    </row>
    <row r="573" spans="1:26" outlineLevel="1">
      <c r="A573">
        <f t="shared" ca="1" si="870"/>
        <v>2</v>
      </c>
      <c r="B573" t="str">
        <f t="shared" ca="1" si="871"/>
        <v>EP2 LPD1 LPS3 LPM2</v>
      </c>
      <c r="C573" s="325">
        <f ca="1">IF($A573&lt;&gt;$A572,1,MOD(C572-1+(COUNTIFS(D$313:$N$313,$A573)=COUNTIFS(D573:$N573,1)),C$312)+1)</f>
        <v>2</v>
      </c>
      <c r="D573" s="323">
        <f ca="1">IF($A573&lt;&gt;D$313,0,IF($A573&lt;&gt;$A572,1,MOD(D572-1+(COUNTIFS(E$313:$N$313,$A573)=COUNTIFS(E573:$N573,1)),D$312)+1))</f>
        <v>0</v>
      </c>
      <c r="E573" s="323">
        <f ca="1">IF($A573&lt;&gt;E$313,0,IF($A573&lt;&gt;$A572,1,MOD(E572-1+(COUNTIFS(F$313:$N$313,$A573)=COUNTIFS(F573:$N573,1)),E$312)+1))</f>
        <v>0</v>
      </c>
      <c r="F573" s="323">
        <f ca="1">IF($A573&lt;&gt;F$313,0,IF($A573&lt;&gt;$A572,1,MOD(F572-1+(COUNTIFS(G$313:$N$313,$A573)=COUNTIFS(G573:$N573,1)),F$312)+1))</f>
        <v>0</v>
      </c>
      <c r="G573" s="323">
        <f ca="1">IF($A573&lt;&gt;G$313,0,IF($A573&lt;&gt;$A572,1,MOD(G572-1+(COUNTIFS(H$313:$N$313,$A573)=COUNTIFS(H573:$N573,1)),G$312)+1))</f>
        <v>1</v>
      </c>
      <c r="H573" s="323">
        <f ca="1">IF($A573&lt;&gt;H$313,0,IF($A573&lt;&gt;$A572,1,MOD(H572-1+(COUNTIFS(I$313:$N$313,$A573)=COUNTIFS(I573:$N573,1)),H$312)+1))</f>
        <v>3</v>
      </c>
      <c r="I573" s="323">
        <f ca="1">IF($A573&lt;&gt;I$313,0,IF($A573&lt;&gt;$A572,1,MOD(I572-1+(COUNTIFS(N$313:$N$313,$A573)=COUNTIFS(N573:$N573,1)),I$312)+1))</f>
        <v>2</v>
      </c>
      <c r="J573" s="323"/>
      <c r="K573" s="323"/>
      <c r="L573" s="323"/>
      <c r="M573" s="323"/>
      <c r="O573">
        <v>259</v>
      </c>
      <c r="P573" s="125">
        <f t="shared" ca="1" si="864"/>
        <v>0</v>
      </c>
      <c r="Q573" s="125">
        <f t="shared" ca="1" si="865"/>
        <v>0</v>
      </c>
      <c r="R573" s="125">
        <f t="shared" ca="1" si="866"/>
        <v>0</v>
      </c>
      <c r="S573" s="125">
        <f t="shared" ca="1" si="867"/>
        <v>0</v>
      </c>
      <c r="T573" s="125">
        <v>0</v>
      </c>
      <c r="U573" s="125">
        <f t="shared" ca="1" si="868"/>
        <v>0.5</v>
      </c>
      <c r="V573" s="125">
        <f t="shared" ca="1" si="869"/>
        <v>0</v>
      </c>
      <c r="W573" s="125"/>
      <c r="X573" s="125"/>
      <c r="Y573" s="125"/>
      <c r="Z573" s="125"/>
    </row>
    <row r="574" spans="1:26" outlineLevel="1">
      <c r="A574">
        <f t="shared" ca="1" si="870"/>
        <v>2</v>
      </c>
      <c r="B574" t="str">
        <f t="shared" ca="1" si="871"/>
        <v>EP2 LPD1 LPS3 LPM3</v>
      </c>
      <c r="C574" s="325">
        <f ca="1">IF($A574&lt;&gt;$A573,1,MOD(C573-1+(COUNTIFS(D$313:$N$313,$A574)=COUNTIFS(D574:$N574,1)),C$312)+1)</f>
        <v>2</v>
      </c>
      <c r="D574" s="323">
        <f ca="1">IF($A574&lt;&gt;D$313,0,IF($A574&lt;&gt;$A573,1,MOD(D573-1+(COUNTIFS(E$313:$N$313,$A574)=COUNTIFS(E574:$N574,1)),D$312)+1))</f>
        <v>0</v>
      </c>
      <c r="E574" s="323">
        <f ca="1">IF($A574&lt;&gt;E$313,0,IF($A574&lt;&gt;$A573,1,MOD(E573-1+(COUNTIFS(F$313:$N$313,$A574)=COUNTIFS(F574:$N574,1)),E$312)+1))</f>
        <v>0</v>
      </c>
      <c r="F574" s="323">
        <f ca="1">IF($A574&lt;&gt;F$313,0,IF($A574&lt;&gt;$A573,1,MOD(F573-1+(COUNTIFS(G$313:$N$313,$A574)=COUNTIFS(G574:$N574,1)),F$312)+1))</f>
        <v>0</v>
      </c>
      <c r="G574" s="323">
        <f ca="1">IF($A574&lt;&gt;G$313,0,IF($A574&lt;&gt;$A573,1,MOD(G573-1+(COUNTIFS(H$313:$N$313,$A574)=COUNTIFS(H574:$N574,1)),G$312)+1))</f>
        <v>1</v>
      </c>
      <c r="H574" s="323">
        <f ca="1">IF($A574&lt;&gt;H$313,0,IF($A574&lt;&gt;$A573,1,MOD(H573-1+(COUNTIFS(I$313:$N$313,$A574)=COUNTIFS(I574:$N574,1)),H$312)+1))</f>
        <v>3</v>
      </c>
      <c r="I574" s="323">
        <f ca="1">IF($A574&lt;&gt;I$313,0,IF($A574&lt;&gt;$A573,1,MOD(I573-1+(COUNTIFS(N$313:$N$313,$A574)=COUNTIFS(N574:$N574,1)),I$312)+1))</f>
        <v>3</v>
      </c>
      <c r="J574" s="323"/>
      <c r="K574" s="323"/>
      <c r="L574" s="323"/>
      <c r="M574" s="323"/>
      <c r="O574">
        <v>260</v>
      </c>
      <c r="P574" s="125">
        <f t="shared" ca="1" si="864"/>
        <v>0</v>
      </c>
      <c r="Q574" s="125">
        <f t="shared" ca="1" si="865"/>
        <v>0</v>
      </c>
      <c r="R574" s="125">
        <f t="shared" ca="1" si="866"/>
        <v>0</v>
      </c>
      <c r="S574" s="125">
        <f t="shared" ca="1" si="867"/>
        <v>0</v>
      </c>
      <c r="T574" s="125">
        <v>0</v>
      </c>
      <c r="U574" s="125">
        <f t="shared" ca="1" si="868"/>
        <v>0.5</v>
      </c>
      <c r="V574" s="125">
        <f t="shared" ca="1" si="869"/>
        <v>0.5</v>
      </c>
      <c r="W574" s="125"/>
      <c r="X574" s="125"/>
      <c r="Y574" s="125"/>
      <c r="Z574" s="125"/>
    </row>
    <row r="575" spans="1:26" outlineLevel="1">
      <c r="A575">
        <f t="shared" ca="1" si="870"/>
        <v>2</v>
      </c>
      <c r="B575" t="str">
        <f t="shared" ca="1" si="871"/>
        <v>EP3 LPD1 LPS1 LPM1</v>
      </c>
      <c r="C575" s="325">
        <f ca="1">IF($A575&lt;&gt;$A574,1,MOD(C574-1+(COUNTIFS(D$313:$N$313,$A575)=COUNTIFS(D575:$N575,1)),C$312)+1)</f>
        <v>3</v>
      </c>
      <c r="D575" s="323">
        <f ca="1">IF($A575&lt;&gt;D$313,0,IF($A575&lt;&gt;$A574,1,MOD(D574-1+(COUNTIFS(E$313:$N$313,$A575)=COUNTIFS(E575:$N575,1)),D$312)+1))</f>
        <v>0</v>
      </c>
      <c r="E575" s="323">
        <f ca="1">IF($A575&lt;&gt;E$313,0,IF($A575&lt;&gt;$A574,1,MOD(E574-1+(COUNTIFS(F$313:$N$313,$A575)=COUNTIFS(F575:$N575,1)),E$312)+1))</f>
        <v>0</v>
      </c>
      <c r="F575" s="323">
        <f ca="1">IF($A575&lt;&gt;F$313,0,IF($A575&lt;&gt;$A574,1,MOD(F574-1+(COUNTIFS(G$313:$N$313,$A575)=COUNTIFS(G575:$N575,1)),F$312)+1))</f>
        <v>0</v>
      </c>
      <c r="G575" s="323">
        <f ca="1">IF($A575&lt;&gt;G$313,0,IF($A575&lt;&gt;$A574,1,MOD(G574-1+(COUNTIFS(H$313:$N$313,$A575)=COUNTIFS(H575:$N575,1)),G$312)+1))</f>
        <v>1</v>
      </c>
      <c r="H575" s="323">
        <f ca="1">IF($A575&lt;&gt;H$313,0,IF($A575&lt;&gt;$A574,1,MOD(H574-1+(COUNTIFS(I$313:$N$313,$A575)=COUNTIFS(I575:$N575,1)),H$312)+1))</f>
        <v>1</v>
      </c>
      <c r="I575" s="323">
        <f ca="1">IF($A575&lt;&gt;I$313,0,IF($A575&lt;&gt;$A574,1,MOD(I574-1+(COUNTIFS(N$313:$N$313,$A575)=COUNTIFS(N575:$N575,1)),I$312)+1))</f>
        <v>1</v>
      </c>
      <c r="J575" s="323"/>
      <c r="K575" s="323"/>
      <c r="L575" s="323"/>
      <c r="M575" s="323"/>
      <c r="O575">
        <v>261</v>
      </c>
      <c r="P575" s="125">
        <f t="shared" ca="1" si="864"/>
        <v>0.5</v>
      </c>
      <c r="Q575" s="125">
        <f t="shared" ca="1" si="865"/>
        <v>0</v>
      </c>
      <c r="R575" s="125">
        <f t="shared" ca="1" si="866"/>
        <v>0</v>
      </c>
      <c r="S575" s="125">
        <f t="shared" ca="1" si="867"/>
        <v>0</v>
      </c>
      <c r="T575" s="125">
        <v>0</v>
      </c>
      <c r="U575" s="125">
        <f t="shared" ca="1" si="868"/>
        <v>-0.5</v>
      </c>
      <c r="V575" s="125">
        <f t="shared" ca="1" si="869"/>
        <v>-0.5</v>
      </c>
      <c r="W575" s="125"/>
      <c r="X575" s="125"/>
      <c r="Y575" s="125"/>
      <c r="Z575" s="125"/>
    </row>
    <row r="576" spans="1:26" outlineLevel="1">
      <c r="A576">
        <f t="shared" ca="1" si="870"/>
        <v>2</v>
      </c>
      <c r="B576" t="str">
        <f t="shared" ca="1" si="871"/>
        <v>EP3 LPD1 LPS1 LPM2</v>
      </c>
      <c r="C576" s="325">
        <f ca="1">IF($A576&lt;&gt;$A575,1,MOD(C575-1+(COUNTIFS(D$313:$N$313,$A576)=COUNTIFS(D576:$N576,1)),C$312)+1)</f>
        <v>3</v>
      </c>
      <c r="D576" s="323">
        <f ca="1">IF($A576&lt;&gt;D$313,0,IF($A576&lt;&gt;$A575,1,MOD(D575-1+(COUNTIFS(E$313:$N$313,$A576)=COUNTIFS(E576:$N576,1)),D$312)+1))</f>
        <v>0</v>
      </c>
      <c r="E576" s="323">
        <f ca="1">IF($A576&lt;&gt;E$313,0,IF($A576&lt;&gt;$A575,1,MOD(E575-1+(COUNTIFS(F$313:$N$313,$A576)=COUNTIFS(F576:$N576,1)),E$312)+1))</f>
        <v>0</v>
      </c>
      <c r="F576" s="323">
        <f ca="1">IF($A576&lt;&gt;F$313,0,IF($A576&lt;&gt;$A575,1,MOD(F575-1+(COUNTIFS(G$313:$N$313,$A576)=COUNTIFS(G576:$N576,1)),F$312)+1))</f>
        <v>0</v>
      </c>
      <c r="G576" s="323">
        <f ca="1">IF($A576&lt;&gt;G$313,0,IF($A576&lt;&gt;$A575,1,MOD(G575-1+(COUNTIFS(H$313:$N$313,$A576)=COUNTIFS(H576:$N576,1)),G$312)+1))</f>
        <v>1</v>
      </c>
      <c r="H576" s="323">
        <f ca="1">IF($A576&lt;&gt;H$313,0,IF($A576&lt;&gt;$A575,1,MOD(H575-1+(COUNTIFS(I$313:$N$313,$A576)=COUNTIFS(I576:$N576,1)),H$312)+1))</f>
        <v>1</v>
      </c>
      <c r="I576" s="323">
        <f ca="1">IF($A576&lt;&gt;I$313,0,IF($A576&lt;&gt;$A575,1,MOD(I575-1+(COUNTIFS(N$313:$N$313,$A576)=COUNTIFS(N576:$N576,1)),I$312)+1))</f>
        <v>2</v>
      </c>
      <c r="J576" s="323"/>
      <c r="K576" s="323"/>
      <c r="L576" s="323"/>
      <c r="M576" s="323"/>
      <c r="O576">
        <v>262</v>
      </c>
      <c r="P576" s="125">
        <f t="shared" ca="1" si="864"/>
        <v>0.5</v>
      </c>
      <c r="Q576" s="125">
        <f t="shared" ca="1" si="865"/>
        <v>0</v>
      </c>
      <c r="R576" s="125">
        <f t="shared" ca="1" si="866"/>
        <v>0</v>
      </c>
      <c r="S576" s="125">
        <f t="shared" ca="1" si="867"/>
        <v>0</v>
      </c>
      <c r="T576" s="125">
        <v>0</v>
      </c>
      <c r="U576" s="125">
        <f t="shared" ca="1" si="868"/>
        <v>-0.5</v>
      </c>
      <c r="V576" s="125">
        <f t="shared" ca="1" si="869"/>
        <v>0</v>
      </c>
      <c r="W576" s="125"/>
      <c r="X576" s="125"/>
      <c r="Y576" s="125"/>
      <c r="Z576" s="125"/>
    </row>
    <row r="577" spans="1:26" outlineLevel="1">
      <c r="A577">
        <f t="shared" ca="1" si="870"/>
        <v>2</v>
      </c>
      <c r="B577" t="str">
        <f t="shared" ca="1" si="871"/>
        <v>EP3 LPD1 LPS1 LPM3</v>
      </c>
      <c r="C577" s="325">
        <f ca="1">IF($A577&lt;&gt;$A576,1,MOD(C576-1+(COUNTIFS(D$313:$N$313,$A577)=COUNTIFS(D577:$N577,1)),C$312)+1)</f>
        <v>3</v>
      </c>
      <c r="D577" s="323">
        <f ca="1">IF($A577&lt;&gt;D$313,0,IF($A577&lt;&gt;$A576,1,MOD(D576-1+(COUNTIFS(E$313:$N$313,$A577)=COUNTIFS(E577:$N577,1)),D$312)+1))</f>
        <v>0</v>
      </c>
      <c r="E577" s="323">
        <f ca="1">IF($A577&lt;&gt;E$313,0,IF($A577&lt;&gt;$A576,1,MOD(E576-1+(COUNTIFS(F$313:$N$313,$A577)=COUNTIFS(F577:$N577,1)),E$312)+1))</f>
        <v>0</v>
      </c>
      <c r="F577" s="323">
        <f ca="1">IF($A577&lt;&gt;F$313,0,IF($A577&lt;&gt;$A576,1,MOD(F576-1+(COUNTIFS(G$313:$N$313,$A577)=COUNTIFS(G577:$N577,1)),F$312)+1))</f>
        <v>0</v>
      </c>
      <c r="G577" s="323">
        <f ca="1">IF($A577&lt;&gt;G$313,0,IF($A577&lt;&gt;$A576,1,MOD(G576-1+(COUNTIFS(H$313:$N$313,$A577)=COUNTIFS(H577:$N577,1)),G$312)+1))</f>
        <v>1</v>
      </c>
      <c r="H577" s="323">
        <f ca="1">IF($A577&lt;&gt;H$313,0,IF($A577&lt;&gt;$A576,1,MOD(H576-1+(COUNTIFS(I$313:$N$313,$A577)=COUNTIFS(I577:$N577,1)),H$312)+1))</f>
        <v>1</v>
      </c>
      <c r="I577" s="323">
        <f ca="1">IF($A577&lt;&gt;I$313,0,IF($A577&lt;&gt;$A576,1,MOD(I576-1+(COUNTIFS(N$313:$N$313,$A577)=COUNTIFS(N577:$N577,1)),I$312)+1))</f>
        <v>3</v>
      </c>
      <c r="J577" s="323"/>
      <c r="K577" s="323"/>
      <c r="L577" s="323"/>
      <c r="M577" s="323"/>
      <c r="O577">
        <v>263</v>
      </c>
      <c r="P577" s="125">
        <f t="shared" ca="1" si="864"/>
        <v>0.5</v>
      </c>
      <c r="Q577" s="125">
        <f t="shared" ca="1" si="865"/>
        <v>0</v>
      </c>
      <c r="R577" s="125">
        <f t="shared" ca="1" si="866"/>
        <v>0</v>
      </c>
      <c r="S577" s="125">
        <f t="shared" ca="1" si="867"/>
        <v>0</v>
      </c>
      <c r="T577" s="125">
        <v>0</v>
      </c>
      <c r="U577" s="125">
        <f t="shared" ca="1" si="868"/>
        <v>-0.5</v>
      </c>
      <c r="V577" s="125">
        <f t="shared" ca="1" si="869"/>
        <v>0.5</v>
      </c>
      <c r="W577" s="125"/>
      <c r="X577" s="125"/>
      <c r="Y577" s="125"/>
      <c r="Z577" s="125"/>
    </row>
    <row r="578" spans="1:26" outlineLevel="1">
      <c r="A578">
        <f t="shared" ca="1" si="870"/>
        <v>2</v>
      </c>
      <c r="B578" t="str">
        <f t="shared" ca="1" si="871"/>
        <v>EP3 LPD1 LPS2 LPM1</v>
      </c>
      <c r="C578" s="325">
        <f ca="1">IF($A578&lt;&gt;$A577,1,MOD(C577-1+(COUNTIFS(D$313:$N$313,$A578)=COUNTIFS(D578:$N578,1)),C$312)+1)</f>
        <v>3</v>
      </c>
      <c r="D578" s="323">
        <f ca="1">IF($A578&lt;&gt;D$313,0,IF($A578&lt;&gt;$A577,1,MOD(D577-1+(COUNTIFS(E$313:$N$313,$A578)=COUNTIFS(E578:$N578,1)),D$312)+1))</f>
        <v>0</v>
      </c>
      <c r="E578" s="323">
        <f ca="1">IF($A578&lt;&gt;E$313,0,IF($A578&lt;&gt;$A577,1,MOD(E577-1+(COUNTIFS(F$313:$N$313,$A578)=COUNTIFS(F578:$N578,1)),E$312)+1))</f>
        <v>0</v>
      </c>
      <c r="F578" s="323">
        <f ca="1">IF($A578&lt;&gt;F$313,0,IF($A578&lt;&gt;$A577,1,MOD(F577-1+(COUNTIFS(G$313:$N$313,$A578)=COUNTIFS(G578:$N578,1)),F$312)+1))</f>
        <v>0</v>
      </c>
      <c r="G578" s="323">
        <f ca="1">IF($A578&lt;&gt;G$313,0,IF($A578&lt;&gt;$A577,1,MOD(G577-1+(COUNTIFS(H$313:$N$313,$A578)=COUNTIFS(H578:$N578,1)),G$312)+1))</f>
        <v>1</v>
      </c>
      <c r="H578" s="323">
        <f ca="1">IF($A578&lt;&gt;H$313,0,IF($A578&lt;&gt;$A577,1,MOD(H577-1+(COUNTIFS(I$313:$N$313,$A578)=COUNTIFS(I578:$N578,1)),H$312)+1))</f>
        <v>2</v>
      </c>
      <c r="I578" s="323">
        <f ca="1">IF($A578&lt;&gt;I$313,0,IF($A578&lt;&gt;$A577,1,MOD(I577-1+(COUNTIFS(N$313:$N$313,$A578)=COUNTIFS(N578:$N578,1)),I$312)+1))</f>
        <v>1</v>
      </c>
      <c r="J578" s="323"/>
      <c r="K578" s="323"/>
      <c r="L578" s="323"/>
      <c r="M578" s="323"/>
      <c r="O578">
        <v>264</v>
      </c>
      <c r="P578" s="125">
        <f t="shared" ca="1" si="864"/>
        <v>0.5</v>
      </c>
      <c r="Q578" s="125">
        <f t="shared" ca="1" si="865"/>
        <v>0</v>
      </c>
      <c r="R578" s="125">
        <f t="shared" ca="1" si="866"/>
        <v>0</v>
      </c>
      <c r="S578" s="125">
        <f t="shared" ca="1" si="867"/>
        <v>0</v>
      </c>
      <c r="T578" s="125">
        <v>0</v>
      </c>
      <c r="U578" s="125">
        <f t="shared" ca="1" si="868"/>
        <v>0</v>
      </c>
      <c r="V578" s="125">
        <f t="shared" ca="1" si="869"/>
        <v>-0.5</v>
      </c>
      <c r="W578" s="125"/>
      <c r="X578" s="125"/>
      <c r="Y578" s="125"/>
      <c r="Z578" s="125"/>
    </row>
    <row r="579" spans="1:26" outlineLevel="1">
      <c r="A579">
        <f t="shared" ca="1" si="870"/>
        <v>2</v>
      </c>
      <c r="B579" t="str">
        <f t="shared" ca="1" si="871"/>
        <v>EP3 LPD1 LPS2 LPM2</v>
      </c>
      <c r="C579" s="325">
        <f ca="1">IF($A579&lt;&gt;$A578,1,MOD(C578-1+(COUNTIFS(D$313:$N$313,$A579)=COUNTIFS(D579:$N579,1)),C$312)+1)</f>
        <v>3</v>
      </c>
      <c r="D579" s="323">
        <f ca="1">IF($A579&lt;&gt;D$313,0,IF($A579&lt;&gt;$A578,1,MOD(D578-1+(COUNTIFS(E$313:$N$313,$A579)=COUNTIFS(E579:$N579,1)),D$312)+1))</f>
        <v>0</v>
      </c>
      <c r="E579" s="323">
        <f ca="1">IF($A579&lt;&gt;E$313,0,IF($A579&lt;&gt;$A578,1,MOD(E578-1+(COUNTIFS(F$313:$N$313,$A579)=COUNTIFS(F579:$N579,1)),E$312)+1))</f>
        <v>0</v>
      </c>
      <c r="F579" s="323">
        <f ca="1">IF($A579&lt;&gt;F$313,0,IF($A579&lt;&gt;$A578,1,MOD(F578-1+(COUNTIFS(G$313:$N$313,$A579)=COUNTIFS(G579:$N579,1)),F$312)+1))</f>
        <v>0</v>
      </c>
      <c r="G579" s="323">
        <f ca="1">IF($A579&lt;&gt;G$313,0,IF($A579&lt;&gt;$A578,1,MOD(G578-1+(COUNTIFS(H$313:$N$313,$A579)=COUNTIFS(H579:$N579,1)),G$312)+1))</f>
        <v>1</v>
      </c>
      <c r="H579" s="323">
        <f ca="1">IF($A579&lt;&gt;H$313,0,IF($A579&lt;&gt;$A578,1,MOD(H578-1+(COUNTIFS(I$313:$N$313,$A579)=COUNTIFS(I579:$N579,1)),H$312)+1))</f>
        <v>2</v>
      </c>
      <c r="I579" s="323">
        <f ca="1">IF($A579&lt;&gt;I$313,0,IF($A579&lt;&gt;$A578,1,MOD(I578-1+(COUNTIFS(N$313:$N$313,$A579)=COUNTIFS(N579:$N579,1)),I$312)+1))</f>
        <v>2</v>
      </c>
      <c r="J579" s="323"/>
      <c r="K579" s="323"/>
      <c r="L579" s="323"/>
      <c r="M579" s="323"/>
      <c r="O579">
        <v>265</v>
      </c>
      <c r="P579" s="125">
        <f t="shared" ca="1" si="864"/>
        <v>0.5</v>
      </c>
      <c r="Q579" s="125">
        <f t="shared" ca="1" si="865"/>
        <v>0</v>
      </c>
      <c r="R579" s="125">
        <f t="shared" ca="1" si="866"/>
        <v>0</v>
      </c>
      <c r="S579" s="125">
        <f t="shared" ca="1" si="867"/>
        <v>0</v>
      </c>
      <c r="T579" s="125">
        <v>0</v>
      </c>
      <c r="U579" s="125">
        <f t="shared" ca="1" si="868"/>
        <v>0</v>
      </c>
      <c r="V579" s="125">
        <f t="shared" ca="1" si="869"/>
        <v>0</v>
      </c>
      <c r="W579" s="125"/>
      <c r="X579" s="125"/>
      <c r="Y579" s="125"/>
      <c r="Z579" s="125"/>
    </row>
    <row r="580" spans="1:26" outlineLevel="1">
      <c r="A580">
        <f t="shared" ca="1" si="870"/>
        <v>2</v>
      </c>
      <c r="B580" t="str">
        <f t="shared" ca="1" si="871"/>
        <v>EP3 LPD1 LPS2 LPM3</v>
      </c>
      <c r="C580" s="325">
        <f ca="1">IF($A580&lt;&gt;$A579,1,MOD(C579-1+(COUNTIFS(D$313:$N$313,$A580)=COUNTIFS(D580:$N580,1)),C$312)+1)</f>
        <v>3</v>
      </c>
      <c r="D580" s="323">
        <f ca="1">IF($A580&lt;&gt;D$313,0,IF($A580&lt;&gt;$A579,1,MOD(D579-1+(COUNTIFS(E$313:$N$313,$A580)=COUNTIFS(E580:$N580,1)),D$312)+1))</f>
        <v>0</v>
      </c>
      <c r="E580" s="323">
        <f ca="1">IF($A580&lt;&gt;E$313,0,IF($A580&lt;&gt;$A579,1,MOD(E579-1+(COUNTIFS(F$313:$N$313,$A580)=COUNTIFS(F580:$N580,1)),E$312)+1))</f>
        <v>0</v>
      </c>
      <c r="F580" s="323">
        <f ca="1">IF($A580&lt;&gt;F$313,0,IF($A580&lt;&gt;$A579,1,MOD(F579-1+(COUNTIFS(G$313:$N$313,$A580)=COUNTIFS(G580:$N580,1)),F$312)+1))</f>
        <v>0</v>
      </c>
      <c r="G580" s="323">
        <f ca="1">IF($A580&lt;&gt;G$313,0,IF($A580&lt;&gt;$A579,1,MOD(G579-1+(COUNTIFS(H$313:$N$313,$A580)=COUNTIFS(H580:$N580,1)),G$312)+1))</f>
        <v>1</v>
      </c>
      <c r="H580" s="323">
        <f ca="1">IF($A580&lt;&gt;H$313,0,IF($A580&lt;&gt;$A579,1,MOD(H579-1+(COUNTIFS(I$313:$N$313,$A580)=COUNTIFS(I580:$N580,1)),H$312)+1))</f>
        <v>2</v>
      </c>
      <c r="I580" s="323">
        <f ca="1">IF($A580&lt;&gt;I$313,0,IF($A580&lt;&gt;$A579,1,MOD(I579-1+(COUNTIFS(N$313:$N$313,$A580)=COUNTIFS(N580:$N580,1)),I$312)+1))</f>
        <v>3</v>
      </c>
      <c r="J580" s="323"/>
      <c r="K580" s="323"/>
      <c r="L580" s="323"/>
      <c r="M580" s="323"/>
      <c r="O580">
        <v>266</v>
      </c>
      <c r="P580" s="125">
        <f t="shared" ca="1" si="864"/>
        <v>0.5</v>
      </c>
      <c r="Q580" s="125">
        <f t="shared" ca="1" si="865"/>
        <v>0</v>
      </c>
      <c r="R580" s="125">
        <f t="shared" ca="1" si="866"/>
        <v>0</v>
      </c>
      <c r="S580" s="125">
        <f t="shared" ca="1" si="867"/>
        <v>0</v>
      </c>
      <c r="T580" s="125">
        <v>0</v>
      </c>
      <c r="U580" s="125">
        <f t="shared" ca="1" si="868"/>
        <v>0</v>
      </c>
      <c r="V580" s="125">
        <f t="shared" ca="1" si="869"/>
        <v>0.5</v>
      </c>
      <c r="W580" s="125"/>
      <c r="X580" s="125"/>
      <c r="Y580" s="125"/>
      <c r="Z580" s="125"/>
    </row>
    <row r="581" spans="1:26" outlineLevel="1">
      <c r="A581">
        <f t="shared" ca="1" si="870"/>
        <v>2</v>
      </c>
      <c r="B581" t="str">
        <f t="shared" ca="1" si="871"/>
        <v>EP3 LPD1 LPS3 LPM1</v>
      </c>
      <c r="C581" s="325">
        <f ca="1">IF($A581&lt;&gt;$A580,1,MOD(C580-1+(COUNTIFS(D$313:$N$313,$A581)=COUNTIFS(D581:$N581,1)),C$312)+1)</f>
        <v>3</v>
      </c>
      <c r="D581" s="323">
        <f ca="1">IF($A581&lt;&gt;D$313,0,IF($A581&lt;&gt;$A580,1,MOD(D580-1+(COUNTIFS(E$313:$N$313,$A581)=COUNTIFS(E581:$N581,1)),D$312)+1))</f>
        <v>0</v>
      </c>
      <c r="E581" s="323">
        <f ca="1">IF($A581&lt;&gt;E$313,0,IF($A581&lt;&gt;$A580,1,MOD(E580-1+(COUNTIFS(F$313:$N$313,$A581)=COUNTIFS(F581:$N581,1)),E$312)+1))</f>
        <v>0</v>
      </c>
      <c r="F581" s="323">
        <f ca="1">IF($A581&lt;&gt;F$313,0,IF($A581&lt;&gt;$A580,1,MOD(F580-1+(COUNTIFS(G$313:$N$313,$A581)=COUNTIFS(G581:$N581,1)),F$312)+1))</f>
        <v>0</v>
      </c>
      <c r="G581" s="323">
        <f ca="1">IF($A581&lt;&gt;G$313,0,IF($A581&lt;&gt;$A580,1,MOD(G580-1+(COUNTIFS(H$313:$N$313,$A581)=COUNTIFS(H581:$N581,1)),G$312)+1))</f>
        <v>1</v>
      </c>
      <c r="H581" s="323">
        <f ca="1">IF($A581&lt;&gt;H$313,0,IF($A581&lt;&gt;$A580,1,MOD(H580-1+(COUNTIFS(I$313:$N$313,$A581)=COUNTIFS(I581:$N581,1)),H$312)+1))</f>
        <v>3</v>
      </c>
      <c r="I581" s="323">
        <f ca="1">IF($A581&lt;&gt;I$313,0,IF($A581&lt;&gt;$A580,1,MOD(I580-1+(COUNTIFS(N$313:$N$313,$A581)=COUNTIFS(N581:$N581,1)),I$312)+1))</f>
        <v>1</v>
      </c>
      <c r="J581" s="323"/>
      <c r="K581" s="323"/>
      <c r="L581" s="323"/>
      <c r="M581" s="323"/>
      <c r="O581">
        <v>267</v>
      </c>
      <c r="P581" s="125">
        <f t="shared" ca="1" si="864"/>
        <v>0.5</v>
      </c>
      <c r="Q581" s="125">
        <f t="shared" ca="1" si="865"/>
        <v>0</v>
      </c>
      <c r="R581" s="125">
        <f t="shared" ca="1" si="866"/>
        <v>0</v>
      </c>
      <c r="S581" s="125">
        <f t="shared" ca="1" si="867"/>
        <v>0</v>
      </c>
      <c r="T581" s="125">
        <v>0</v>
      </c>
      <c r="U581" s="125">
        <f t="shared" ca="1" si="868"/>
        <v>0.5</v>
      </c>
      <c r="V581" s="125">
        <f t="shared" ca="1" si="869"/>
        <v>-0.5</v>
      </c>
      <c r="W581" s="125"/>
      <c r="X581" s="125"/>
      <c r="Y581" s="125"/>
      <c r="Z581" s="125"/>
    </row>
    <row r="582" spans="1:26" outlineLevel="1">
      <c r="A582">
        <f t="shared" ca="1" si="870"/>
        <v>2</v>
      </c>
      <c r="B582" t="str">
        <f t="shared" ca="1" si="871"/>
        <v>EP3 LPD1 LPS3 LPM2</v>
      </c>
      <c r="C582" s="325">
        <f ca="1">IF($A582&lt;&gt;$A581,1,MOD(C581-1+(COUNTIFS(D$313:$N$313,$A582)=COUNTIFS(D582:$N582,1)),C$312)+1)</f>
        <v>3</v>
      </c>
      <c r="D582" s="323">
        <f ca="1">IF($A582&lt;&gt;D$313,0,IF($A582&lt;&gt;$A581,1,MOD(D581-1+(COUNTIFS(E$313:$N$313,$A582)=COUNTIFS(E582:$N582,1)),D$312)+1))</f>
        <v>0</v>
      </c>
      <c r="E582" s="323">
        <f ca="1">IF($A582&lt;&gt;E$313,0,IF($A582&lt;&gt;$A581,1,MOD(E581-1+(COUNTIFS(F$313:$N$313,$A582)=COUNTIFS(F582:$N582,1)),E$312)+1))</f>
        <v>0</v>
      </c>
      <c r="F582" s="323">
        <f ca="1">IF($A582&lt;&gt;F$313,0,IF($A582&lt;&gt;$A581,1,MOD(F581-1+(COUNTIFS(G$313:$N$313,$A582)=COUNTIFS(G582:$N582,1)),F$312)+1))</f>
        <v>0</v>
      </c>
      <c r="G582" s="323">
        <f ca="1">IF($A582&lt;&gt;G$313,0,IF($A582&lt;&gt;$A581,1,MOD(G581-1+(COUNTIFS(H$313:$N$313,$A582)=COUNTIFS(H582:$N582,1)),G$312)+1))</f>
        <v>1</v>
      </c>
      <c r="H582" s="323">
        <f ca="1">IF($A582&lt;&gt;H$313,0,IF($A582&lt;&gt;$A581,1,MOD(H581-1+(COUNTIFS(I$313:$N$313,$A582)=COUNTIFS(I582:$N582,1)),H$312)+1))</f>
        <v>3</v>
      </c>
      <c r="I582" s="323">
        <f ca="1">IF($A582&lt;&gt;I$313,0,IF($A582&lt;&gt;$A581,1,MOD(I581-1+(COUNTIFS(N$313:$N$313,$A582)=COUNTIFS(N582:$N582,1)),I$312)+1))</f>
        <v>2</v>
      </c>
      <c r="J582" s="323"/>
      <c r="K582" s="323"/>
      <c r="L582" s="323"/>
      <c r="M582" s="323"/>
      <c r="O582">
        <v>268</v>
      </c>
      <c r="P582" s="125">
        <f t="shared" ca="1" si="864"/>
        <v>0.5</v>
      </c>
      <c r="Q582" s="125">
        <f t="shared" ca="1" si="865"/>
        <v>0</v>
      </c>
      <c r="R582" s="125">
        <f t="shared" ca="1" si="866"/>
        <v>0</v>
      </c>
      <c r="S582" s="125">
        <f t="shared" ca="1" si="867"/>
        <v>0</v>
      </c>
      <c r="T582" s="125">
        <v>0</v>
      </c>
      <c r="U582" s="125">
        <f t="shared" ca="1" si="868"/>
        <v>0.5</v>
      </c>
      <c r="V582" s="125">
        <f t="shared" ca="1" si="869"/>
        <v>0</v>
      </c>
      <c r="W582" s="125"/>
      <c r="X582" s="125"/>
      <c r="Y582" s="125"/>
      <c r="Z582" s="125"/>
    </row>
    <row r="583" spans="1:26" outlineLevel="1">
      <c r="A583">
        <f t="shared" ca="1" si="870"/>
        <v>2</v>
      </c>
      <c r="B583" t="str">
        <f t="shared" ca="1" si="871"/>
        <v>EP3 LPD1 LPS3 LPM3</v>
      </c>
      <c r="C583" s="325">
        <f ca="1">IF($A583&lt;&gt;$A582,1,MOD(C582-1+(COUNTIFS(D$313:$N$313,$A583)=COUNTIFS(D583:$N583,1)),C$312)+1)</f>
        <v>3</v>
      </c>
      <c r="D583" s="323">
        <f ca="1">IF($A583&lt;&gt;D$313,0,IF($A583&lt;&gt;$A582,1,MOD(D582-1+(COUNTIFS(E$313:$N$313,$A583)=COUNTIFS(E583:$N583,1)),D$312)+1))</f>
        <v>0</v>
      </c>
      <c r="E583" s="323">
        <f ca="1">IF($A583&lt;&gt;E$313,0,IF($A583&lt;&gt;$A582,1,MOD(E582-1+(COUNTIFS(F$313:$N$313,$A583)=COUNTIFS(F583:$N583,1)),E$312)+1))</f>
        <v>0</v>
      </c>
      <c r="F583" s="323">
        <f ca="1">IF($A583&lt;&gt;F$313,0,IF($A583&lt;&gt;$A582,1,MOD(F582-1+(COUNTIFS(G$313:$N$313,$A583)=COUNTIFS(G583:$N583,1)),F$312)+1))</f>
        <v>0</v>
      </c>
      <c r="G583" s="323">
        <f ca="1">IF($A583&lt;&gt;G$313,0,IF($A583&lt;&gt;$A582,1,MOD(G582-1+(COUNTIFS(H$313:$N$313,$A583)=COUNTIFS(H583:$N583,1)),G$312)+1))</f>
        <v>1</v>
      </c>
      <c r="H583" s="323">
        <f ca="1">IF($A583&lt;&gt;H$313,0,IF($A583&lt;&gt;$A582,1,MOD(H582-1+(COUNTIFS(I$313:$N$313,$A583)=COUNTIFS(I583:$N583,1)),H$312)+1))</f>
        <v>3</v>
      </c>
      <c r="I583" s="323">
        <f ca="1">IF($A583&lt;&gt;I$313,0,IF($A583&lt;&gt;$A582,1,MOD(I582-1+(COUNTIFS(N$313:$N$313,$A583)=COUNTIFS(N583:$N583,1)),I$312)+1))</f>
        <v>3</v>
      </c>
      <c r="J583" s="323"/>
      <c r="K583" s="323"/>
      <c r="L583" s="323"/>
      <c r="M583" s="323"/>
      <c r="O583">
        <v>269</v>
      </c>
      <c r="P583" s="125">
        <f t="shared" ca="1" si="864"/>
        <v>0.5</v>
      </c>
      <c r="Q583" s="125">
        <f t="shared" ca="1" si="865"/>
        <v>0</v>
      </c>
      <c r="R583" s="125">
        <f t="shared" ca="1" si="866"/>
        <v>0</v>
      </c>
      <c r="S583" s="125">
        <f t="shared" ca="1" si="867"/>
        <v>0</v>
      </c>
      <c r="T583" s="125">
        <v>0</v>
      </c>
      <c r="U583" s="125">
        <f t="shared" ca="1" si="868"/>
        <v>0.5</v>
      </c>
      <c r="V583" s="125">
        <f t="shared" ca="1" si="869"/>
        <v>0.5</v>
      </c>
      <c r="W583" s="125"/>
      <c r="X583" s="125"/>
      <c r="Y583" s="125"/>
      <c r="Z583" s="125"/>
    </row>
    <row r="584" spans="1:26" outlineLevel="1">
      <c r="A584">
        <f t="shared" ca="1" si="870"/>
        <v>2</v>
      </c>
      <c r="B584" t="str">
        <f t="shared" ca="1" si="871"/>
        <v>EP1 LPD1 LPS1 LPM1</v>
      </c>
      <c r="C584" s="325">
        <f ca="1">IF($A584&lt;&gt;$A583,1,MOD(C583-1+(COUNTIFS(D$313:$N$313,$A584)=COUNTIFS(D584:$N584,1)),C$312)+1)</f>
        <v>1</v>
      </c>
      <c r="D584" s="323">
        <f ca="1">IF($A584&lt;&gt;D$313,0,IF($A584&lt;&gt;$A583,1,MOD(D583-1+(COUNTIFS(E$313:$N$313,$A584)=COUNTIFS(E584:$N584,1)),D$312)+1))</f>
        <v>0</v>
      </c>
      <c r="E584" s="323">
        <f ca="1">IF($A584&lt;&gt;E$313,0,IF($A584&lt;&gt;$A583,1,MOD(E583-1+(COUNTIFS(F$313:$N$313,$A584)=COUNTIFS(F584:$N584,1)),E$312)+1))</f>
        <v>0</v>
      </c>
      <c r="F584" s="323">
        <f ca="1">IF($A584&lt;&gt;F$313,0,IF($A584&lt;&gt;$A583,1,MOD(F583-1+(COUNTIFS(G$313:$N$313,$A584)=COUNTIFS(G584:$N584,1)),F$312)+1))</f>
        <v>0</v>
      </c>
      <c r="G584" s="323">
        <f ca="1">IF($A584&lt;&gt;G$313,0,IF($A584&lt;&gt;$A583,1,MOD(G583-1+(COUNTIFS(H$313:$N$313,$A584)=COUNTIFS(H584:$N584,1)),G$312)+1))</f>
        <v>1</v>
      </c>
      <c r="H584" s="323">
        <f ca="1">IF($A584&lt;&gt;H$313,0,IF($A584&lt;&gt;$A583,1,MOD(H583-1+(COUNTIFS(I$313:$N$313,$A584)=COUNTIFS(I584:$N584,1)),H$312)+1))</f>
        <v>1</v>
      </c>
      <c r="I584" s="323">
        <f ca="1">IF($A584&lt;&gt;I$313,0,IF($A584&lt;&gt;$A583,1,MOD(I583-1+(COUNTIFS(N$313:$N$313,$A584)=COUNTIFS(N584:$N584,1)),I$312)+1))</f>
        <v>1</v>
      </c>
      <c r="J584" s="323"/>
      <c r="K584" s="323"/>
      <c r="L584" s="323"/>
      <c r="M584" s="323"/>
      <c r="O584">
        <v>270</v>
      </c>
      <c r="P584" s="125">
        <f t="shared" ca="1" si="864"/>
        <v>-0.5</v>
      </c>
      <c r="Q584" s="125">
        <f t="shared" ca="1" si="865"/>
        <v>0</v>
      </c>
      <c r="R584" s="125">
        <f t="shared" ca="1" si="866"/>
        <v>0</v>
      </c>
      <c r="S584" s="125">
        <f t="shared" ca="1" si="867"/>
        <v>0</v>
      </c>
      <c r="T584" s="125">
        <v>0</v>
      </c>
      <c r="U584" s="125">
        <f t="shared" ca="1" si="868"/>
        <v>-0.5</v>
      </c>
      <c r="V584" s="125">
        <f t="shared" ca="1" si="869"/>
        <v>-0.5</v>
      </c>
      <c r="W584" s="125"/>
      <c r="X584" s="125"/>
      <c r="Y584" s="125"/>
      <c r="Z584" s="125"/>
    </row>
    <row r="585" spans="1:26" outlineLevel="1">
      <c r="A585">
        <f t="shared" ca="1" si="870"/>
        <v>2</v>
      </c>
      <c r="B585" t="str">
        <f t="shared" ca="1" si="871"/>
        <v>EP1 LPD1 LPS1 LPM2</v>
      </c>
      <c r="C585" s="325">
        <f ca="1">IF($A585&lt;&gt;$A584,1,MOD(C584-1+(COUNTIFS(D$313:$N$313,$A585)=COUNTIFS(D585:$N585,1)),C$312)+1)</f>
        <v>1</v>
      </c>
      <c r="D585" s="323">
        <f ca="1">IF($A585&lt;&gt;D$313,0,IF($A585&lt;&gt;$A584,1,MOD(D584-1+(COUNTIFS(E$313:$N$313,$A585)=COUNTIFS(E585:$N585,1)),D$312)+1))</f>
        <v>0</v>
      </c>
      <c r="E585" s="323">
        <f ca="1">IF($A585&lt;&gt;E$313,0,IF($A585&lt;&gt;$A584,1,MOD(E584-1+(COUNTIFS(F$313:$N$313,$A585)=COUNTIFS(F585:$N585,1)),E$312)+1))</f>
        <v>0</v>
      </c>
      <c r="F585" s="323">
        <f ca="1">IF($A585&lt;&gt;F$313,0,IF($A585&lt;&gt;$A584,1,MOD(F584-1+(COUNTIFS(G$313:$N$313,$A585)=COUNTIFS(G585:$N585,1)),F$312)+1))</f>
        <v>0</v>
      </c>
      <c r="G585" s="323">
        <f ca="1">IF($A585&lt;&gt;G$313,0,IF($A585&lt;&gt;$A584,1,MOD(G584-1+(COUNTIFS(H$313:$N$313,$A585)=COUNTIFS(H585:$N585,1)),G$312)+1))</f>
        <v>1</v>
      </c>
      <c r="H585" s="323">
        <f ca="1">IF($A585&lt;&gt;H$313,0,IF($A585&lt;&gt;$A584,1,MOD(H584-1+(COUNTIFS(I$313:$N$313,$A585)=COUNTIFS(I585:$N585,1)),H$312)+1))</f>
        <v>1</v>
      </c>
      <c r="I585" s="323">
        <f ca="1">IF($A585&lt;&gt;I$313,0,IF($A585&lt;&gt;$A584,1,MOD(I584-1+(COUNTIFS(N$313:$N$313,$A585)=COUNTIFS(N585:$N585,1)),I$312)+1))</f>
        <v>2</v>
      </c>
      <c r="J585" s="323"/>
      <c r="K585" s="323"/>
      <c r="L585" s="323"/>
      <c r="M585" s="323"/>
      <c r="O585">
        <v>271</v>
      </c>
      <c r="P585" s="125">
        <f t="shared" ca="1" si="864"/>
        <v>-0.5</v>
      </c>
      <c r="Q585" s="125">
        <f t="shared" ca="1" si="865"/>
        <v>0</v>
      </c>
      <c r="R585" s="125">
        <f t="shared" ca="1" si="866"/>
        <v>0</v>
      </c>
      <c r="S585" s="125">
        <f t="shared" ca="1" si="867"/>
        <v>0</v>
      </c>
      <c r="T585" s="125">
        <v>0</v>
      </c>
      <c r="U585" s="125">
        <f t="shared" ca="1" si="868"/>
        <v>-0.5</v>
      </c>
      <c r="V585" s="125">
        <f t="shared" ca="1" si="869"/>
        <v>0</v>
      </c>
      <c r="W585" s="125"/>
      <c r="X585" s="125"/>
      <c r="Y585" s="125"/>
      <c r="Z585" s="125"/>
    </row>
    <row r="586" spans="1:26" outlineLevel="1">
      <c r="A586">
        <f t="shared" ca="1" si="870"/>
        <v>2</v>
      </c>
      <c r="B586" t="str">
        <f t="shared" ca="1" si="871"/>
        <v>EP1 LPD1 LPS1 LPM3</v>
      </c>
      <c r="C586" s="325">
        <f ca="1">IF($A586&lt;&gt;$A585,1,MOD(C585-1+(COUNTIFS(D$313:$N$313,$A586)=COUNTIFS(D586:$N586,1)),C$312)+1)</f>
        <v>1</v>
      </c>
      <c r="D586" s="323">
        <f ca="1">IF($A586&lt;&gt;D$313,0,IF($A586&lt;&gt;$A585,1,MOD(D585-1+(COUNTIFS(E$313:$N$313,$A586)=COUNTIFS(E586:$N586,1)),D$312)+1))</f>
        <v>0</v>
      </c>
      <c r="E586" s="323">
        <f ca="1">IF($A586&lt;&gt;E$313,0,IF($A586&lt;&gt;$A585,1,MOD(E585-1+(COUNTIFS(F$313:$N$313,$A586)=COUNTIFS(F586:$N586,1)),E$312)+1))</f>
        <v>0</v>
      </c>
      <c r="F586" s="323">
        <f ca="1">IF($A586&lt;&gt;F$313,0,IF($A586&lt;&gt;$A585,1,MOD(F585-1+(COUNTIFS(G$313:$N$313,$A586)=COUNTIFS(G586:$N586,1)),F$312)+1))</f>
        <v>0</v>
      </c>
      <c r="G586" s="323">
        <f ca="1">IF($A586&lt;&gt;G$313,0,IF($A586&lt;&gt;$A585,1,MOD(G585-1+(COUNTIFS(H$313:$N$313,$A586)=COUNTIFS(H586:$N586,1)),G$312)+1))</f>
        <v>1</v>
      </c>
      <c r="H586" s="323">
        <f ca="1">IF($A586&lt;&gt;H$313,0,IF($A586&lt;&gt;$A585,1,MOD(H585-1+(COUNTIFS(I$313:$N$313,$A586)=COUNTIFS(I586:$N586,1)),H$312)+1))</f>
        <v>1</v>
      </c>
      <c r="I586" s="323">
        <f ca="1">IF($A586&lt;&gt;I$313,0,IF($A586&lt;&gt;$A585,1,MOD(I585-1+(COUNTIFS(N$313:$N$313,$A586)=COUNTIFS(N586:$N586,1)),I$312)+1))</f>
        <v>3</v>
      </c>
      <c r="J586" s="323"/>
      <c r="K586" s="323"/>
      <c r="L586" s="323"/>
      <c r="M586" s="323"/>
      <c r="O586">
        <v>272</v>
      </c>
      <c r="P586" s="125">
        <f t="shared" ca="1" si="864"/>
        <v>-0.5</v>
      </c>
      <c r="Q586" s="125">
        <f t="shared" ca="1" si="865"/>
        <v>0</v>
      </c>
      <c r="R586" s="125">
        <f t="shared" ca="1" si="866"/>
        <v>0</v>
      </c>
      <c r="S586" s="125">
        <f t="shared" ca="1" si="867"/>
        <v>0</v>
      </c>
      <c r="T586" s="125">
        <v>0</v>
      </c>
      <c r="U586" s="125">
        <f t="shared" ca="1" si="868"/>
        <v>-0.5</v>
      </c>
      <c r="V586" s="125">
        <f t="shared" ca="1" si="869"/>
        <v>0.5</v>
      </c>
      <c r="W586" s="125"/>
      <c r="X586" s="125"/>
      <c r="Y586" s="125"/>
      <c r="Z586" s="125"/>
    </row>
    <row r="587" spans="1:26" outlineLevel="1">
      <c r="A587">
        <f t="shared" ca="1" si="870"/>
        <v>2</v>
      </c>
      <c r="B587" t="str">
        <f t="shared" ca="1" si="871"/>
        <v>EP1 LPD1 LPS2 LPM1</v>
      </c>
      <c r="C587" s="325">
        <f ca="1">IF($A587&lt;&gt;$A586,1,MOD(C586-1+(COUNTIFS(D$313:$N$313,$A587)=COUNTIFS(D587:$N587,1)),C$312)+1)</f>
        <v>1</v>
      </c>
      <c r="D587" s="323">
        <f ca="1">IF($A587&lt;&gt;D$313,0,IF($A587&lt;&gt;$A586,1,MOD(D586-1+(COUNTIFS(E$313:$N$313,$A587)=COUNTIFS(E587:$N587,1)),D$312)+1))</f>
        <v>0</v>
      </c>
      <c r="E587" s="323">
        <f ca="1">IF($A587&lt;&gt;E$313,0,IF($A587&lt;&gt;$A586,1,MOD(E586-1+(COUNTIFS(F$313:$N$313,$A587)=COUNTIFS(F587:$N587,1)),E$312)+1))</f>
        <v>0</v>
      </c>
      <c r="F587" s="323">
        <f ca="1">IF($A587&lt;&gt;F$313,0,IF($A587&lt;&gt;$A586,1,MOD(F586-1+(COUNTIFS(G$313:$N$313,$A587)=COUNTIFS(G587:$N587,1)),F$312)+1))</f>
        <v>0</v>
      </c>
      <c r="G587" s="323">
        <f ca="1">IF($A587&lt;&gt;G$313,0,IF($A587&lt;&gt;$A586,1,MOD(G586-1+(COUNTIFS(H$313:$N$313,$A587)=COUNTIFS(H587:$N587,1)),G$312)+1))</f>
        <v>1</v>
      </c>
      <c r="H587" s="323">
        <f ca="1">IF($A587&lt;&gt;H$313,0,IF($A587&lt;&gt;$A586,1,MOD(H586-1+(COUNTIFS(I$313:$N$313,$A587)=COUNTIFS(I587:$N587,1)),H$312)+1))</f>
        <v>2</v>
      </c>
      <c r="I587" s="323">
        <f ca="1">IF($A587&lt;&gt;I$313,0,IF($A587&lt;&gt;$A586,1,MOD(I586-1+(COUNTIFS(N$313:$N$313,$A587)=COUNTIFS(N587:$N587,1)),I$312)+1))</f>
        <v>1</v>
      </c>
      <c r="J587" s="323"/>
      <c r="K587" s="323"/>
      <c r="L587" s="323"/>
      <c r="M587" s="323"/>
      <c r="O587">
        <v>273</v>
      </c>
      <c r="P587" s="125">
        <f t="shared" ref="P587:P650" ca="1" si="872">IF(C587=0,0,INDEX(C$305:C$308,C587,1))</f>
        <v>-0.5</v>
      </c>
      <c r="Q587" s="125">
        <f t="shared" ref="Q587:Q650" ca="1" si="873">IF(D587=0,0,INDEX(D$305:D$308,D587,1))</f>
        <v>0</v>
      </c>
      <c r="R587" s="125">
        <f t="shared" ref="R587:R650" ca="1" si="874">IF(E587=0,0,INDEX(E$305:E$308,E587,1))</f>
        <v>0</v>
      </c>
      <c r="S587" s="125">
        <f t="shared" ref="S587:S650" ca="1" si="875">IF(F587=0,0,INDEX(F$305:F$308,F587,1))</f>
        <v>0</v>
      </c>
      <c r="T587" s="125">
        <v>0</v>
      </c>
      <c r="U587" s="125">
        <f t="shared" ref="U587:U650" ca="1" si="876">IF(H587=0,0,INDEX(H$305:H$308,H587,1))</f>
        <v>0</v>
      </c>
      <c r="V587" s="125">
        <f t="shared" ref="V587:V650" ca="1" si="877">IF(I587=0,0,INDEX(I$305:I$308,I587,1))</f>
        <v>-0.5</v>
      </c>
      <c r="W587" s="125"/>
      <c r="X587" s="125"/>
      <c r="Y587" s="125"/>
      <c r="Z587" s="125"/>
    </row>
    <row r="588" spans="1:26" outlineLevel="1">
      <c r="A588">
        <f t="shared" ref="A588:A650" ca="1" si="878">OFFSET(A588,-1,0)</f>
        <v>2</v>
      </c>
      <c r="B588" t="str">
        <f t="shared" ca="1" si="871"/>
        <v>EP1 LPD1 LPS2 LPM2</v>
      </c>
      <c r="C588" s="325">
        <f ca="1">IF($A588&lt;&gt;$A587,1,MOD(C587-1+(COUNTIFS(D$313:$N$313,$A588)=COUNTIFS(D588:$N588,1)),C$312)+1)</f>
        <v>1</v>
      </c>
      <c r="D588" s="323">
        <f ca="1">IF($A588&lt;&gt;D$313,0,IF($A588&lt;&gt;$A587,1,MOD(D587-1+(COUNTIFS(E$313:$N$313,$A588)=COUNTIFS(E588:$N588,1)),D$312)+1))</f>
        <v>0</v>
      </c>
      <c r="E588" s="323">
        <f ca="1">IF($A588&lt;&gt;E$313,0,IF($A588&lt;&gt;$A587,1,MOD(E587-1+(COUNTIFS(F$313:$N$313,$A588)=COUNTIFS(F588:$N588,1)),E$312)+1))</f>
        <v>0</v>
      </c>
      <c r="F588" s="323">
        <f ca="1">IF($A588&lt;&gt;F$313,0,IF($A588&lt;&gt;$A587,1,MOD(F587-1+(COUNTIFS(G$313:$N$313,$A588)=COUNTIFS(G588:$N588,1)),F$312)+1))</f>
        <v>0</v>
      </c>
      <c r="G588" s="323">
        <f ca="1">IF($A588&lt;&gt;G$313,0,IF($A588&lt;&gt;$A587,1,MOD(G587-1+(COUNTIFS(H$313:$N$313,$A588)=COUNTIFS(H588:$N588,1)),G$312)+1))</f>
        <v>1</v>
      </c>
      <c r="H588" s="323">
        <f ca="1">IF($A588&lt;&gt;H$313,0,IF($A588&lt;&gt;$A587,1,MOD(H587-1+(COUNTIFS(I$313:$N$313,$A588)=COUNTIFS(I588:$N588,1)),H$312)+1))</f>
        <v>2</v>
      </c>
      <c r="I588" s="323">
        <f ca="1">IF($A588&lt;&gt;I$313,0,IF($A588&lt;&gt;$A587,1,MOD(I587-1+(COUNTIFS(N$313:$N$313,$A588)=COUNTIFS(N588:$N588,1)),I$312)+1))</f>
        <v>2</v>
      </c>
      <c r="J588" s="323"/>
      <c r="K588" s="323"/>
      <c r="L588" s="323"/>
      <c r="M588" s="323"/>
      <c r="O588">
        <v>274</v>
      </c>
      <c r="P588" s="125">
        <f t="shared" ca="1" si="872"/>
        <v>-0.5</v>
      </c>
      <c r="Q588" s="125">
        <f t="shared" ca="1" si="873"/>
        <v>0</v>
      </c>
      <c r="R588" s="125">
        <f t="shared" ca="1" si="874"/>
        <v>0</v>
      </c>
      <c r="S588" s="125">
        <f t="shared" ca="1" si="875"/>
        <v>0</v>
      </c>
      <c r="T588" s="125">
        <v>0</v>
      </c>
      <c r="U588" s="125">
        <f t="shared" ca="1" si="876"/>
        <v>0</v>
      </c>
      <c r="V588" s="125">
        <f t="shared" ca="1" si="877"/>
        <v>0</v>
      </c>
      <c r="W588" s="125"/>
      <c r="X588" s="125"/>
      <c r="Y588" s="125"/>
      <c r="Z588" s="125"/>
    </row>
    <row r="589" spans="1:26" outlineLevel="1">
      <c r="A589">
        <f t="shared" ca="1" si="878"/>
        <v>2</v>
      </c>
      <c r="B589" t="str">
        <f t="shared" ca="1" si="871"/>
        <v>EP1 LPD1 LPS2 LPM3</v>
      </c>
      <c r="C589" s="325">
        <f ca="1">IF($A589&lt;&gt;$A588,1,MOD(C588-1+(COUNTIFS(D$313:$N$313,$A589)=COUNTIFS(D589:$N589,1)),C$312)+1)</f>
        <v>1</v>
      </c>
      <c r="D589" s="323">
        <f ca="1">IF($A589&lt;&gt;D$313,0,IF($A589&lt;&gt;$A588,1,MOD(D588-1+(COUNTIFS(E$313:$N$313,$A589)=COUNTIFS(E589:$N589,1)),D$312)+1))</f>
        <v>0</v>
      </c>
      <c r="E589" s="323">
        <f ca="1">IF($A589&lt;&gt;E$313,0,IF($A589&lt;&gt;$A588,1,MOD(E588-1+(COUNTIFS(F$313:$N$313,$A589)=COUNTIFS(F589:$N589,1)),E$312)+1))</f>
        <v>0</v>
      </c>
      <c r="F589" s="323">
        <f ca="1">IF($A589&lt;&gt;F$313,0,IF($A589&lt;&gt;$A588,1,MOD(F588-1+(COUNTIFS(G$313:$N$313,$A589)=COUNTIFS(G589:$N589,1)),F$312)+1))</f>
        <v>0</v>
      </c>
      <c r="G589" s="323">
        <f ca="1">IF($A589&lt;&gt;G$313,0,IF($A589&lt;&gt;$A588,1,MOD(G588-1+(COUNTIFS(H$313:$N$313,$A589)=COUNTIFS(H589:$N589,1)),G$312)+1))</f>
        <v>1</v>
      </c>
      <c r="H589" s="323">
        <f ca="1">IF($A589&lt;&gt;H$313,0,IF($A589&lt;&gt;$A588,1,MOD(H588-1+(COUNTIFS(I$313:$N$313,$A589)=COUNTIFS(I589:$N589,1)),H$312)+1))</f>
        <v>2</v>
      </c>
      <c r="I589" s="323">
        <f ca="1">IF($A589&lt;&gt;I$313,0,IF($A589&lt;&gt;$A588,1,MOD(I588-1+(COUNTIFS(N$313:$N$313,$A589)=COUNTIFS(N589:$N589,1)),I$312)+1))</f>
        <v>3</v>
      </c>
      <c r="J589" s="323"/>
      <c r="K589" s="323"/>
      <c r="L589" s="323"/>
      <c r="M589" s="323"/>
      <c r="O589">
        <v>275</v>
      </c>
      <c r="P589" s="125">
        <f t="shared" ca="1" si="872"/>
        <v>-0.5</v>
      </c>
      <c r="Q589" s="125">
        <f t="shared" ca="1" si="873"/>
        <v>0</v>
      </c>
      <c r="R589" s="125">
        <f t="shared" ca="1" si="874"/>
        <v>0</v>
      </c>
      <c r="S589" s="125">
        <f t="shared" ca="1" si="875"/>
        <v>0</v>
      </c>
      <c r="T589" s="125">
        <v>0</v>
      </c>
      <c r="U589" s="125">
        <f t="shared" ca="1" si="876"/>
        <v>0</v>
      </c>
      <c r="V589" s="125">
        <f t="shared" ca="1" si="877"/>
        <v>0.5</v>
      </c>
      <c r="W589" s="125"/>
      <c r="X589" s="125"/>
      <c r="Y589" s="125"/>
      <c r="Z589" s="125"/>
    </row>
    <row r="590" spans="1:26" outlineLevel="1">
      <c r="A590">
        <f t="shared" ca="1" si="878"/>
        <v>2</v>
      </c>
      <c r="B590" t="str">
        <f t="shared" ca="1" si="871"/>
        <v>EP1 LPD1 LPS3 LPM1</v>
      </c>
      <c r="C590" s="325">
        <f ca="1">IF($A590&lt;&gt;$A589,1,MOD(C589-1+(COUNTIFS(D$313:$N$313,$A590)=COUNTIFS(D590:$N590,1)),C$312)+1)</f>
        <v>1</v>
      </c>
      <c r="D590" s="323">
        <f ca="1">IF($A590&lt;&gt;D$313,0,IF($A590&lt;&gt;$A589,1,MOD(D589-1+(COUNTIFS(E$313:$N$313,$A590)=COUNTIFS(E590:$N590,1)),D$312)+1))</f>
        <v>0</v>
      </c>
      <c r="E590" s="323">
        <f ca="1">IF($A590&lt;&gt;E$313,0,IF($A590&lt;&gt;$A589,1,MOD(E589-1+(COUNTIFS(F$313:$N$313,$A590)=COUNTIFS(F590:$N590,1)),E$312)+1))</f>
        <v>0</v>
      </c>
      <c r="F590" s="323">
        <f ca="1">IF($A590&lt;&gt;F$313,0,IF($A590&lt;&gt;$A589,1,MOD(F589-1+(COUNTIFS(G$313:$N$313,$A590)=COUNTIFS(G590:$N590,1)),F$312)+1))</f>
        <v>0</v>
      </c>
      <c r="G590" s="323">
        <f ca="1">IF($A590&lt;&gt;G$313,0,IF($A590&lt;&gt;$A589,1,MOD(G589-1+(COUNTIFS(H$313:$N$313,$A590)=COUNTIFS(H590:$N590,1)),G$312)+1))</f>
        <v>1</v>
      </c>
      <c r="H590" s="323">
        <f ca="1">IF($A590&lt;&gt;H$313,0,IF($A590&lt;&gt;$A589,1,MOD(H589-1+(COUNTIFS(I$313:$N$313,$A590)=COUNTIFS(I590:$N590,1)),H$312)+1))</f>
        <v>3</v>
      </c>
      <c r="I590" s="323">
        <f ca="1">IF($A590&lt;&gt;I$313,0,IF($A590&lt;&gt;$A589,1,MOD(I589-1+(COUNTIFS(N$313:$N$313,$A590)=COUNTIFS(N590:$N590,1)),I$312)+1))</f>
        <v>1</v>
      </c>
      <c r="J590" s="323"/>
      <c r="K590" s="323"/>
      <c r="L590" s="323"/>
      <c r="M590" s="323"/>
      <c r="O590">
        <v>276</v>
      </c>
      <c r="P590" s="125">
        <f t="shared" ca="1" si="872"/>
        <v>-0.5</v>
      </c>
      <c r="Q590" s="125">
        <f t="shared" ca="1" si="873"/>
        <v>0</v>
      </c>
      <c r="R590" s="125">
        <f t="shared" ca="1" si="874"/>
        <v>0</v>
      </c>
      <c r="S590" s="125">
        <f t="shared" ca="1" si="875"/>
        <v>0</v>
      </c>
      <c r="T590" s="125">
        <v>0</v>
      </c>
      <c r="U590" s="125">
        <f t="shared" ca="1" si="876"/>
        <v>0.5</v>
      </c>
      <c r="V590" s="125">
        <f t="shared" ca="1" si="877"/>
        <v>-0.5</v>
      </c>
      <c r="W590" s="125"/>
      <c r="X590" s="125"/>
      <c r="Y590" s="125"/>
      <c r="Z590" s="125"/>
    </row>
    <row r="591" spans="1:26" outlineLevel="1">
      <c r="A591">
        <f t="shared" ca="1" si="878"/>
        <v>2</v>
      </c>
      <c r="B591" t="str">
        <f t="shared" ca="1" si="871"/>
        <v>EP1 LPD1 LPS3 LPM2</v>
      </c>
      <c r="C591" s="325">
        <f ca="1">IF($A591&lt;&gt;$A590,1,MOD(C590-1+(COUNTIFS(D$313:$N$313,$A591)=COUNTIFS(D591:$N591,1)),C$312)+1)</f>
        <v>1</v>
      </c>
      <c r="D591" s="323">
        <f ca="1">IF($A591&lt;&gt;D$313,0,IF($A591&lt;&gt;$A590,1,MOD(D590-1+(COUNTIFS(E$313:$N$313,$A591)=COUNTIFS(E591:$N591,1)),D$312)+1))</f>
        <v>0</v>
      </c>
      <c r="E591" s="323">
        <f ca="1">IF($A591&lt;&gt;E$313,0,IF($A591&lt;&gt;$A590,1,MOD(E590-1+(COUNTIFS(F$313:$N$313,$A591)=COUNTIFS(F591:$N591,1)),E$312)+1))</f>
        <v>0</v>
      </c>
      <c r="F591" s="323">
        <f ca="1">IF($A591&lt;&gt;F$313,0,IF($A591&lt;&gt;$A590,1,MOD(F590-1+(COUNTIFS(G$313:$N$313,$A591)=COUNTIFS(G591:$N591,1)),F$312)+1))</f>
        <v>0</v>
      </c>
      <c r="G591" s="323">
        <f ca="1">IF($A591&lt;&gt;G$313,0,IF($A591&lt;&gt;$A590,1,MOD(G590-1+(COUNTIFS(H$313:$N$313,$A591)=COUNTIFS(H591:$N591,1)),G$312)+1))</f>
        <v>1</v>
      </c>
      <c r="H591" s="323">
        <f ca="1">IF($A591&lt;&gt;H$313,0,IF($A591&lt;&gt;$A590,1,MOD(H590-1+(COUNTIFS(I$313:$N$313,$A591)=COUNTIFS(I591:$N591,1)),H$312)+1))</f>
        <v>3</v>
      </c>
      <c r="I591" s="323">
        <f ca="1">IF($A591&lt;&gt;I$313,0,IF($A591&lt;&gt;$A590,1,MOD(I590-1+(COUNTIFS(N$313:$N$313,$A591)=COUNTIFS(N591:$N591,1)),I$312)+1))</f>
        <v>2</v>
      </c>
      <c r="J591" s="323"/>
      <c r="K591" s="323"/>
      <c r="L591" s="323"/>
      <c r="M591" s="323"/>
      <c r="O591">
        <v>277</v>
      </c>
      <c r="P591" s="125">
        <f t="shared" ca="1" si="872"/>
        <v>-0.5</v>
      </c>
      <c r="Q591" s="125">
        <f t="shared" ca="1" si="873"/>
        <v>0</v>
      </c>
      <c r="R591" s="125">
        <f t="shared" ca="1" si="874"/>
        <v>0</v>
      </c>
      <c r="S591" s="125">
        <f t="shared" ca="1" si="875"/>
        <v>0</v>
      </c>
      <c r="T591" s="125">
        <v>0</v>
      </c>
      <c r="U591" s="125">
        <f t="shared" ca="1" si="876"/>
        <v>0.5</v>
      </c>
      <c r="V591" s="125">
        <f t="shared" ca="1" si="877"/>
        <v>0</v>
      </c>
      <c r="W591" s="125"/>
      <c r="X591" s="125"/>
      <c r="Y591" s="125"/>
      <c r="Z591" s="125"/>
    </row>
    <row r="592" spans="1:26" outlineLevel="1">
      <c r="A592">
        <f t="shared" ca="1" si="878"/>
        <v>2</v>
      </c>
      <c r="B592" t="str">
        <f t="shared" ca="1" si="871"/>
        <v>EP1 LPD1 LPS3 LPM3</v>
      </c>
      <c r="C592" s="325">
        <f ca="1">IF($A592&lt;&gt;$A591,1,MOD(C591-1+(COUNTIFS(D$313:$N$313,$A592)=COUNTIFS(D592:$N592,1)),C$312)+1)</f>
        <v>1</v>
      </c>
      <c r="D592" s="323">
        <f ca="1">IF($A592&lt;&gt;D$313,0,IF($A592&lt;&gt;$A591,1,MOD(D591-1+(COUNTIFS(E$313:$N$313,$A592)=COUNTIFS(E592:$N592,1)),D$312)+1))</f>
        <v>0</v>
      </c>
      <c r="E592" s="323">
        <f ca="1">IF($A592&lt;&gt;E$313,0,IF($A592&lt;&gt;$A591,1,MOD(E591-1+(COUNTIFS(F$313:$N$313,$A592)=COUNTIFS(F592:$N592,1)),E$312)+1))</f>
        <v>0</v>
      </c>
      <c r="F592" s="323">
        <f ca="1">IF($A592&lt;&gt;F$313,0,IF($A592&lt;&gt;$A591,1,MOD(F591-1+(COUNTIFS(G$313:$N$313,$A592)=COUNTIFS(G592:$N592,1)),F$312)+1))</f>
        <v>0</v>
      </c>
      <c r="G592" s="323">
        <f ca="1">IF($A592&lt;&gt;G$313,0,IF($A592&lt;&gt;$A591,1,MOD(G591-1+(COUNTIFS(H$313:$N$313,$A592)=COUNTIFS(H592:$N592,1)),G$312)+1))</f>
        <v>1</v>
      </c>
      <c r="H592" s="323">
        <f ca="1">IF($A592&lt;&gt;H$313,0,IF($A592&lt;&gt;$A591,1,MOD(H591-1+(COUNTIFS(I$313:$N$313,$A592)=COUNTIFS(I592:$N592,1)),H$312)+1))</f>
        <v>3</v>
      </c>
      <c r="I592" s="323">
        <f ca="1">IF($A592&lt;&gt;I$313,0,IF($A592&lt;&gt;$A591,1,MOD(I591-1+(COUNTIFS(N$313:$N$313,$A592)=COUNTIFS(N592:$N592,1)),I$312)+1))</f>
        <v>3</v>
      </c>
      <c r="J592" s="323"/>
      <c r="K592" s="323"/>
      <c r="L592" s="323"/>
      <c r="M592" s="323"/>
      <c r="O592">
        <v>278</v>
      </c>
      <c r="P592" s="125">
        <f t="shared" ca="1" si="872"/>
        <v>-0.5</v>
      </c>
      <c r="Q592" s="125">
        <f t="shared" ca="1" si="873"/>
        <v>0</v>
      </c>
      <c r="R592" s="125">
        <f t="shared" ca="1" si="874"/>
        <v>0</v>
      </c>
      <c r="S592" s="125">
        <f t="shared" ca="1" si="875"/>
        <v>0</v>
      </c>
      <c r="T592" s="125">
        <v>0</v>
      </c>
      <c r="U592" s="125">
        <f t="shared" ca="1" si="876"/>
        <v>0.5</v>
      </c>
      <c r="V592" s="125">
        <f t="shared" ca="1" si="877"/>
        <v>0.5</v>
      </c>
      <c r="W592" s="125"/>
      <c r="X592" s="125"/>
      <c r="Y592" s="125"/>
      <c r="Z592" s="125"/>
    </row>
    <row r="593" spans="1:26" outlineLevel="1">
      <c r="A593">
        <f t="shared" ca="1" si="878"/>
        <v>2</v>
      </c>
      <c r="B593" t="str">
        <f t="shared" ca="1" si="871"/>
        <v>EP2 LPD1 LPS1 LPM1</v>
      </c>
      <c r="C593" s="325">
        <f ca="1">IF($A593&lt;&gt;$A592,1,MOD(C592-1+(COUNTIFS(D$313:$N$313,$A593)=COUNTIFS(D593:$N593,1)),C$312)+1)</f>
        <v>2</v>
      </c>
      <c r="D593" s="323">
        <f ca="1">IF($A593&lt;&gt;D$313,0,IF($A593&lt;&gt;$A592,1,MOD(D592-1+(COUNTIFS(E$313:$N$313,$A593)=COUNTIFS(E593:$N593,1)),D$312)+1))</f>
        <v>0</v>
      </c>
      <c r="E593" s="323">
        <f ca="1">IF($A593&lt;&gt;E$313,0,IF($A593&lt;&gt;$A592,1,MOD(E592-1+(COUNTIFS(F$313:$N$313,$A593)=COUNTIFS(F593:$N593,1)),E$312)+1))</f>
        <v>0</v>
      </c>
      <c r="F593" s="323">
        <f ca="1">IF($A593&lt;&gt;F$313,0,IF($A593&lt;&gt;$A592,1,MOD(F592-1+(COUNTIFS(G$313:$N$313,$A593)=COUNTIFS(G593:$N593,1)),F$312)+1))</f>
        <v>0</v>
      </c>
      <c r="G593" s="323">
        <f ca="1">IF($A593&lt;&gt;G$313,0,IF($A593&lt;&gt;$A592,1,MOD(G592-1+(COUNTIFS(H$313:$N$313,$A593)=COUNTIFS(H593:$N593,1)),G$312)+1))</f>
        <v>1</v>
      </c>
      <c r="H593" s="323">
        <f ca="1">IF($A593&lt;&gt;H$313,0,IF($A593&lt;&gt;$A592,1,MOD(H592-1+(COUNTIFS(I$313:$N$313,$A593)=COUNTIFS(I593:$N593,1)),H$312)+1))</f>
        <v>1</v>
      </c>
      <c r="I593" s="323">
        <f ca="1">IF($A593&lt;&gt;I$313,0,IF($A593&lt;&gt;$A592,1,MOD(I592-1+(COUNTIFS(N$313:$N$313,$A593)=COUNTIFS(N593:$N593,1)),I$312)+1))</f>
        <v>1</v>
      </c>
      <c r="J593" s="323"/>
      <c r="K593" s="323"/>
      <c r="L593" s="323"/>
      <c r="M593" s="323"/>
      <c r="O593">
        <v>279</v>
      </c>
      <c r="P593" s="125">
        <f t="shared" ca="1" si="872"/>
        <v>0</v>
      </c>
      <c r="Q593" s="125">
        <f t="shared" ca="1" si="873"/>
        <v>0</v>
      </c>
      <c r="R593" s="125">
        <f t="shared" ca="1" si="874"/>
        <v>0</v>
      </c>
      <c r="S593" s="125">
        <f t="shared" ca="1" si="875"/>
        <v>0</v>
      </c>
      <c r="T593" s="125">
        <v>0</v>
      </c>
      <c r="U593" s="125">
        <f t="shared" ca="1" si="876"/>
        <v>-0.5</v>
      </c>
      <c r="V593" s="125">
        <f t="shared" ca="1" si="877"/>
        <v>-0.5</v>
      </c>
      <c r="W593" s="125"/>
      <c r="X593" s="125"/>
      <c r="Y593" s="125"/>
      <c r="Z593" s="125"/>
    </row>
    <row r="594" spans="1:26" outlineLevel="1">
      <c r="A594">
        <f t="shared" ca="1" si="878"/>
        <v>2</v>
      </c>
      <c r="B594" t="str">
        <f t="shared" ca="1" si="871"/>
        <v>EP2 LPD1 LPS1 LPM2</v>
      </c>
      <c r="C594" s="325">
        <f ca="1">IF($A594&lt;&gt;$A593,1,MOD(C593-1+(COUNTIFS(D$313:$N$313,$A594)=COUNTIFS(D594:$N594,1)),C$312)+1)</f>
        <v>2</v>
      </c>
      <c r="D594" s="323">
        <f ca="1">IF($A594&lt;&gt;D$313,0,IF($A594&lt;&gt;$A593,1,MOD(D593-1+(COUNTIFS(E$313:$N$313,$A594)=COUNTIFS(E594:$N594,1)),D$312)+1))</f>
        <v>0</v>
      </c>
      <c r="E594" s="323">
        <f ca="1">IF($A594&lt;&gt;E$313,0,IF($A594&lt;&gt;$A593,1,MOD(E593-1+(COUNTIFS(F$313:$N$313,$A594)=COUNTIFS(F594:$N594,1)),E$312)+1))</f>
        <v>0</v>
      </c>
      <c r="F594" s="323">
        <f ca="1">IF($A594&lt;&gt;F$313,0,IF($A594&lt;&gt;$A593,1,MOD(F593-1+(COUNTIFS(G$313:$N$313,$A594)=COUNTIFS(G594:$N594,1)),F$312)+1))</f>
        <v>0</v>
      </c>
      <c r="G594" s="323">
        <f ca="1">IF($A594&lt;&gt;G$313,0,IF($A594&lt;&gt;$A593,1,MOD(G593-1+(COUNTIFS(H$313:$N$313,$A594)=COUNTIFS(H594:$N594,1)),G$312)+1))</f>
        <v>1</v>
      </c>
      <c r="H594" s="323">
        <f ca="1">IF($A594&lt;&gt;H$313,0,IF($A594&lt;&gt;$A593,1,MOD(H593-1+(COUNTIFS(I$313:$N$313,$A594)=COUNTIFS(I594:$N594,1)),H$312)+1))</f>
        <v>1</v>
      </c>
      <c r="I594" s="323">
        <f ca="1">IF($A594&lt;&gt;I$313,0,IF($A594&lt;&gt;$A593,1,MOD(I593-1+(COUNTIFS(N$313:$N$313,$A594)=COUNTIFS(N594:$N594,1)),I$312)+1))</f>
        <v>2</v>
      </c>
      <c r="J594" s="323"/>
      <c r="K594" s="323"/>
      <c r="L594" s="323"/>
      <c r="M594" s="323"/>
      <c r="O594">
        <v>280</v>
      </c>
      <c r="P594" s="125">
        <f t="shared" ca="1" si="872"/>
        <v>0</v>
      </c>
      <c r="Q594" s="125">
        <f t="shared" ca="1" si="873"/>
        <v>0</v>
      </c>
      <c r="R594" s="125">
        <f t="shared" ca="1" si="874"/>
        <v>0</v>
      </c>
      <c r="S594" s="125">
        <f t="shared" ca="1" si="875"/>
        <v>0</v>
      </c>
      <c r="T594" s="125">
        <v>0</v>
      </c>
      <c r="U594" s="125">
        <f t="shared" ca="1" si="876"/>
        <v>-0.5</v>
      </c>
      <c r="V594" s="125">
        <f t="shared" ca="1" si="877"/>
        <v>0</v>
      </c>
      <c r="W594" s="125"/>
      <c r="X594" s="125"/>
      <c r="Y594" s="125"/>
      <c r="Z594" s="125"/>
    </row>
    <row r="595" spans="1:26" outlineLevel="1">
      <c r="A595">
        <f t="shared" ca="1" si="878"/>
        <v>2</v>
      </c>
      <c r="B595" t="str">
        <f t="shared" ca="1" si="871"/>
        <v>EP2 LPD1 LPS1 LPM3</v>
      </c>
      <c r="C595" s="325">
        <f ca="1">IF($A595&lt;&gt;$A594,1,MOD(C594-1+(COUNTIFS(D$313:$N$313,$A595)=COUNTIFS(D595:$N595,1)),C$312)+1)</f>
        <v>2</v>
      </c>
      <c r="D595" s="323">
        <f ca="1">IF($A595&lt;&gt;D$313,0,IF($A595&lt;&gt;$A594,1,MOD(D594-1+(COUNTIFS(E$313:$N$313,$A595)=COUNTIFS(E595:$N595,1)),D$312)+1))</f>
        <v>0</v>
      </c>
      <c r="E595" s="323">
        <f ca="1">IF($A595&lt;&gt;E$313,0,IF($A595&lt;&gt;$A594,1,MOD(E594-1+(COUNTIFS(F$313:$N$313,$A595)=COUNTIFS(F595:$N595,1)),E$312)+1))</f>
        <v>0</v>
      </c>
      <c r="F595" s="323">
        <f ca="1">IF($A595&lt;&gt;F$313,0,IF($A595&lt;&gt;$A594,1,MOD(F594-1+(COUNTIFS(G$313:$N$313,$A595)=COUNTIFS(G595:$N595,1)),F$312)+1))</f>
        <v>0</v>
      </c>
      <c r="G595" s="323">
        <f ca="1">IF($A595&lt;&gt;G$313,0,IF($A595&lt;&gt;$A594,1,MOD(G594-1+(COUNTIFS(H$313:$N$313,$A595)=COUNTIFS(H595:$N595,1)),G$312)+1))</f>
        <v>1</v>
      </c>
      <c r="H595" s="323">
        <f ca="1">IF($A595&lt;&gt;H$313,0,IF($A595&lt;&gt;$A594,1,MOD(H594-1+(COUNTIFS(I$313:$N$313,$A595)=COUNTIFS(I595:$N595,1)),H$312)+1))</f>
        <v>1</v>
      </c>
      <c r="I595" s="323">
        <f ca="1">IF($A595&lt;&gt;I$313,0,IF($A595&lt;&gt;$A594,1,MOD(I594-1+(COUNTIFS(N$313:$N$313,$A595)=COUNTIFS(N595:$N595,1)),I$312)+1))</f>
        <v>3</v>
      </c>
      <c r="J595" s="323"/>
      <c r="K595" s="323"/>
      <c r="L595" s="323"/>
      <c r="M595" s="323"/>
      <c r="O595">
        <v>281</v>
      </c>
      <c r="P595" s="125">
        <f t="shared" ca="1" si="872"/>
        <v>0</v>
      </c>
      <c r="Q595" s="125">
        <f t="shared" ca="1" si="873"/>
        <v>0</v>
      </c>
      <c r="R595" s="125">
        <f t="shared" ca="1" si="874"/>
        <v>0</v>
      </c>
      <c r="S595" s="125">
        <f t="shared" ca="1" si="875"/>
        <v>0</v>
      </c>
      <c r="T595" s="125">
        <v>0</v>
      </c>
      <c r="U595" s="125">
        <f t="shared" ca="1" si="876"/>
        <v>-0.5</v>
      </c>
      <c r="V595" s="125">
        <f t="shared" ca="1" si="877"/>
        <v>0.5</v>
      </c>
      <c r="W595" s="125"/>
      <c r="X595" s="125"/>
      <c r="Y595" s="125"/>
      <c r="Z595" s="125"/>
    </row>
    <row r="596" spans="1:26" outlineLevel="1">
      <c r="A596">
        <f t="shared" ca="1" si="878"/>
        <v>2</v>
      </c>
      <c r="B596" t="str">
        <f t="shared" ca="1" si="871"/>
        <v>EP2 LPD1 LPS2 LPM1</v>
      </c>
      <c r="C596" s="325">
        <f ca="1">IF($A596&lt;&gt;$A595,1,MOD(C595-1+(COUNTIFS(D$313:$N$313,$A596)=COUNTIFS(D596:$N596,1)),C$312)+1)</f>
        <v>2</v>
      </c>
      <c r="D596" s="323">
        <f ca="1">IF($A596&lt;&gt;D$313,0,IF($A596&lt;&gt;$A595,1,MOD(D595-1+(COUNTIFS(E$313:$N$313,$A596)=COUNTIFS(E596:$N596,1)),D$312)+1))</f>
        <v>0</v>
      </c>
      <c r="E596" s="323">
        <f ca="1">IF($A596&lt;&gt;E$313,0,IF($A596&lt;&gt;$A595,1,MOD(E595-1+(COUNTIFS(F$313:$N$313,$A596)=COUNTIFS(F596:$N596,1)),E$312)+1))</f>
        <v>0</v>
      </c>
      <c r="F596" s="323">
        <f ca="1">IF($A596&lt;&gt;F$313,0,IF($A596&lt;&gt;$A595,1,MOD(F595-1+(COUNTIFS(G$313:$N$313,$A596)=COUNTIFS(G596:$N596,1)),F$312)+1))</f>
        <v>0</v>
      </c>
      <c r="G596" s="323">
        <f ca="1">IF($A596&lt;&gt;G$313,0,IF($A596&lt;&gt;$A595,1,MOD(G595-1+(COUNTIFS(H$313:$N$313,$A596)=COUNTIFS(H596:$N596,1)),G$312)+1))</f>
        <v>1</v>
      </c>
      <c r="H596" s="323">
        <f ca="1">IF($A596&lt;&gt;H$313,0,IF($A596&lt;&gt;$A595,1,MOD(H595-1+(COUNTIFS(I$313:$N$313,$A596)=COUNTIFS(I596:$N596,1)),H$312)+1))</f>
        <v>2</v>
      </c>
      <c r="I596" s="323">
        <f ca="1">IF($A596&lt;&gt;I$313,0,IF($A596&lt;&gt;$A595,1,MOD(I595-1+(COUNTIFS(N$313:$N$313,$A596)=COUNTIFS(N596:$N596,1)),I$312)+1))</f>
        <v>1</v>
      </c>
      <c r="J596" s="323"/>
      <c r="K596" s="323"/>
      <c r="L596" s="323"/>
      <c r="M596" s="323"/>
      <c r="O596">
        <v>282</v>
      </c>
      <c r="P596" s="125">
        <f t="shared" ca="1" si="872"/>
        <v>0</v>
      </c>
      <c r="Q596" s="125">
        <f t="shared" ca="1" si="873"/>
        <v>0</v>
      </c>
      <c r="R596" s="125">
        <f t="shared" ca="1" si="874"/>
        <v>0</v>
      </c>
      <c r="S596" s="125">
        <f t="shared" ca="1" si="875"/>
        <v>0</v>
      </c>
      <c r="T596" s="125">
        <v>0</v>
      </c>
      <c r="U596" s="125">
        <f t="shared" ca="1" si="876"/>
        <v>0</v>
      </c>
      <c r="V596" s="125">
        <f t="shared" ca="1" si="877"/>
        <v>-0.5</v>
      </c>
      <c r="W596" s="125"/>
      <c r="X596" s="125"/>
      <c r="Y596" s="125"/>
      <c r="Z596" s="125"/>
    </row>
    <row r="597" spans="1:26" outlineLevel="1">
      <c r="A597">
        <f t="shared" ca="1" si="878"/>
        <v>2</v>
      </c>
      <c r="B597" t="str">
        <f t="shared" ca="1" si="871"/>
        <v>EP2 LPD1 LPS2 LPM2</v>
      </c>
      <c r="C597" s="325">
        <f ca="1">IF($A597&lt;&gt;$A596,1,MOD(C596-1+(COUNTIFS(D$313:$N$313,$A597)=COUNTIFS(D597:$N597,1)),C$312)+1)</f>
        <v>2</v>
      </c>
      <c r="D597" s="323">
        <f ca="1">IF($A597&lt;&gt;D$313,0,IF($A597&lt;&gt;$A596,1,MOD(D596-1+(COUNTIFS(E$313:$N$313,$A597)=COUNTIFS(E597:$N597,1)),D$312)+1))</f>
        <v>0</v>
      </c>
      <c r="E597" s="323">
        <f ca="1">IF($A597&lt;&gt;E$313,0,IF($A597&lt;&gt;$A596,1,MOD(E596-1+(COUNTIFS(F$313:$N$313,$A597)=COUNTIFS(F597:$N597,1)),E$312)+1))</f>
        <v>0</v>
      </c>
      <c r="F597" s="323">
        <f ca="1">IF($A597&lt;&gt;F$313,0,IF($A597&lt;&gt;$A596,1,MOD(F596-1+(COUNTIFS(G$313:$N$313,$A597)=COUNTIFS(G597:$N597,1)),F$312)+1))</f>
        <v>0</v>
      </c>
      <c r="G597" s="323">
        <f ca="1">IF($A597&lt;&gt;G$313,0,IF($A597&lt;&gt;$A596,1,MOD(G596-1+(COUNTIFS(H$313:$N$313,$A597)=COUNTIFS(H597:$N597,1)),G$312)+1))</f>
        <v>1</v>
      </c>
      <c r="H597" s="323">
        <f ca="1">IF($A597&lt;&gt;H$313,0,IF($A597&lt;&gt;$A596,1,MOD(H596-1+(COUNTIFS(I$313:$N$313,$A597)=COUNTIFS(I597:$N597,1)),H$312)+1))</f>
        <v>2</v>
      </c>
      <c r="I597" s="323">
        <f ca="1">IF($A597&lt;&gt;I$313,0,IF($A597&lt;&gt;$A596,1,MOD(I596-1+(COUNTIFS(N$313:$N$313,$A597)=COUNTIFS(N597:$N597,1)),I$312)+1))</f>
        <v>2</v>
      </c>
      <c r="J597" s="323"/>
      <c r="K597" s="323"/>
      <c r="L597" s="323"/>
      <c r="M597" s="323"/>
      <c r="O597">
        <v>283</v>
      </c>
      <c r="P597" s="125">
        <f t="shared" ca="1" si="872"/>
        <v>0</v>
      </c>
      <c r="Q597" s="125">
        <f t="shared" ca="1" si="873"/>
        <v>0</v>
      </c>
      <c r="R597" s="125">
        <f t="shared" ca="1" si="874"/>
        <v>0</v>
      </c>
      <c r="S597" s="125">
        <f t="shared" ca="1" si="875"/>
        <v>0</v>
      </c>
      <c r="T597" s="125">
        <v>0</v>
      </c>
      <c r="U597" s="125">
        <f t="shared" ca="1" si="876"/>
        <v>0</v>
      </c>
      <c r="V597" s="125">
        <f t="shared" ca="1" si="877"/>
        <v>0</v>
      </c>
      <c r="W597" s="125"/>
      <c r="X597" s="125"/>
      <c r="Y597" s="125"/>
      <c r="Z597" s="125"/>
    </row>
    <row r="598" spans="1:26" outlineLevel="1">
      <c r="A598">
        <f t="shared" ca="1" si="878"/>
        <v>2</v>
      </c>
      <c r="B598" t="str">
        <f t="shared" ca="1" si="871"/>
        <v>EP2 LPD1 LPS2 LPM3</v>
      </c>
      <c r="C598" s="325">
        <f ca="1">IF($A598&lt;&gt;$A597,1,MOD(C597-1+(COUNTIFS(D$313:$N$313,$A598)=COUNTIFS(D598:$N598,1)),C$312)+1)</f>
        <v>2</v>
      </c>
      <c r="D598" s="323">
        <f ca="1">IF($A598&lt;&gt;D$313,0,IF($A598&lt;&gt;$A597,1,MOD(D597-1+(COUNTIFS(E$313:$N$313,$A598)=COUNTIFS(E598:$N598,1)),D$312)+1))</f>
        <v>0</v>
      </c>
      <c r="E598" s="323">
        <f ca="1">IF($A598&lt;&gt;E$313,0,IF($A598&lt;&gt;$A597,1,MOD(E597-1+(COUNTIFS(F$313:$N$313,$A598)=COUNTIFS(F598:$N598,1)),E$312)+1))</f>
        <v>0</v>
      </c>
      <c r="F598" s="323">
        <f ca="1">IF($A598&lt;&gt;F$313,0,IF($A598&lt;&gt;$A597,1,MOD(F597-1+(COUNTIFS(G$313:$N$313,$A598)=COUNTIFS(G598:$N598,1)),F$312)+1))</f>
        <v>0</v>
      </c>
      <c r="G598" s="323">
        <f ca="1">IF($A598&lt;&gt;G$313,0,IF($A598&lt;&gt;$A597,1,MOD(G597-1+(COUNTIFS(H$313:$N$313,$A598)=COUNTIFS(H598:$N598,1)),G$312)+1))</f>
        <v>1</v>
      </c>
      <c r="H598" s="323">
        <f ca="1">IF($A598&lt;&gt;H$313,0,IF($A598&lt;&gt;$A597,1,MOD(H597-1+(COUNTIFS(I$313:$N$313,$A598)=COUNTIFS(I598:$N598,1)),H$312)+1))</f>
        <v>2</v>
      </c>
      <c r="I598" s="323">
        <f ca="1">IF($A598&lt;&gt;I$313,0,IF($A598&lt;&gt;$A597,1,MOD(I597-1+(COUNTIFS(N$313:$N$313,$A598)=COUNTIFS(N598:$N598,1)),I$312)+1))</f>
        <v>3</v>
      </c>
      <c r="J598" s="323"/>
      <c r="K598" s="323"/>
      <c r="L598" s="323"/>
      <c r="M598" s="323"/>
      <c r="O598">
        <v>284</v>
      </c>
      <c r="P598" s="125">
        <f t="shared" ca="1" si="872"/>
        <v>0</v>
      </c>
      <c r="Q598" s="125">
        <f t="shared" ca="1" si="873"/>
        <v>0</v>
      </c>
      <c r="R598" s="125">
        <f t="shared" ca="1" si="874"/>
        <v>0</v>
      </c>
      <c r="S598" s="125">
        <f t="shared" ca="1" si="875"/>
        <v>0</v>
      </c>
      <c r="T598" s="125">
        <v>0</v>
      </c>
      <c r="U598" s="125">
        <f t="shared" ca="1" si="876"/>
        <v>0</v>
      </c>
      <c r="V598" s="125">
        <f t="shared" ca="1" si="877"/>
        <v>0.5</v>
      </c>
      <c r="W598" s="125"/>
      <c r="X598" s="125"/>
      <c r="Y598" s="125"/>
      <c r="Z598" s="125"/>
    </row>
    <row r="599" spans="1:26" outlineLevel="1">
      <c r="A599">
        <f t="shared" ca="1" si="878"/>
        <v>2</v>
      </c>
      <c r="B599" t="str">
        <f t="shared" ca="1" si="871"/>
        <v>EP2 LPD1 LPS3 LPM1</v>
      </c>
      <c r="C599" s="325">
        <f ca="1">IF($A599&lt;&gt;$A598,1,MOD(C598-1+(COUNTIFS(D$313:$N$313,$A599)=COUNTIFS(D599:$N599,1)),C$312)+1)</f>
        <v>2</v>
      </c>
      <c r="D599" s="323">
        <f ca="1">IF($A599&lt;&gt;D$313,0,IF($A599&lt;&gt;$A598,1,MOD(D598-1+(COUNTIFS(E$313:$N$313,$A599)=COUNTIFS(E599:$N599,1)),D$312)+1))</f>
        <v>0</v>
      </c>
      <c r="E599" s="323">
        <f ca="1">IF($A599&lt;&gt;E$313,0,IF($A599&lt;&gt;$A598,1,MOD(E598-1+(COUNTIFS(F$313:$N$313,$A599)=COUNTIFS(F599:$N599,1)),E$312)+1))</f>
        <v>0</v>
      </c>
      <c r="F599" s="323">
        <f ca="1">IF($A599&lt;&gt;F$313,0,IF($A599&lt;&gt;$A598,1,MOD(F598-1+(COUNTIFS(G$313:$N$313,$A599)=COUNTIFS(G599:$N599,1)),F$312)+1))</f>
        <v>0</v>
      </c>
      <c r="G599" s="323">
        <f ca="1">IF($A599&lt;&gt;G$313,0,IF($A599&lt;&gt;$A598,1,MOD(G598-1+(COUNTIFS(H$313:$N$313,$A599)=COUNTIFS(H599:$N599,1)),G$312)+1))</f>
        <v>1</v>
      </c>
      <c r="H599" s="323">
        <f ca="1">IF($A599&lt;&gt;H$313,0,IF($A599&lt;&gt;$A598,1,MOD(H598-1+(COUNTIFS(I$313:$N$313,$A599)=COUNTIFS(I599:$N599,1)),H$312)+1))</f>
        <v>3</v>
      </c>
      <c r="I599" s="323">
        <f ca="1">IF($A599&lt;&gt;I$313,0,IF($A599&lt;&gt;$A598,1,MOD(I598-1+(COUNTIFS(N$313:$N$313,$A599)=COUNTIFS(N599:$N599,1)),I$312)+1))</f>
        <v>1</v>
      </c>
      <c r="J599" s="323"/>
      <c r="K599" s="323"/>
      <c r="L599" s="323"/>
      <c r="M599" s="323"/>
      <c r="O599">
        <v>285</v>
      </c>
      <c r="P599" s="125">
        <f t="shared" ca="1" si="872"/>
        <v>0</v>
      </c>
      <c r="Q599" s="125">
        <f t="shared" ca="1" si="873"/>
        <v>0</v>
      </c>
      <c r="R599" s="125">
        <f t="shared" ca="1" si="874"/>
        <v>0</v>
      </c>
      <c r="S599" s="125">
        <f t="shared" ca="1" si="875"/>
        <v>0</v>
      </c>
      <c r="T599" s="125">
        <v>0</v>
      </c>
      <c r="U599" s="125">
        <f t="shared" ca="1" si="876"/>
        <v>0.5</v>
      </c>
      <c r="V599" s="125">
        <f t="shared" ca="1" si="877"/>
        <v>-0.5</v>
      </c>
      <c r="W599" s="125"/>
      <c r="X599" s="125"/>
      <c r="Y599" s="125"/>
      <c r="Z599" s="125"/>
    </row>
    <row r="600" spans="1:26" outlineLevel="1">
      <c r="A600">
        <f t="shared" ca="1" si="878"/>
        <v>2</v>
      </c>
      <c r="B600" t="str">
        <f t="shared" ca="1" si="871"/>
        <v>EP2 LPD1 LPS3 LPM2</v>
      </c>
      <c r="C600" s="325">
        <f ca="1">IF($A600&lt;&gt;$A599,1,MOD(C599-1+(COUNTIFS(D$313:$N$313,$A600)=COUNTIFS(D600:$N600,1)),C$312)+1)</f>
        <v>2</v>
      </c>
      <c r="D600" s="323">
        <f ca="1">IF($A600&lt;&gt;D$313,0,IF($A600&lt;&gt;$A599,1,MOD(D599-1+(COUNTIFS(E$313:$N$313,$A600)=COUNTIFS(E600:$N600,1)),D$312)+1))</f>
        <v>0</v>
      </c>
      <c r="E600" s="323">
        <f ca="1">IF($A600&lt;&gt;E$313,0,IF($A600&lt;&gt;$A599,1,MOD(E599-1+(COUNTIFS(F$313:$N$313,$A600)=COUNTIFS(F600:$N600,1)),E$312)+1))</f>
        <v>0</v>
      </c>
      <c r="F600" s="323">
        <f ca="1">IF($A600&lt;&gt;F$313,0,IF($A600&lt;&gt;$A599,1,MOD(F599-1+(COUNTIFS(G$313:$N$313,$A600)=COUNTIFS(G600:$N600,1)),F$312)+1))</f>
        <v>0</v>
      </c>
      <c r="G600" s="323">
        <f ca="1">IF($A600&lt;&gt;G$313,0,IF($A600&lt;&gt;$A599,1,MOD(G599-1+(COUNTIFS(H$313:$N$313,$A600)=COUNTIFS(H600:$N600,1)),G$312)+1))</f>
        <v>1</v>
      </c>
      <c r="H600" s="323">
        <f ca="1">IF($A600&lt;&gt;H$313,0,IF($A600&lt;&gt;$A599,1,MOD(H599-1+(COUNTIFS(I$313:$N$313,$A600)=COUNTIFS(I600:$N600,1)),H$312)+1))</f>
        <v>3</v>
      </c>
      <c r="I600" s="323">
        <f ca="1">IF($A600&lt;&gt;I$313,0,IF($A600&lt;&gt;$A599,1,MOD(I599-1+(COUNTIFS(N$313:$N$313,$A600)=COUNTIFS(N600:$N600,1)),I$312)+1))</f>
        <v>2</v>
      </c>
      <c r="J600" s="323"/>
      <c r="K600" s="323"/>
      <c r="L600" s="323"/>
      <c r="M600" s="323"/>
      <c r="O600">
        <v>286</v>
      </c>
      <c r="P600" s="125">
        <f t="shared" ca="1" si="872"/>
        <v>0</v>
      </c>
      <c r="Q600" s="125">
        <f t="shared" ca="1" si="873"/>
        <v>0</v>
      </c>
      <c r="R600" s="125">
        <f t="shared" ca="1" si="874"/>
        <v>0</v>
      </c>
      <c r="S600" s="125">
        <f t="shared" ca="1" si="875"/>
        <v>0</v>
      </c>
      <c r="T600" s="125">
        <v>0</v>
      </c>
      <c r="U600" s="125">
        <f t="shared" ca="1" si="876"/>
        <v>0.5</v>
      </c>
      <c r="V600" s="125">
        <f t="shared" ca="1" si="877"/>
        <v>0</v>
      </c>
      <c r="W600" s="125"/>
      <c r="X600" s="125"/>
      <c r="Y600" s="125"/>
      <c r="Z600" s="125"/>
    </row>
    <row r="601" spans="1:26" outlineLevel="1">
      <c r="A601">
        <f t="shared" ca="1" si="878"/>
        <v>2</v>
      </c>
      <c r="B601" t="str">
        <f t="shared" ca="1" si="871"/>
        <v>EP2 LPD1 LPS3 LPM3</v>
      </c>
      <c r="C601" s="325">
        <f ca="1">IF($A601&lt;&gt;$A600,1,MOD(C600-1+(COUNTIFS(D$313:$N$313,$A601)=COUNTIFS(D601:$N601,1)),C$312)+1)</f>
        <v>2</v>
      </c>
      <c r="D601" s="323">
        <f ca="1">IF($A601&lt;&gt;D$313,0,IF($A601&lt;&gt;$A600,1,MOD(D600-1+(COUNTIFS(E$313:$N$313,$A601)=COUNTIFS(E601:$N601,1)),D$312)+1))</f>
        <v>0</v>
      </c>
      <c r="E601" s="323">
        <f ca="1">IF($A601&lt;&gt;E$313,0,IF($A601&lt;&gt;$A600,1,MOD(E600-1+(COUNTIFS(F$313:$N$313,$A601)=COUNTIFS(F601:$N601,1)),E$312)+1))</f>
        <v>0</v>
      </c>
      <c r="F601" s="323">
        <f ca="1">IF($A601&lt;&gt;F$313,0,IF($A601&lt;&gt;$A600,1,MOD(F600-1+(COUNTIFS(G$313:$N$313,$A601)=COUNTIFS(G601:$N601,1)),F$312)+1))</f>
        <v>0</v>
      </c>
      <c r="G601" s="323">
        <f ca="1">IF($A601&lt;&gt;G$313,0,IF($A601&lt;&gt;$A600,1,MOD(G600-1+(COUNTIFS(H$313:$N$313,$A601)=COUNTIFS(H601:$N601,1)),G$312)+1))</f>
        <v>1</v>
      </c>
      <c r="H601" s="323">
        <f ca="1">IF($A601&lt;&gt;H$313,0,IF($A601&lt;&gt;$A600,1,MOD(H600-1+(COUNTIFS(I$313:$N$313,$A601)=COUNTIFS(I601:$N601,1)),H$312)+1))</f>
        <v>3</v>
      </c>
      <c r="I601" s="323">
        <f ca="1">IF($A601&lt;&gt;I$313,0,IF($A601&lt;&gt;$A600,1,MOD(I600-1+(COUNTIFS(N$313:$N$313,$A601)=COUNTIFS(N601:$N601,1)),I$312)+1))</f>
        <v>3</v>
      </c>
      <c r="J601" s="323"/>
      <c r="K601" s="323"/>
      <c r="L601" s="323"/>
      <c r="M601" s="323"/>
      <c r="O601">
        <v>287</v>
      </c>
      <c r="P601" s="125">
        <f t="shared" ca="1" si="872"/>
        <v>0</v>
      </c>
      <c r="Q601" s="125">
        <f t="shared" ca="1" si="873"/>
        <v>0</v>
      </c>
      <c r="R601" s="125">
        <f t="shared" ca="1" si="874"/>
        <v>0</v>
      </c>
      <c r="S601" s="125">
        <f t="shared" ca="1" si="875"/>
        <v>0</v>
      </c>
      <c r="T601" s="125">
        <v>0</v>
      </c>
      <c r="U601" s="125">
        <f t="shared" ca="1" si="876"/>
        <v>0.5</v>
      </c>
      <c r="V601" s="125">
        <f t="shared" ca="1" si="877"/>
        <v>0.5</v>
      </c>
      <c r="W601" s="125"/>
      <c r="X601" s="125"/>
      <c r="Y601" s="125"/>
      <c r="Z601" s="125"/>
    </row>
    <row r="602" spans="1:26" outlineLevel="1">
      <c r="A602">
        <f t="shared" ca="1" si="878"/>
        <v>2</v>
      </c>
      <c r="B602" t="str">
        <f t="shared" ca="1" si="871"/>
        <v>EP3 LPD1 LPS1 LPM1</v>
      </c>
      <c r="C602" s="325">
        <f ca="1">IF($A602&lt;&gt;$A601,1,MOD(C601-1+(COUNTIFS(D$313:$N$313,$A602)=COUNTIFS(D602:$N602,1)),C$312)+1)</f>
        <v>3</v>
      </c>
      <c r="D602" s="323">
        <f ca="1">IF($A602&lt;&gt;D$313,0,IF($A602&lt;&gt;$A601,1,MOD(D601-1+(COUNTIFS(E$313:$N$313,$A602)=COUNTIFS(E602:$N602,1)),D$312)+1))</f>
        <v>0</v>
      </c>
      <c r="E602" s="323">
        <f ca="1">IF($A602&lt;&gt;E$313,0,IF($A602&lt;&gt;$A601,1,MOD(E601-1+(COUNTIFS(F$313:$N$313,$A602)=COUNTIFS(F602:$N602,1)),E$312)+1))</f>
        <v>0</v>
      </c>
      <c r="F602" s="323">
        <f ca="1">IF($A602&lt;&gt;F$313,0,IF($A602&lt;&gt;$A601,1,MOD(F601-1+(COUNTIFS(G$313:$N$313,$A602)=COUNTIFS(G602:$N602,1)),F$312)+1))</f>
        <v>0</v>
      </c>
      <c r="G602" s="323">
        <f ca="1">IF($A602&lt;&gt;G$313,0,IF($A602&lt;&gt;$A601,1,MOD(G601-1+(COUNTIFS(H$313:$N$313,$A602)=COUNTIFS(H602:$N602,1)),G$312)+1))</f>
        <v>1</v>
      </c>
      <c r="H602" s="323">
        <f ca="1">IF($A602&lt;&gt;H$313,0,IF($A602&lt;&gt;$A601,1,MOD(H601-1+(COUNTIFS(I$313:$N$313,$A602)=COUNTIFS(I602:$N602,1)),H$312)+1))</f>
        <v>1</v>
      </c>
      <c r="I602" s="323">
        <f ca="1">IF($A602&lt;&gt;I$313,0,IF($A602&lt;&gt;$A601,1,MOD(I601-1+(COUNTIFS(N$313:$N$313,$A602)=COUNTIFS(N602:$N602,1)),I$312)+1))</f>
        <v>1</v>
      </c>
      <c r="J602" s="323"/>
      <c r="K602" s="323"/>
      <c r="L602" s="323"/>
      <c r="M602" s="323"/>
      <c r="O602">
        <v>288</v>
      </c>
      <c r="P602" s="125">
        <f t="shared" ca="1" si="872"/>
        <v>0.5</v>
      </c>
      <c r="Q602" s="125">
        <f t="shared" ca="1" si="873"/>
        <v>0</v>
      </c>
      <c r="R602" s="125">
        <f t="shared" ca="1" si="874"/>
        <v>0</v>
      </c>
      <c r="S602" s="125">
        <f t="shared" ca="1" si="875"/>
        <v>0</v>
      </c>
      <c r="T602" s="125">
        <v>0</v>
      </c>
      <c r="U602" s="125">
        <f t="shared" ca="1" si="876"/>
        <v>-0.5</v>
      </c>
      <c r="V602" s="125">
        <f t="shared" ca="1" si="877"/>
        <v>-0.5</v>
      </c>
      <c r="W602" s="125"/>
      <c r="X602" s="125"/>
      <c r="Y602" s="125"/>
      <c r="Z602" s="125"/>
    </row>
    <row r="603" spans="1:26" outlineLevel="1">
      <c r="A603">
        <f t="shared" ca="1" si="878"/>
        <v>2</v>
      </c>
      <c r="B603" t="str">
        <f t="shared" ca="1" si="871"/>
        <v>EP3 LPD1 LPS1 LPM2</v>
      </c>
      <c r="C603" s="325">
        <f ca="1">IF($A603&lt;&gt;$A602,1,MOD(C602-1+(COUNTIFS(D$313:$N$313,$A603)=COUNTIFS(D603:$N603,1)),C$312)+1)</f>
        <v>3</v>
      </c>
      <c r="D603" s="323">
        <f ca="1">IF($A603&lt;&gt;D$313,0,IF($A603&lt;&gt;$A602,1,MOD(D602-1+(COUNTIFS(E$313:$N$313,$A603)=COUNTIFS(E603:$N603,1)),D$312)+1))</f>
        <v>0</v>
      </c>
      <c r="E603" s="323">
        <f ca="1">IF($A603&lt;&gt;E$313,0,IF($A603&lt;&gt;$A602,1,MOD(E602-1+(COUNTIFS(F$313:$N$313,$A603)=COUNTIFS(F603:$N603,1)),E$312)+1))</f>
        <v>0</v>
      </c>
      <c r="F603" s="323">
        <f ca="1">IF($A603&lt;&gt;F$313,0,IF($A603&lt;&gt;$A602,1,MOD(F602-1+(COUNTIFS(G$313:$N$313,$A603)=COUNTIFS(G603:$N603,1)),F$312)+1))</f>
        <v>0</v>
      </c>
      <c r="G603" s="323">
        <f ca="1">IF($A603&lt;&gt;G$313,0,IF($A603&lt;&gt;$A602,1,MOD(G602-1+(COUNTIFS(H$313:$N$313,$A603)=COUNTIFS(H603:$N603,1)),G$312)+1))</f>
        <v>1</v>
      </c>
      <c r="H603" s="323">
        <f ca="1">IF($A603&lt;&gt;H$313,0,IF($A603&lt;&gt;$A602,1,MOD(H602-1+(COUNTIFS(I$313:$N$313,$A603)=COUNTIFS(I603:$N603,1)),H$312)+1))</f>
        <v>1</v>
      </c>
      <c r="I603" s="323">
        <f ca="1">IF($A603&lt;&gt;I$313,0,IF($A603&lt;&gt;$A602,1,MOD(I602-1+(COUNTIFS(N$313:$N$313,$A603)=COUNTIFS(N603:$N603,1)),I$312)+1))</f>
        <v>2</v>
      </c>
      <c r="J603" s="323"/>
      <c r="K603" s="323"/>
      <c r="L603" s="323"/>
      <c r="M603" s="323"/>
      <c r="O603">
        <v>289</v>
      </c>
      <c r="P603" s="125">
        <f t="shared" ca="1" si="872"/>
        <v>0.5</v>
      </c>
      <c r="Q603" s="125">
        <f t="shared" ca="1" si="873"/>
        <v>0</v>
      </c>
      <c r="R603" s="125">
        <f t="shared" ca="1" si="874"/>
        <v>0</v>
      </c>
      <c r="S603" s="125">
        <f t="shared" ca="1" si="875"/>
        <v>0</v>
      </c>
      <c r="T603" s="125">
        <v>0</v>
      </c>
      <c r="U603" s="125">
        <f t="shared" ca="1" si="876"/>
        <v>-0.5</v>
      </c>
      <c r="V603" s="125">
        <f t="shared" ca="1" si="877"/>
        <v>0</v>
      </c>
      <c r="W603" s="125"/>
      <c r="X603" s="125"/>
      <c r="Y603" s="125"/>
      <c r="Z603" s="125"/>
    </row>
    <row r="604" spans="1:26" outlineLevel="1">
      <c r="A604">
        <f t="shared" ca="1" si="878"/>
        <v>2</v>
      </c>
      <c r="B604" t="str">
        <f t="shared" ca="1" si="871"/>
        <v>EP3 LPD1 LPS1 LPM3</v>
      </c>
      <c r="C604" s="325">
        <f ca="1">IF($A604&lt;&gt;$A603,1,MOD(C603-1+(COUNTIFS(D$313:$N$313,$A604)=COUNTIFS(D604:$N604,1)),C$312)+1)</f>
        <v>3</v>
      </c>
      <c r="D604" s="323">
        <f ca="1">IF($A604&lt;&gt;D$313,0,IF($A604&lt;&gt;$A603,1,MOD(D603-1+(COUNTIFS(E$313:$N$313,$A604)=COUNTIFS(E604:$N604,1)),D$312)+1))</f>
        <v>0</v>
      </c>
      <c r="E604" s="323">
        <f ca="1">IF($A604&lt;&gt;E$313,0,IF($A604&lt;&gt;$A603,1,MOD(E603-1+(COUNTIFS(F$313:$N$313,$A604)=COUNTIFS(F604:$N604,1)),E$312)+1))</f>
        <v>0</v>
      </c>
      <c r="F604" s="323">
        <f ca="1">IF($A604&lt;&gt;F$313,0,IF($A604&lt;&gt;$A603,1,MOD(F603-1+(COUNTIFS(G$313:$N$313,$A604)=COUNTIFS(G604:$N604,1)),F$312)+1))</f>
        <v>0</v>
      </c>
      <c r="G604" s="323">
        <f ca="1">IF($A604&lt;&gt;G$313,0,IF($A604&lt;&gt;$A603,1,MOD(G603-1+(COUNTIFS(H$313:$N$313,$A604)=COUNTIFS(H604:$N604,1)),G$312)+1))</f>
        <v>1</v>
      </c>
      <c r="H604" s="323">
        <f ca="1">IF($A604&lt;&gt;H$313,0,IF($A604&lt;&gt;$A603,1,MOD(H603-1+(COUNTIFS(I$313:$N$313,$A604)=COUNTIFS(I604:$N604,1)),H$312)+1))</f>
        <v>1</v>
      </c>
      <c r="I604" s="323">
        <f ca="1">IF($A604&lt;&gt;I$313,0,IF($A604&lt;&gt;$A603,1,MOD(I603-1+(COUNTIFS(N$313:$N$313,$A604)=COUNTIFS(N604:$N604,1)),I$312)+1))</f>
        <v>3</v>
      </c>
      <c r="J604" s="323"/>
      <c r="K604" s="323"/>
      <c r="L604" s="323"/>
      <c r="M604" s="323"/>
      <c r="O604">
        <v>290</v>
      </c>
      <c r="P604" s="125">
        <f t="shared" ca="1" si="872"/>
        <v>0.5</v>
      </c>
      <c r="Q604" s="125">
        <f t="shared" ca="1" si="873"/>
        <v>0</v>
      </c>
      <c r="R604" s="125">
        <f t="shared" ca="1" si="874"/>
        <v>0</v>
      </c>
      <c r="S604" s="125">
        <f t="shared" ca="1" si="875"/>
        <v>0</v>
      </c>
      <c r="T604" s="125">
        <v>0</v>
      </c>
      <c r="U604" s="125">
        <f t="shared" ca="1" si="876"/>
        <v>-0.5</v>
      </c>
      <c r="V604" s="125">
        <f t="shared" ca="1" si="877"/>
        <v>0.5</v>
      </c>
      <c r="W604" s="125"/>
      <c r="X604" s="125"/>
      <c r="Y604" s="125"/>
      <c r="Z604" s="125"/>
    </row>
    <row r="605" spans="1:26" outlineLevel="1">
      <c r="A605">
        <f t="shared" ca="1" si="878"/>
        <v>2</v>
      </c>
      <c r="B605" t="str">
        <f t="shared" ca="1" si="871"/>
        <v>EP3 LPD1 LPS2 LPM1</v>
      </c>
      <c r="C605" s="325">
        <f ca="1">IF($A605&lt;&gt;$A604,1,MOD(C604-1+(COUNTIFS(D$313:$N$313,$A605)=COUNTIFS(D605:$N605,1)),C$312)+1)</f>
        <v>3</v>
      </c>
      <c r="D605" s="323">
        <f ca="1">IF($A605&lt;&gt;D$313,0,IF($A605&lt;&gt;$A604,1,MOD(D604-1+(COUNTIFS(E$313:$N$313,$A605)=COUNTIFS(E605:$N605,1)),D$312)+1))</f>
        <v>0</v>
      </c>
      <c r="E605" s="323">
        <f ca="1">IF($A605&lt;&gt;E$313,0,IF($A605&lt;&gt;$A604,1,MOD(E604-1+(COUNTIFS(F$313:$N$313,$A605)=COUNTIFS(F605:$N605,1)),E$312)+1))</f>
        <v>0</v>
      </c>
      <c r="F605" s="323">
        <f ca="1">IF($A605&lt;&gt;F$313,0,IF($A605&lt;&gt;$A604,1,MOD(F604-1+(COUNTIFS(G$313:$N$313,$A605)=COUNTIFS(G605:$N605,1)),F$312)+1))</f>
        <v>0</v>
      </c>
      <c r="G605" s="323">
        <f ca="1">IF($A605&lt;&gt;G$313,0,IF($A605&lt;&gt;$A604,1,MOD(G604-1+(COUNTIFS(H$313:$N$313,$A605)=COUNTIFS(H605:$N605,1)),G$312)+1))</f>
        <v>1</v>
      </c>
      <c r="H605" s="323">
        <f ca="1">IF($A605&lt;&gt;H$313,0,IF($A605&lt;&gt;$A604,1,MOD(H604-1+(COUNTIFS(I$313:$N$313,$A605)=COUNTIFS(I605:$N605,1)),H$312)+1))</f>
        <v>2</v>
      </c>
      <c r="I605" s="323">
        <f ca="1">IF($A605&lt;&gt;I$313,0,IF($A605&lt;&gt;$A604,1,MOD(I604-1+(COUNTIFS(N$313:$N$313,$A605)=COUNTIFS(N605:$N605,1)),I$312)+1))</f>
        <v>1</v>
      </c>
      <c r="J605" s="323"/>
      <c r="K605" s="323"/>
      <c r="L605" s="323"/>
      <c r="M605" s="323"/>
      <c r="O605">
        <v>291</v>
      </c>
      <c r="P605" s="125">
        <f t="shared" ca="1" si="872"/>
        <v>0.5</v>
      </c>
      <c r="Q605" s="125">
        <f t="shared" ca="1" si="873"/>
        <v>0</v>
      </c>
      <c r="R605" s="125">
        <f t="shared" ca="1" si="874"/>
        <v>0</v>
      </c>
      <c r="S605" s="125">
        <f t="shared" ca="1" si="875"/>
        <v>0</v>
      </c>
      <c r="T605" s="125">
        <v>0</v>
      </c>
      <c r="U605" s="125">
        <f t="shared" ca="1" si="876"/>
        <v>0</v>
      </c>
      <c r="V605" s="125">
        <f t="shared" ca="1" si="877"/>
        <v>-0.5</v>
      </c>
      <c r="W605" s="125"/>
      <c r="X605" s="125"/>
      <c r="Y605" s="125"/>
      <c r="Z605" s="125"/>
    </row>
    <row r="606" spans="1:26" outlineLevel="1">
      <c r="A606">
        <f t="shared" ca="1" si="878"/>
        <v>2</v>
      </c>
      <c r="B606" t="str">
        <f t="shared" ca="1" si="871"/>
        <v>EP3 LPD1 LPS2 LPM2</v>
      </c>
      <c r="C606" s="325">
        <f ca="1">IF($A606&lt;&gt;$A605,1,MOD(C605-1+(COUNTIFS(D$313:$N$313,$A606)=COUNTIFS(D606:$N606,1)),C$312)+1)</f>
        <v>3</v>
      </c>
      <c r="D606" s="323">
        <f ca="1">IF($A606&lt;&gt;D$313,0,IF($A606&lt;&gt;$A605,1,MOD(D605-1+(COUNTIFS(E$313:$N$313,$A606)=COUNTIFS(E606:$N606,1)),D$312)+1))</f>
        <v>0</v>
      </c>
      <c r="E606" s="323">
        <f ca="1">IF($A606&lt;&gt;E$313,0,IF($A606&lt;&gt;$A605,1,MOD(E605-1+(COUNTIFS(F$313:$N$313,$A606)=COUNTIFS(F606:$N606,1)),E$312)+1))</f>
        <v>0</v>
      </c>
      <c r="F606" s="323">
        <f ca="1">IF($A606&lt;&gt;F$313,0,IF($A606&lt;&gt;$A605,1,MOD(F605-1+(COUNTIFS(G$313:$N$313,$A606)=COUNTIFS(G606:$N606,1)),F$312)+1))</f>
        <v>0</v>
      </c>
      <c r="G606" s="323">
        <f ca="1">IF($A606&lt;&gt;G$313,0,IF($A606&lt;&gt;$A605,1,MOD(G605-1+(COUNTIFS(H$313:$N$313,$A606)=COUNTIFS(H606:$N606,1)),G$312)+1))</f>
        <v>1</v>
      </c>
      <c r="H606" s="323">
        <f ca="1">IF($A606&lt;&gt;H$313,0,IF($A606&lt;&gt;$A605,1,MOD(H605-1+(COUNTIFS(I$313:$N$313,$A606)=COUNTIFS(I606:$N606,1)),H$312)+1))</f>
        <v>2</v>
      </c>
      <c r="I606" s="323">
        <f ca="1">IF($A606&lt;&gt;I$313,0,IF($A606&lt;&gt;$A605,1,MOD(I605-1+(COUNTIFS(N$313:$N$313,$A606)=COUNTIFS(N606:$N606,1)),I$312)+1))</f>
        <v>2</v>
      </c>
      <c r="J606" s="323"/>
      <c r="K606" s="323"/>
      <c r="L606" s="323"/>
      <c r="M606" s="323"/>
      <c r="O606">
        <v>292</v>
      </c>
      <c r="P606" s="125">
        <f t="shared" ca="1" si="872"/>
        <v>0.5</v>
      </c>
      <c r="Q606" s="125">
        <f t="shared" ca="1" si="873"/>
        <v>0</v>
      </c>
      <c r="R606" s="125">
        <f t="shared" ca="1" si="874"/>
        <v>0</v>
      </c>
      <c r="S606" s="125">
        <f t="shared" ca="1" si="875"/>
        <v>0</v>
      </c>
      <c r="T606" s="125">
        <v>0</v>
      </c>
      <c r="U606" s="125">
        <f t="shared" ca="1" si="876"/>
        <v>0</v>
      </c>
      <c r="V606" s="125">
        <f t="shared" ca="1" si="877"/>
        <v>0</v>
      </c>
      <c r="W606" s="125"/>
      <c r="X606" s="125"/>
      <c r="Y606" s="125"/>
      <c r="Z606" s="125"/>
    </row>
    <row r="607" spans="1:26" outlineLevel="1">
      <c r="A607">
        <f t="shared" ca="1" si="878"/>
        <v>2</v>
      </c>
      <c r="B607" t="str">
        <f t="shared" ca="1" si="871"/>
        <v>EP3 LPD1 LPS2 LPM3</v>
      </c>
      <c r="C607" s="325">
        <f ca="1">IF($A607&lt;&gt;$A606,1,MOD(C606-1+(COUNTIFS(D$313:$N$313,$A607)=COUNTIFS(D607:$N607,1)),C$312)+1)</f>
        <v>3</v>
      </c>
      <c r="D607" s="323">
        <f ca="1">IF($A607&lt;&gt;D$313,0,IF($A607&lt;&gt;$A606,1,MOD(D606-1+(COUNTIFS(E$313:$N$313,$A607)=COUNTIFS(E607:$N607,1)),D$312)+1))</f>
        <v>0</v>
      </c>
      <c r="E607" s="323">
        <f ca="1">IF($A607&lt;&gt;E$313,0,IF($A607&lt;&gt;$A606,1,MOD(E606-1+(COUNTIFS(F$313:$N$313,$A607)=COUNTIFS(F607:$N607,1)),E$312)+1))</f>
        <v>0</v>
      </c>
      <c r="F607" s="323">
        <f ca="1">IF($A607&lt;&gt;F$313,0,IF($A607&lt;&gt;$A606,1,MOD(F606-1+(COUNTIFS(G$313:$N$313,$A607)=COUNTIFS(G607:$N607,1)),F$312)+1))</f>
        <v>0</v>
      </c>
      <c r="G607" s="323">
        <f ca="1">IF($A607&lt;&gt;G$313,0,IF($A607&lt;&gt;$A606,1,MOD(G606-1+(COUNTIFS(H$313:$N$313,$A607)=COUNTIFS(H607:$N607,1)),G$312)+1))</f>
        <v>1</v>
      </c>
      <c r="H607" s="323">
        <f ca="1">IF($A607&lt;&gt;H$313,0,IF($A607&lt;&gt;$A606,1,MOD(H606-1+(COUNTIFS(I$313:$N$313,$A607)=COUNTIFS(I607:$N607,1)),H$312)+1))</f>
        <v>2</v>
      </c>
      <c r="I607" s="323">
        <f ca="1">IF($A607&lt;&gt;I$313,0,IF($A607&lt;&gt;$A606,1,MOD(I606-1+(COUNTIFS(N$313:$N$313,$A607)=COUNTIFS(N607:$N607,1)),I$312)+1))</f>
        <v>3</v>
      </c>
      <c r="J607" s="323"/>
      <c r="K607" s="323"/>
      <c r="L607" s="323"/>
      <c r="M607" s="323"/>
      <c r="O607">
        <v>293</v>
      </c>
      <c r="P607" s="125">
        <f t="shared" ca="1" si="872"/>
        <v>0.5</v>
      </c>
      <c r="Q607" s="125">
        <f t="shared" ca="1" si="873"/>
        <v>0</v>
      </c>
      <c r="R607" s="125">
        <f t="shared" ca="1" si="874"/>
        <v>0</v>
      </c>
      <c r="S607" s="125">
        <f t="shared" ca="1" si="875"/>
        <v>0</v>
      </c>
      <c r="T607" s="125">
        <v>0</v>
      </c>
      <c r="U607" s="125">
        <f t="shared" ca="1" si="876"/>
        <v>0</v>
      </c>
      <c r="V607" s="125">
        <f t="shared" ca="1" si="877"/>
        <v>0.5</v>
      </c>
      <c r="W607" s="125"/>
      <c r="X607" s="125"/>
      <c r="Y607" s="125"/>
      <c r="Z607" s="125"/>
    </row>
    <row r="608" spans="1:26" outlineLevel="1">
      <c r="A608">
        <f t="shared" ca="1" si="878"/>
        <v>2</v>
      </c>
      <c r="B608" t="str">
        <f t="shared" ca="1" si="871"/>
        <v>EP3 LPD1 LPS3 LPM1</v>
      </c>
      <c r="C608" s="325">
        <f ca="1">IF($A608&lt;&gt;$A607,1,MOD(C607-1+(COUNTIFS(D$313:$N$313,$A608)=COUNTIFS(D608:$N608,1)),C$312)+1)</f>
        <v>3</v>
      </c>
      <c r="D608" s="323">
        <f ca="1">IF($A608&lt;&gt;D$313,0,IF($A608&lt;&gt;$A607,1,MOD(D607-1+(COUNTIFS(E$313:$N$313,$A608)=COUNTIFS(E608:$N608,1)),D$312)+1))</f>
        <v>0</v>
      </c>
      <c r="E608" s="323">
        <f ca="1">IF($A608&lt;&gt;E$313,0,IF($A608&lt;&gt;$A607,1,MOD(E607-1+(COUNTIFS(F$313:$N$313,$A608)=COUNTIFS(F608:$N608,1)),E$312)+1))</f>
        <v>0</v>
      </c>
      <c r="F608" s="323">
        <f ca="1">IF($A608&lt;&gt;F$313,0,IF($A608&lt;&gt;$A607,1,MOD(F607-1+(COUNTIFS(G$313:$N$313,$A608)=COUNTIFS(G608:$N608,1)),F$312)+1))</f>
        <v>0</v>
      </c>
      <c r="G608" s="323">
        <f ca="1">IF($A608&lt;&gt;G$313,0,IF($A608&lt;&gt;$A607,1,MOD(G607-1+(COUNTIFS(H$313:$N$313,$A608)=COUNTIFS(H608:$N608,1)),G$312)+1))</f>
        <v>1</v>
      </c>
      <c r="H608" s="323">
        <f ca="1">IF($A608&lt;&gt;H$313,0,IF($A608&lt;&gt;$A607,1,MOD(H607-1+(COUNTIFS(I$313:$N$313,$A608)=COUNTIFS(I608:$N608,1)),H$312)+1))</f>
        <v>3</v>
      </c>
      <c r="I608" s="323">
        <f ca="1">IF($A608&lt;&gt;I$313,0,IF($A608&lt;&gt;$A607,1,MOD(I607-1+(COUNTIFS(N$313:$N$313,$A608)=COUNTIFS(N608:$N608,1)),I$312)+1))</f>
        <v>1</v>
      </c>
      <c r="J608" s="323"/>
      <c r="K608" s="323"/>
      <c r="L608" s="323"/>
      <c r="M608" s="323"/>
      <c r="O608">
        <v>294</v>
      </c>
      <c r="P608" s="125">
        <f t="shared" ca="1" si="872"/>
        <v>0.5</v>
      </c>
      <c r="Q608" s="125">
        <f t="shared" ca="1" si="873"/>
        <v>0</v>
      </c>
      <c r="R608" s="125">
        <f t="shared" ca="1" si="874"/>
        <v>0</v>
      </c>
      <c r="S608" s="125">
        <f t="shared" ca="1" si="875"/>
        <v>0</v>
      </c>
      <c r="T608" s="125">
        <v>0</v>
      </c>
      <c r="U608" s="125">
        <f t="shared" ca="1" si="876"/>
        <v>0.5</v>
      </c>
      <c r="V608" s="125">
        <f t="shared" ca="1" si="877"/>
        <v>-0.5</v>
      </c>
      <c r="W608" s="125"/>
      <c r="X608" s="125"/>
      <c r="Y608" s="125"/>
      <c r="Z608" s="125"/>
    </row>
    <row r="609" spans="1:26" outlineLevel="1">
      <c r="A609">
        <f t="shared" ca="1" si="878"/>
        <v>2</v>
      </c>
      <c r="B609" t="str">
        <f t="shared" ca="1" si="871"/>
        <v>EP3 LPD1 LPS3 LPM2</v>
      </c>
      <c r="C609" s="325">
        <f ca="1">IF($A609&lt;&gt;$A608,1,MOD(C608-1+(COUNTIFS(D$313:$N$313,$A609)=COUNTIFS(D609:$N609,1)),C$312)+1)</f>
        <v>3</v>
      </c>
      <c r="D609" s="323">
        <f ca="1">IF($A609&lt;&gt;D$313,0,IF($A609&lt;&gt;$A608,1,MOD(D608-1+(COUNTIFS(E$313:$N$313,$A609)=COUNTIFS(E609:$N609,1)),D$312)+1))</f>
        <v>0</v>
      </c>
      <c r="E609" s="323">
        <f ca="1">IF($A609&lt;&gt;E$313,0,IF($A609&lt;&gt;$A608,1,MOD(E608-1+(COUNTIFS(F$313:$N$313,$A609)=COUNTIFS(F609:$N609,1)),E$312)+1))</f>
        <v>0</v>
      </c>
      <c r="F609" s="323">
        <f ca="1">IF($A609&lt;&gt;F$313,0,IF($A609&lt;&gt;$A608,1,MOD(F608-1+(COUNTIFS(G$313:$N$313,$A609)=COUNTIFS(G609:$N609,1)),F$312)+1))</f>
        <v>0</v>
      </c>
      <c r="G609" s="323">
        <f ca="1">IF($A609&lt;&gt;G$313,0,IF($A609&lt;&gt;$A608,1,MOD(G608-1+(COUNTIFS(H$313:$N$313,$A609)=COUNTIFS(H609:$N609,1)),G$312)+1))</f>
        <v>1</v>
      </c>
      <c r="H609" s="323">
        <f ca="1">IF($A609&lt;&gt;H$313,0,IF($A609&lt;&gt;$A608,1,MOD(H608-1+(COUNTIFS(I$313:$N$313,$A609)=COUNTIFS(I609:$N609,1)),H$312)+1))</f>
        <v>3</v>
      </c>
      <c r="I609" s="323">
        <f ca="1">IF($A609&lt;&gt;I$313,0,IF($A609&lt;&gt;$A608,1,MOD(I608-1+(COUNTIFS(N$313:$N$313,$A609)=COUNTIFS(N609:$N609,1)),I$312)+1))</f>
        <v>2</v>
      </c>
      <c r="J609" s="323"/>
      <c r="K609" s="323"/>
      <c r="L609" s="323"/>
      <c r="M609" s="323"/>
      <c r="O609">
        <v>295</v>
      </c>
      <c r="P609" s="125">
        <f t="shared" ca="1" si="872"/>
        <v>0.5</v>
      </c>
      <c r="Q609" s="125">
        <f t="shared" ca="1" si="873"/>
        <v>0</v>
      </c>
      <c r="R609" s="125">
        <f t="shared" ca="1" si="874"/>
        <v>0</v>
      </c>
      <c r="S609" s="125">
        <f t="shared" ca="1" si="875"/>
        <v>0</v>
      </c>
      <c r="T609" s="125">
        <v>0</v>
      </c>
      <c r="U609" s="125">
        <f t="shared" ca="1" si="876"/>
        <v>0.5</v>
      </c>
      <c r="V609" s="125">
        <f t="shared" ca="1" si="877"/>
        <v>0</v>
      </c>
      <c r="W609" s="125"/>
      <c r="X609" s="125"/>
      <c r="Y609" s="125"/>
      <c r="Z609" s="125"/>
    </row>
    <row r="610" spans="1:26" outlineLevel="1">
      <c r="A610">
        <f t="shared" ca="1" si="878"/>
        <v>2</v>
      </c>
      <c r="B610" t="str">
        <f t="shared" ca="1" si="871"/>
        <v>EP3 LPD1 LPS3 LPM3</v>
      </c>
      <c r="C610" s="325">
        <f ca="1">IF($A610&lt;&gt;$A609,1,MOD(C609-1+(COUNTIFS(D$313:$N$313,$A610)=COUNTIFS(D610:$N610,1)),C$312)+1)</f>
        <v>3</v>
      </c>
      <c r="D610" s="323">
        <f ca="1">IF($A610&lt;&gt;D$313,0,IF($A610&lt;&gt;$A609,1,MOD(D609-1+(COUNTIFS(E$313:$N$313,$A610)=COUNTIFS(E610:$N610,1)),D$312)+1))</f>
        <v>0</v>
      </c>
      <c r="E610" s="323">
        <f ca="1">IF($A610&lt;&gt;E$313,0,IF($A610&lt;&gt;$A609,1,MOD(E609-1+(COUNTIFS(F$313:$N$313,$A610)=COUNTIFS(F610:$N610,1)),E$312)+1))</f>
        <v>0</v>
      </c>
      <c r="F610" s="323">
        <f ca="1">IF($A610&lt;&gt;F$313,0,IF($A610&lt;&gt;$A609,1,MOD(F609-1+(COUNTIFS(G$313:$N$313,$A610)=COUNTIFS(G610:$N610,1)),F$312)+1))</f>
        <v>0</v>
      </c>
      <c r="G610" s="323">
        <f ca="1">IF($A610&lt;&gt;G$313,0,IF($A610&lt;&gt;$A609,1,MOD(G609-1+(COUNTIFS(H$313:$N$313,$A610)=COUNTIFS(H610:$N610,1)),G$312)+1))</f>
        <v>1</v>
      </c>
      <c r="H610" s="323">
        <f ca="1">IF($A610&lt;&gt;H$313,0,IF($A610&lt;&gt;$A609,1,MOD(H609-1+(COUNTIFS(I$313:$N$313,$A610)=COUNTIFS(I610:$N610,1)),H$312)+1))</f>
        <v>3</v>
      </c>
      <c r="I610" s="323">
        <f ca="1">IF($A610&lt;&gt;I$313,0,IF($A610&lt;&gt;$A609,1,MOD(I609-1+(COUNTIFS(N$313:$N$313,$A610)=COUNTIFS(N610:$N610,1)),I$312)+1))</f>
        <v>3</v>
      </c>
      <c r="J610" s="323"/>
      <c r="K610" s="323"/>
      <c r="L610" s="323"/>
      <c r="M610" s="323"/>
      <c r="O610">
        <v>296</v>
      </c>
      <c r="P610" s="125">
        <f t="shared" ca="1" si="872"/>
        <v>0.5</v>
      </c>
      <c r="Q610" s="125">
        <f t="shared" ca="1" si="873"/>
        <v>0</v>
      </c>
      <c r="R610" s="125">
        <f t="shared" ca="1" si="874"/>
        <v>0</v>
      </c>
      <c r="S610" s="125">
        <f t="shared" ca="1" si="875"/>
        <v>0</v>
      </c>
      <c r="T610" s="125">
        <v>0</v>
      </c>
      <c r="U610" s="125">
        <f t="shared" ca="1" si="876"/>
        <v>0.5</v>
      </c>
      <c r="V610" s="125">
        <f t="shared" ca="1" si="877"/>
        <v>0.5</v>
      </c>
      <c r="W610" s="125"/>
      <c r="X610" s="125"/>
      <c r="Y610" s="125"/>
      <c r="Z610" s="125"/>
    </row>
    <row r="611" spans="1:26" outlineLevel="1">
      <c r="A611">
        <f t="shared" ca="1" si="878"/>
        <v>2</v>
      </c>
      <c r="B611" t="str">
        <f t="shared" ca="1" si="871"/>
        <v>EP1 LPD1 LPS1 LPM1</v>
      </c>
      <c r="C611" s="325">
        <f ca="1">IF($A611&lt;&gt;$A610,1,MOD(C610-1+(COUNTIFS(D$313:$N$313,$A611)=COUNTIFS(D611:$N611,1)),C$312)+1)</f>
        <v>1</v>
      </c>
      <c r="D611" s="323">
        <f ca="1">IF($A611&lt;&gt;D$313,0,IF($A611&lt;&gt;$A610,1,MOD(D610-1+(COUNTIFS(E$313:$N$313,$A611)=COUNTIFS(E611:$N611,1)),D$312)+1))</f>
        <v>0</v>
      </c>
      <c r="E611" s="323">
        <f ca="1">IF($A611&lt;&gt;E$313,0,IF($A611&lt;&gt;$A610,1,MOD(E610-1+(COUNTIFS(F$313:$N$313,$A611)=COUNTIFS(F611:$N611,1)),E$312)+1))</f>
        <v>0</v>
      </c>
      <c r="F611" s="323">
        <f ca="1">IF($A611&lt;&gt;F$313,0,IF($A611&lt;&gt;$A610,1,MOD(F610-1+(COUNTIFS(G$313:$N$313,$A611)=COUNTIFS(G611:$N611,1)),F$312)+1))</f>
        <v>0</v>
      </c>
      <c r="G611" s="323">
        <f ca="1">IF($A611&lt;&gt;G$313,0,IF($A611&lt;&gt;$A610,1,MOD(G610-1+(COUNTIFS(H$313:$N$313,$A611)=COUNTIFS(H611:$N611,1)),G$312)+1))</f>
        <v>1</v>
      </c>
      <c r="H611" s="323">
        <f ca="1">IF($A611&lt;&gt;H$313,0,IF($A611&lt;&gt;$A610,1,MOD(H610-1+(COUNTIFS(I$313:$N$313,$A611)=COUNTIFS(I611:$N611,1)),H$312)+1))</f>
        <v>1</v>
      </c>
      <c r="I611" s="323">
        <f ca="1">IF($A611&lt;&gt;I$313,0,IF($A611&lt;&gt;$A610,1,MOD(I610-1+(COUNTIFS(N$313:$N$313,$A611)=COUNTIFS(N611:$N611,1)),I$312)+1))</f>
        <v>1</v>
      </c>
      <c r="J611" s="323"/>
      <c r="K611" s="323"/>
      <c r="L611" s="323"/>
      <c r="M611" s="323"/>
      <c r="O611">
        <v>297</v>
      </c>
      <c r="P611" s="125">
        <f t="shared" ca="1" si="872"/>
        <v>-0.5</v>
      </c>
      <c r="Q611" s="125">
        <f t="shared" ca="1" si="873"/>
        <v>0</v>
      </c>
      <c r="R611" s="125">
        <f t="shared" ca="1" si="874"/>
        <v>0</v>
      </c>
      <c r="S611" s="125">
        <f t="shared" ca="1" si="875"/>
        <v>0</v>
      </c>
      <c r="T611" s="125">
        <v>0</v>
      </c>
      <c r="U611" s="125">
        <f t="shared" ca="1" si="876"/>
        <v>-0.5</v>
      </c>
      <c r="V611" s="125">
        <f t="shared" ca="1" si="877"/>
        <v>-0.5</v>
      </c>
      <c r="W611" s="125"/>
      <c r="X611" s="125"/>
      <c r="Y611" s="125"/>
      <c r="Z611" s="125"/>
    </row>
    <row r="612" spans="1:26" outlineLevel="1">
      <c r="A612">
        <f t="shared" ca="1" si="878"/>
        <v>2</v>
      </c>
      <c r="B612" t="str">
        <f t="shared" ca="1" si="871"/>
        <v>EP1 LPD1 LPS1 LPM2</v>
      </c>
      <c r="C612" s="325">
        <f ca="1">IF($A612&lt;&gt;$A611,1,MOD(C611-1+(COUNTIFS(D$313:$N$313,$A612)=COUNTIFS(D612:$N612,1)),C$312)+1)</f>
        <v>1</v>
      </c>
      <c r="D612" s="323">
        <f ca="1">IF($A612&lt;&gt;D$313,0,IF($A612&lt;&gt;$A611,1,MOD(D611-1+(COUNTIFS(E$313:$N$313,$A612)=COUNTIFS(E612:$N612,1)),D$312)+1))</f>
        <v>0</v>
      </c>
      <c r="E612" s="323">
        <f ca="1">IF($A612&lt;&gt;E$313,0,IF($A612&lt;&gt;$A611,1,MOD(E611-1+(COUNTIFS(F$313:$N$313,$A612)=COUNTIFS(F612:$N612,1)),E$312)+1))</f>
        <v>0</v>
      </c>
      <c r="F612" s="323">
        <f ca="1">IF($A612&lt;&gt;F$313,0,IF($A612&lt;&gt;$A611,1,MOD(F611-1+(COUNTIFS(G$313:$N$313,$A612)=COUNTIFS(G612:$N612,1)),F$312)+1))</f>
        <v>0</v>
      </c>
      <c r="G612" s="323">
        <f ca="1">IF($A612&lt;&gt;G$313,0,IF($A612&lt;&gt;$A611,1,MOD(G611-1+(COUNTIFS(H$313:$N$313,$A612)=COUNTIFS(H612:$N612,1)),G$312)+1))</f>
        <v>1</v>
      </c>
      <c r="H612" s="323">
        <f ca="1">IF($A612&lt;&gt;H$313,0,IF($A612&lt;&gt;$A611,1,MOD(H611-1+(COUNTIFS(I$313:$N$313,$A612)=COUNTIFS(I612:$N612,1)),H$312)+1))</f>
        <v>1</v>
      </c>
      <c r="I612" s="323">
        <f ca="1">IF($A612&lt;&gt;I$313,0,IF($A612&lt;&gt;$A611,1,MOD(I611-1+(COUNTIFS(N$313:$N$313,$A612)=COUNTIFS(N612:$N612,1)),I$312)+1))</f>
        <v>2</v>
      </c>
      <c r="J612" s="323"/>
      <c r="K612" s="323"/>
      <c r="L612" s="323"/>
      <c r="M612" s="323"/>
      <c r="O612">
        <v>298</v>
      </c>
      <c r="P612" s="125">
        <f t="shared" ca="1" si="872"/>
        <v>-0.5</v>
      </c>
      <c r="Q612" s="125">
        <f t="shared" ca="1" si="873"/>
        <v>0</v>
      </c>
      <c r="R612" s="125">
        <f t="shared" ca="1" si="874"/>
        <v>0</v>
      </c>
      <c r="S612" s="125">
        <f t="shared" ca="1" si="875"/>
        <v>0</v>
      </c>
      <c r="T612" s="125">
        <v>0</v>
      </c>
      <c r="U612" s="125">
        <f t="shared" ca="1" si="876"/>
        <v>-0.5</v>
      </c>
      <c r="V612" s="125">
        <f t="shared" ca="1" si="877"/>
        <v>0</v>
      </c>
      <c r="W612" s="125"/>
      <c r="X612" s="125"/>
      <c r="Y612" s="125"/>
      <c r="Z612" s="125"/>
    </row>
    <row r="613" spans="1:26" outlineLevel="1">
      <c r="A613">
        <f t="shared" ca="1" si="878"/>
        <v>2</v>
      </c>
      <c r="B613" t="str">
        <f t="shared" ca="1" si="871"/>
        <v>EP1 LPD1 LPS1 LPM3</v>
      </c>
      <c r="C613" s="325">
        <f ca="1">IF($A613&lt;&gt;$A612,1,MOD(C612-1+(COUNTIFS(D$313:$N$313,$A613)=COUNTIFS(D613:$N613,1)),C$312)+1)</f>
        <v>1</v>
      </c>
      <c r="D613" s="323">
        <f ca="1">IF($A613&lt;&gt;D$313,0,IF($A613&lt;&gt;$A612,1,MOD(D612-1+(COUNTIFS(E$313:$N$313,$A613)=COUNTIFS(E613:$N613,1)),D$312)+1))</f>
        <v>0</v>
      </c>
      <c r="E613" s="323">
        <f ca="1">IF($A613&lt;&gt;E$313,0,IF($A613&lt;&gt;$A612,1,MOD(E612-1+(COUNTIFS(F$313:$N$313,$A613)=COUNTIFS(F613:$N613,1)),E$312)+1))</f>
        <v>0</v>
      </c>
      <c r="F613" s="323">
        <f ca="1">IF($A613&lt;&gt;F$313,0,IF($A613&lt;&gt;$A612,1,MOD(F612-1+(COUNTIFS(G$313:$N$313,$A613)=COUNTIFS(G613:$N613,1)),F$312)+1))</f>
        <v>0</v>
      </c>
      <c r="G613" s="323">
        <f ca="1">IF($A613&lt;&gt;G$313,0,IF($A613&lt;&gt;$A612,1,MOD(G612-1+(COUNTIFS(H$313:$N$313,$A613)=COUNTIFS(H613:$N613,1)),G$312)+1))</f>
        <v>1</v>
      </c>
      <c r="H613" s="323">
        <f ca="1">IF($A613&lt;&gt;H$313,0,IF($A613&lt;&gt;$A612,1,MOD(H612-1+(COUNTIFS(I$313:$N$313,$A613)=COUNTIFS(I613:$N613,1)),H$312)+1))</f>
        <v>1</v>
      </c>
      <c r="I613" s="323">
        <f ca="1">IF($A613&lt;&gt;I$313,0,IF($A613&lt;&gt;$A612,1,MOD(I612-1+(COUNTIFS(N$313:$N$313,$A613)=COUNTIFS(N613:$N613,1)),I$312)+1))</f>
        <v>3</v>
      </c>
      <c r="J613" s="323"/>
      <c r="K613" s="323"/>
      <c r="L613" s="323"/>
      <c r="M613" s="323"/>
      <c r="O613">
        <v>299</v>
      </c>
      <c r="P613" s="125">
        <f t="shared" ca="1" si="872"/>
        <v>-0.5</v>
      </c>
      <c r="Q613" s="125">
        <f t="shared" ca="1" si="873"/>
        <v>0</v>
      </c>
      <c r="R613" s="125">
        <f t="shared" ca="1" si="874"/>
        <v>0</v>
      </c>
      <c r="S613" s="125">
        <f t="shared" ca="1" si="875"/>
        <v>0</v>
      </c>
      <c r="T613" s="125">
        <v>0</v>
      </c>
      <c r="U613" s="125">
        <f t="shared" ca="1" si="876"/>
        <v>-0.5</v>
      </c>
      <c r="V613" s="125">
        <f t="shared" ca="1" si="877"/>
        <v>0.5</v>
      </c>
      <c r="W613" s="125"/>
      <c r="X613" s="125"/>
      <c r="Y613" s="125"/>
      <c r="Z613" s="125"/>
    </row>
    <row r="614" spans="1:26" outlineLevel="1">
      <c r="A614">
        <f t="shared" ca="1" si="878"/>
        <v>2</v>
      </c>
      <c r="B614" t="str">
        <f t="shared" ca="1" si="871"/>
        <v>EP1 LPD1 LPS2 LPM1</v>
      </c>
      <c r="C614" s="325">
        <f ca="1">IF($A614&lt;&gt;$A613,1,MOD(C613-1+(COUNTIFS(D$313:$N$313,$A614)=COUNTIFS(D614:$N614,1)),C$312)+1)</f>
        <v>1</v>
      </c>
      <c r="D614" s="323">
        <f ca="1">IF($A614&lt;&gt;D$313,0,IF($A614&lt;&gt;$A613,1,MOD(D613-1+(COUNTIFS(E$313:$N$313,$A614)=COUNTIFS(E614:$N614,1)),D$312)+1))</f>
        <v>0</v>
      </c>
      <c r="E614" s="323">
        <f ca="1">IF($A614&lt;&gt;E$313,0,IF($A614&lt;&gt;$A613,1,MOD(E613-1+(COUNTIFS(F$313:$N$313,$A614)=COUNTIFS(F614:$N614,1)),E$312)+1))</f>
        <v>0</v>
      </c>
      <c r="F614" s="323">
        <f ca="1">IF($A614&lt;&gt;F$313,0,IF($A614&lt;&gt;$A613,1,MOD(F613-1+(COUNTIFS(G$313:$N$313,$A614)=COUNTIFS(G614:$N614,1)),F$312)+1))</f>
        <v>0</v>
      </c>
      <c r="G614" s="323">
        <f ca="1">IF($A614&lt;&gt;G$313,0,IF($A614&lt;&gt;$A613,1,MOD(G613-1+(COUNTIFS(H$313:$N$313,$A614)=COUNTIFS(H614:$N614,1)),G$312)+1))</f>
        <v>1</v>
      </c>
      <c r="H614" s="323">
        <f ca="1">IF($A614&lt;&gt;H$313,0,IF($A614&lt;&gt;$A613,1,MOD(H613-1+(COUNTIFS(I$313:$N$313,$A614)=COUNTIFS(I614:$N614,1)),H$312)+1))</f>
        <v>2</v>
      </c>
      <c r="I614" s="323">
        <f ca="1">IF($A614&lt;&gt;I$313,0,IF($A614&lt;&gt;$A613,1,MOD(I613-1+(COUNTIFS(N$313:$N$313,$A614)=COUNTIFS(N614:$N614,1)),I$312)+1))</f>
        <v>1</v>
      </c>
      <c r="J614" s="323"/>
      <c r="K614" s="323"/>
      <c r="L614" s="323"/>
      <c r="M614" s="323"/>
      <c r="O614">
        <v>300</v>
      </c>
      <c r="P614" s="125">
        <f t="shared" ca="1" si="872"/>
        <v>-0.5</v>
      </c>
      <c r="Q614" s="125">
        <f t="shared" ca="1" si="873"/>
        <v>0</v>
      </c>
      <c r="R614" s="125">
        <f t="shared" ca="1" si="874"/>
        <v>0</v>
      </c>
      <c r="S614" s="125">
        <f t="shared" ca="1" si="875"/>
        <v>0</v>
      </c>
      <c r="T614" s="125">
        <v>0</v>
      </c>
      <c r="U614" s="125">
        <f t="shared" ca="1" si="876"/>
        <v>0</v>
      </c>
      <c r="V614" s="125">
        <f t="shared" ca="1" si="877"/>
        <v>-0.5</v>
      </c>
      <c r="W614" s="125"/>
      <c r="X614" s="125"/>
      <c r="Y614" s="125"/>
      <c r="Z614" s="125"/>
    </row>
    <row r="615" spans="1:26" outlineLevel="1">
      <c r="A615">
        <f t="shared" ca="1" si="878"/>
        <v>2</v>
      </c>
      <c r="B615" t="str">
        <f t="shared" ca="1" si="871"/>
        <v>EP1 LPD1 LPS2 LPM2</v>
      </c>
      <c r="C615" s="325">
        <f ca="1">IF($A615&lt;&gt;$A614,1,MOD(C614-1+(COUNTIFS(D$313:$N$313,$A615)=COUNTIFS(D615:$N615,1)),C$312)+1)</f>
        <v>1</v>
      </c>
      <c r="D615" s="323">
        <f ca="1">IF($A615&lt;&gt;D$313,0,IF($A615&lt;&gt;$A614,1,MOD(D614-1+(COUNTIFS(E$313:$N$313,$A615)=COUNTIFS(E615:$N615,1)),D$312)+1))</f>
        <v>0</v>
      </c>
      <c r="E615" s="323">
        <f ca="1">IF($A615&lt;&gt;E$313,0,IF($A615&lt;&gt;$A614,1,MOD(E614-1+(COUNTIFS(F$313:$N$313,$A615)=COUNTIFS(F615:$N615,1)),E$312)+1))</f>
        <v>0</v>
      </c>
      <c r="F615" s="323">
        <f ca="1">IF($A615&lt;&gt;F$313,0,IF($A615&lt;&gt;$A614,1,MOD(F614-1+(COUNTIFS(G$313:$N$313,$A615)=COUNTIFS(G615:$N615,1)),F$312)+1))</f>
        <v>0</v>
      </c>
      <c r="G615" s="323">
        <f ca="1">IF($A615&lt;&gt;G$313,0,IF($A615&lt;&gt;$A614,1,MOD(G614-1+(COUNTIFS(H$313:$N$313,$A615)=COUNTIFS(H615:$N615,1)),G$312)+1))</f>
        <v>1</v>
      </c>
      <c r="H615" s="323">
        <f ca="1">IF($A615&lt;&gt;H$313,0,IF($A615&lt;&gt;$A614,1,MOD(H614-1+(COUNTIFS(I$313:$N$313,$A615)=COUNTIFS(I615:$N615,1)),H$312)+1))</f>
        <v>2</v>
      </c>
      <c r="I615" s="323">
        <f ca="1">IF($A615&lt;&gt;I$313,0,IF($A615&lt;&gt;$A614,1,MOD(I614-1+(COUNTIFS(N$313:$N$313,$A615)=COUNTIFS(N615:$N615,1)),I$312)+1))</f>
        <v>2</v>
      </c>
      <c r="J615" s="323"/>
      <c r="K615" s="323"/>
      <c r="L615" s="323"/>
      <c r="M615" s="323"/>
      <c r="O615">
        <v>301</v>
      </c>
      <c r="P615" s="125">
        <f t="shared" ca="1" si="872"/>
        <v>-0.5</v>
      </c>
      <c r="Q615" s="125">
        <f t="shared" ca="1" si="873"/>
        <v>0</v>
      </c>
      <c r="R615" s="125">
        <f t="shared" ca="1" si="874"/>
        <v>0</v>
      </c>
      <c r="S615" s="125">
        <f t="shared" ca="1" si="875"/>
        <v>0</v>
      </c>
      <c r="T615" s="125">
        <v>0</v>
      </c>
      <c r="U615" s="125">
        <f t="shared" ca="1" si="876"/>
        <v>0</v>
      </c>
      <c r="V615" s="125">
        <f t="shared" ca="1" si="877"/>
        <v>0</v>
      </c>
      <c r="W615" s="125"/>
      <c r="X615" s="125"/>
      <c r="Y615" s="125"/>
      <c r="Z615" s="125"/>
    </row>
    <row r="616" spans="1:26" outlineLevel="1">
      <c r="A616">
        <f t="shared" ca="1" si="878"/>
        <v>2</v>
      </c>
      <c r="B616" t="str">
        <f t="shared" ca="1" si="871"/>
        <v>EP1 LPD1 LPS2 LPM3</v>
      </c>
      <c r="C616" s="325">
        <f ca="1">IF($A616&lt;&gt;$A615,1,MOD(C615-1+(COUNTIFS(D$313:$N$313,$A616)=COUNTIFS(D616:$N616,1)),C$312)+1)</f>
        <v>1</v>
      </c>
      <c r="D616" s="323">
        <f ca="1">IF($A616&lt;&gt;D$313,0,IF($A616&lt;&gt;$A615,1,MOD(D615-1+(COUNTIFS(E$313:$N$313,$A616)=COUNTIFS(E616:$N616,1)),D$312)+1))</f>
        <v>0</v>
      </c>
      <c r="E616" s="323">
        <f ca="1">IF($A616&lt;&gt;E$313,0,IF($A616&lt;&gt;$A615,1,MOD(E615-1+(COUNTIFS(F$313:$N$313,$A616)=COUNTIFS(F616:$N616,1)),E$312)+1))</f>
        <v>0</v>
      </c>
      <c r="F616" s="323">
        <f ca="1">IF($A616&lt;&gt;F$313,0,IF($A616&lt;&gt;$A615,1,MOD(F615-1+(COUNTIFS(G$313:$N$313,$A616)=COUNTIFS(G616:$N616,1)),F$312)+1))</f>
        <v>0</v>
      </c>
      <c r="G616" s="323">
        <f ca="1">IF($A616&lt;&gt;G$313,0,IF($A616&lt;&gt;$A615,1,MOD(G615-1+(COUNTIFS(H$313:$N$313,$A616)=COUNTIFS(H616:$N616,1)),G$312)+1))</f>
        <v>1</v>
      </c>
      <c r="H616" s="323">
        <f ca="1">IF($A616&lt;&gt;H$313,0,IF($A616&lt;&gt;$A615,1,MOD(H615-1+(COUNTIFS(I$313:$N$313,$A616)=COUNTIFS(I616:$N616,1)),H$312)+1))</f>
        <v>2</v>
      </c>
      <c r="I616" s="323">
        <f ca="1">IF($A616&lt;&gt;I$313,0,IF($A616&lt;&gt;$A615,1,MOD(I615-1+(COUNTIFS(N$313:$N$313,$A616)=COUNTIFS(N616:$N616,1)),I$312)+1))</f>
        <v>3</v>
      </c>
      <c r="J616" s="323"/>
      <c r="K616" s="323"/>
      <c r="L616" s="323"/>
      <c r="M616" s="323"/>
      <c r="O616">
        <v>302</v>
      </c>
      <c r="P616" s="125">
        <f t="shared" ca="1" si="872"/>
        <v>-0.5</v>
      </c>
      <c r="Q616" s="125">
        <f t="shared" ca="1" si="873"/>
        <v>0</v>
      </c>
      <c r="R616" s="125">
        <f t="shared" ca="1" si="874"/>
        <v>0</v>
      </c>
      <c r="S616" s="125">
        <f t="shared" ca="1" si="875"/>
        <v>0</v>
      </c>
      <c r="T616" s="125">
        <v>0</v>
      </c>
      <c r="U616" s="125">
        <f t="shared" ca="1" si="876"/>
        <v>0</v>
      </c>
      <c r="V616" s="125">
        <f t="shared" ca="1" si="877"/>
        <v>0.5</v>
      </c>
      <c r="W616" s="125"/>
      <c r="X616" s="125"/>
      <c r="Y616" s="125"/>
      <c r="Z616" s="125"/>
    </row>
    <row r="617" spans="1:26" outlineLevel="1">
      <c r="A617">
        <f t="shared" ca="1" si="878"/>
        <v>2</v>
      </c>
      <c r="B617" t="str">
        <f t="shared" ca="1" si="871"/>
        <v>EP1 LPD1 LPS3 LPM1</v>
      </c>
      <c r="C617" s="325">
        <f ca="1">IF($A617&lt;&gt;$A616,1,MOD(C616-1+(COUNTIFS(D$313:$N$313,$A617)=COUNTIFS(D617:$N617,1)),C$312)+1)</f>
        <v>1</v>
      </c>
      <c r="D617" s="323">
        <f ca="1">IF($A617&lt;&gt;D$313,0,IF($A617&lt;&gt;$A616,1,MOD(D616-1+(COUNTIFS(E$313:$N$313,$A617)=COUNTIFS(E617:$N617,1)),D$312)+1))</f>
        <v>0</v>
      </c>
      <c r="E617" s="323">
        <f ca="1">IF($A617&lt;&gt;E$313,0,IF($A617&lt;&gt;$A616,1,MOD(E616-1+(COUNTIFS(F$313:$N$313,$A617)=COUNTIFS(F617:$N617,1)),E$312)+1))</f>
        <v>0</v>
      </c>
      <c r="F617" s="323">
        <f ca="1">IF($A617&lt;&gt;F$313,0,IF($A617&lt;&gt;$A616,1,MOD(F616-1+(COUNTIFS(G$313:$N$313,$A617)=COUNTIFS(G617:$N617,1)),F$312)+1))</f>
        <v>0</v>
      </c>
      <c r="G617" s="323">
        <f ca="1">IF($A617&lt;&gt;G$313,0,IF($A617&lt;&gt;$A616,1,MOD(G616-1+(COUNTIFS(H$313:$N$313,$A617)=COUNTIFS(H617:$N617,1)),G$312)+1))</f>
        <v>1</v>
      </c>
      <c r="H617" s="323">
        <f ca="1">IF($A617&lt;&gt;H$313,0,IF($A617&lt;&gt;$A616,1,MOD(H616-1+(COUNTIFS(I$313:$N$313,$A617)=COUNTIFS(I617:$N617,1)),H$312)+1))</f>
        <v>3</v>
      </c>
      <c r="I617" s="323">
        <f ca="1">IF($A617&lt;&gt;I$313,0,IF($A617&lt;&gt;$A616,1,MOD(I616-1+(COUNTIFS(N$313:$N$313,$A617)=COUNTIFS(N617:$N617,1)),I$312)+1))</f>
        <v>1</v>
      </c>
      <c r="J617" s="323"/>
      <c r="K617" s="323"/>
      <c r="L617" s="323"/>
      <c r="M617" s="323"/>
      <c r="O617">
        <v>303</v>
      </c>
      <c r="P617" s="125">
        <f t="shared" ca="1" si="872"/>
        <v>-0.5</v>
      </c>
      <c r="Q617" s="125">
        <f t="shared" ca="1" si="873"/>
        <v>0</v>
      </c>
      <c r="R617" s="125">
        <f t="shared" ca="1" si="874"/>
        <v>0</v>
      </c>
      <c r="S617" s="125">
        <f t="shared" ca="1" si="875"/>
        <v>0</v>
      </c>
      <c r="T617" s="125">
        <v>0</v>
      </c>
      <c r="U617" s="125">
        <f t="shared" ca="1" si="876"/>
        <v>0.5</v>
      </c>
      <c r="V617" s="125">
        <f t="shared" ca="1" si="877"/>
        <v>-0.5</v>
      </c>
      <c r="W617" s="125"/>
      <c r="X617" s="125"/>
      <c r="Y617" s="125"/>
      <c r="Z617" s="125"/>
    </row>
    <row r="618" spans="1:26" outlineLevel="1">
      <c r="A618">
        <f t="shared" ca="1" si="878"/>
        <v>2</v>
      </c>
      <c r="B618" t="str">
        <f t="shared" ca="1" si="871"/>
        <v>EP1 LPD1 LPS3 LPM2</v>
      </c>
      <c r="C618" s="325">
        <f ca="1">IF($A618&lt;&gt;$A617,1,MOD(C617-1+(COUNTIFS(D$313:$N$313,$A618)=COUNTIFS(D618:$N618,1)),C$312)+1)</f>
        <v>1</v>
      </c>
      <c r="D618" s="323">
        <f ca="1">IF($A618&lt;&gt;D$313,0,IF($A618&lt;&gt;$A617,1,MOD(D617-1+(COUNTIFS(E$313:$N$313,$A618)=COUNTIFS(E618:$N618,1)),D$312)+1))</f>
        <v>0</v>
      </c>
      <c r="E618" s="323">
        <f ca="1">IF($A618&lt;&gt;E$313,0,IF($A618&lt;&gt;$A617,1,MOD(E617-1+(COUNTIFS(F$313:$N$313,$A618)=COUNTIFS(F618:$N618,1)),E$312)+1))</f>
        <v>0</v>
      </c>
      <c r="F618" s="323">
        <f ca="1">IF($A618&lt;&gt;F$313,0,IF($A618&lt;&gt;$A617,1,MOD(F617-1+(COUNTIFS(G$313:$N$313,$A618)=COUNTIFS(G618:$N618,1)),F$312)+1))</f>
        <v>0</v>
      </c>
      <c r="G618" s="323">
        <f ca="1">IF($A618&lt;&gt;G$313,0,IF($A618&lt;&gt;$A617,1,MOD(G617-1+(COUNTIFS(H$313:$N$313,$A618)=COUNTIFS(H618:$N618,1)),G$312)+1))</f>
        <v>1</v>
      </c>
      <c r="H618" s="323">
        <f ca="1">IF($A618&lt;&gt;H$313,0,IF($A618&lt;&gt;$A617,1,MOD(H617-1+(COUNTIFS(I$313:$N$313,$A618)=COUNTIFS(I618:$N618,1)),H$312)+1))</f>
        <v>3</v>
      </c>
      <c r="I618" s="323">
        <f ca="1">IF($A618&lt;&gt;I$313,0,IF($A618&lt;&gt;$A617,1,MOD(I617-1+(COUNTIFS(N$313:$N$313,$A618)=COUNTIFS(N618:$N618,1)),I$312)+1))</f>
        <v>2</v>
      </c>
      <c r="J618" s="323"/>
      <c r="K618" s="323"/>
      <c r="L618" s="323"/>
      <c r="M618" s="323"/>
      <c r="O618">
        <v>304</v>
      </c>
      <c r="P618" s="125">
        <f t="shared" ca="1" si="872"/>
        <v>-0.5</v>
      </c>
      <c r="Q618" s="125">
        <f t="shared" ca="1" si="873"/>
        <v>0</v>
      </c>
      <c r="R618" s="125">
        <f t="shared" ca="1" si="874"/>
        <v>0</v>
      </c>
      <c r="S618" s="125">
        <f t="shared" ca="1" si="875"/>
        <v>0</v>
      </c>
      <c r="T618" s="125">
        <v>0</v>
      </c>
      <c r="U618" s="125">
        <f t="shared" ca="1" si="876"/>
        <v>0.5</v>
      </c>
      <c r="V618" s="125">
        <f t="shared" ca="1" si="877"/>
        <v>0</v>
      </c>
      <c r="W618" s="125"/>
      <c r="X618" s="125"/>
      <c r="Y618" s="125"/>
      <c r="Z618" s="125"/>
    </row>
    <row r="619" spans="1:26" outlineLevel="1">
      <c r="A619">
        <f t="shared" ca="1" si="878"/>
        <v>2</v>
      </c>
      <c r="B619" t="str">
        <f t="shared" ca="1" si="871"/>
        <v>EP1 LPD1 LPS3 LPM3</v>
      </c>
      <c r="C619" s="325">
        <f ca="1">IF($A619&lt;&gt;$A618,1,MOD(C618-1+(COUNTIFS(D$313:$N$313,$A619)=COUNTIFS(D619:$N619,1)),C$312)+1)</f>
        <v>1</v>
      </c>
      <c r="D619" s="323">
        <f ca="1">IF($A619&lt;&gt;D$313,0,IF($A619&lt;&gt;$A618,1,MOD(D618-1+(COUNTIFS(E$313:$N$313,$A619)=COUNTIFS(E619:$N619,1)),D$312)+1))</f>
        <v>0</v>
      </c>
      <c r="E619" s="323">
        <f ca="1">IF($A619&lt;&gt;E$313,0,IF($A619&lt;&gt;$A618,1,MOD(E618-1+(COUNTIFS(F$313:$N$313,$A619)=COUNTIFS(F619:$N619,1)),E$312)+1))</f>
        <v>0</v>
      </c>
      <c r="F619" s="323">
        <f ca="1">IF($A619&lt;&gt;F$313,0,IF($A619&lt;&gt;$A618,1,MOD(F618-1+(COUNTIFS(G$313:$N$313,$A619)=COUNTIFS(G619:$N619,1)),F$312)+1))</f>
        <v>0</v>
      </c>
      <c r="G619" s="323">
        <f ca="1">IF($A619&lt;&gt;G$313,0,IF($A619&lt;&gt;$A618,1,MOD(G618-1+(COUNTIFS(H$313:$N$313,$A619)=COUNTIFS(H619:$N619,1)),G$312)+1))</f>
        <v>1</v>
      </c>
      <c r="H619" s="323">
        <f ca="1">IF($A619&lt;&gt;H$313,0,IF($A619&lt;&gt;$A618,1,MOD(H618-1+(COUNTIFS(I$313:$N$313,$A619)=COUNTIFS(I619:$N619,1)),H$312)+1))</f>
        <v>3</v>
      </c>
      <c r="I619" s="323">
        <f ca="1">IF($A619&lt;&gt;I$313,0,IF($A619&lt;&gt;$A618,1,MOD(I618-1+(COUNTIFS(N$313:$N$313,$A619)=COUNTIFS(N619:$N619,1)),I$312)+1))</f>
        <v>3</v>
      </c>
      <c r="J619" s="323"/>
      <c r="K619" s="323"/>
      <c r="L619" s="323"/>
      <c r="M619" s="323"/>
      <c r="O619">
        <v>305</v>
      </c>
      <c r="P619" s="125">
        <f t="shared" ca="1" si="872"/>
        <v>-0.5</v>
      </c>
      <c r="Q619" s="125">
        <f t="shared" ca="1" si="873"/>
        <v>0</v>
      </c>
      <c r="R619" s="125">
        <f t="shared" ca="1" si="874"/>
        <v>0</v>
      </c>
      <c r="S619" s="125">
        <f t="shared" ca="1" si="875"/>
        <v>0</v>
      </c>
      <c r="T619" s="125">
        <v>0</v>
      </c>
      <c r="U619" s="125">
        <f t="shared" ca="1" si="876"/>
        <v>0.5</v>
      </c>
      <c r="V619" s="125">
        <f t="shared" ca="1" si="877"/>
        <v>0.5</v>
      </c>
      <c r="W619" s="125"/>
      <c r="X619" s="125"/>
      <c r="Y619" s="125"/>
      <c r="Z619" s="125"/>
    </row>
    <row r="620" spans="1:26" outlineLevel="1">
      <c r="A620">
        <f t="shared" ca="1" si="878"/>
        <v>2</v>
      </c>
      <c r="B620" t="str">
        <f t="shared" ca="1" si="871"/>
        <v>EP2 LPD1 LPS1 LPM1</v>
      </c>
      <c r="C620" s="325">
        <f ca="1">IF($A620&lt;&gt;$A619,1,MOD(C619-1+(COUNTIFS(D$313:$N$313,$A620)=COUNTIFS(D620:$N620,1)),C$312)+1)</f>
        <v>2</v>
      </c>
      <c r="D620" s="323">
        <f ca="1">IF($A620&lt;&gt;D$313,0,IF($A620&lt;&gt;$A619,1,MOD(D619-1+(COUNTIFS(E$313:$N$313,$A620)=COUNTIFS(E620:$N620,1)),D$312)+1))</f>
        <v>0</v>
      </c>
      <c r="E620" s="323">
        <f ca="1">IF($A620&lt;&gt;E$313,0,IF($A620&lt;&gt;$A619,1,MOD(E619-1+(COUNTIFS(F$313:$N$313,$A620)=COUNTIFS(F620:$N620,1)),E$312)+1))</f>
        <v>0</v>
      </c>
      <c r="F620" s="323">
        <f ca="1">IF($A620&lt;&gt;F$313,0,IF($A620&lt;&gt;$A619,1,MOD(F619-1+(COUNTIFS(G$313:$N$313,$A620)=COUNTIFS(G620:$N620,1)),F$312)+1))</f>
        <v>0</v>
      </c>
      <c r="G620" s="323">
        <f ca="1">IF($A620&lt;&gt;G$313,0,IF($A620&lt;&gt;$A619,1,MOD(G619-1+(COUNTIFS(H$313:$N$313,$A620)=COUNTIFS(H620:$N620,1)),G$312)+1))</f>
        <v>1</v>
      </c>
      <c r="H620" s="323">
        <f ca="1">IF($A620&lt;&gt;H$313,0,IF($A620&lt;&gt;$A619,1,MOD(H619-1+(COUNTIFS(I$313:$N$313,$A620)=COUNTIFS(I620:$N620,1)),H$312)+1))</f>
        <v>1</v>
      </c>
      <c r="I620" s="323">
        <f ca="1">IF($A620&lt;&gt;I$313,0,IF($A620&lt;&gt;$A619,1,MOD(I619-1+(COUNTIFS(N$313:$N$313,$A620)=COUNTIFS(N620:$N620,1)),I$312)+1))</f>
        <v>1</v>
      </c>
      <c r="J620" s="323"/>
      <c r="K620" s="323"/>
      <c r="L620" s="323"/>
      <c r="M620" s="323"/>
      <c r="O620">
        <v>306</v>
      </c>
      <c r="P620" s="125">
        <f t="shared" ca="1" si="872"/>
        <v>0</v>
      </c>
      <c r="Q620" s="125">
        <f t="shared" ca="1" si="873"/>
        <v>0</v>
      </c>
      <c r="R620" s="125">
        <f t="shared" ca="1" si="874"/>
        <v>0</v>
      </c>
      <c r="S620" s="125">
        <f t="shared" ca="1" si="875"/>
        <v>0</v>
      </c>
      <c r="T620" s="125">
        <v>0</v>
      </c>
      <c r="U620" s="125">
        <f t="shared" ca="1" si="876"/>
        <v>-0.5</v>
      </c>
      <c r="V620" s="125">
        <f t="shared" ca="1" si="877"/>
        <v>-0.5</v>
      </c>
      <c r="W620" s="125"/>
      <c r="X620" s="125"/>
      <c r="Y620" s="125"/>
      <c r="Z620" s="125"/>
    </row>
    <row r="621" spans="1:26" outlineLevel="1">
      <c r="A621">
        <f t="shared" ca="1" si="878"/>
        <v>2</v>
      </c>
      <c r="B621" t="str">
        <f t="shared" ca="1" si="871"/>
        <v>EP2 LPD1 LPS1 LPM2</v>
      </c>
      <c r="C621" s="325">
        <f ca="1">IF($A621&lt;&gt;$A620,1,MOD(C620-1+(COUNTIFS(D$313:$N$313,$A621)=COUNTIFS(D621:$N621,1)),C$312)+1)</f>
        <v>2</v>
      </c>
      <c r="D621" s="323">
        <f ca="1">IF($A621&lt;&gt;D$313,0,IF($A621&lt;&gt;$A620,1,MOD(D620-1+(COUNTIFS(E$313:$N$313,$A621)=COUNTIFS(E621:$N621,1)),D$312)+1))</f>
        <v>0</v>
      </c>
      <c r="E621" s="323">
        <f ca="1">IF($A621&lt;&gt;E$313,0,IF($A621&lt;&gt;$A620,1,MOD(E620-1+(COUNTIFS(F$313:$N$313,$A621)=COUNTIFS(F621:$N621,1)),E$312)+1))</f>
        <v>0</v>
      </c>
      <c r="F621" s="323">
        <f ca="1">IF($A621&lt;&gt;F$313,0,IF($A621&lt;&gt;$A620,1,MOD(F620-1+(COUNTIFS(G$313:$N$313,$A621)=COUNTIFS(G621:$N621,1)),F$312)+1))</f>
        <v>0</v>
      </c>
      <c r="G621" s="323">
        <f ca="1">IF($A621&lt;&gt;G$313,0,IF($A621&lt;&gt;$A620,1,MOD(G620-1+(COUNTIFS(H$313:$N$313,$A621)=COUNTIFS(H621:$N621,1)),G$312)+1))</f>
        <v>1</v>
      </c>
      <c r="H621" s="323">
        <f ca="1">IF($A621&lt;&gt;H$313,0,IF($A621&lt;&gt;$A620,1,MOD(H620-1+(COUNTIFS(I$313:$N$313,$A621)=COUNTIFS(I621:$N621,1)),H$312)+1))</f>
        <v>1</v>
      </c>
      <c r="I621" s="323">
        <f ca="1">IF($A621&lt;&gt;I$313,0,IF($A621&lt;&gt;$A620,1,MOD(I620-1+(COUNTIFS(N$313:$N$313,$A621)=COUNTIFS(N621:$N621,1)),I$312)+1))</f>
        <v>2</v>
      </c>
      <c r="J621" s="323"/>
      <c r="K621" s="323"/>
      <c r="L621" s="323"/>
      <c r="M621" s="323"/>
      <c r="O621">
        <v>307</v>
      </c>
      <c r="P621" s="125">
        <f t="shared" ca="1" si="872"/>
        <v>0</v>
      </c>
      <c r="Q621" s="125">
        <f t="shared" ca="1" si="873"/>
        <v>0</v>
      </c>
      <c r="R621" s="125">
        <f t="shared" ca="1" si="874"/>
        <v>0</v>
      </c>
      <c r="S621" s="125">
        <f t="shared" ca="1" si="875"/>
        <v>0</v>
      </c>
      <c r="T621" s="125">
        <v>0</v>
      </c>
      <c r="U621" s="125">
        <f t="shared" ca="1" si="876"/>
        <v>-0.5</v>
      </c>
      <c r="V621" s="125">
        <f t="shared" ca="1" si="877"/>
        <v>0</v>
      </c>
      <c r="W621" s="125"/>
      <c r="X621" s="125"/>
      <c r="Y621" s="125"/>
      <c r="Z621" s="125"/>
    </row>
    <row r="622" spans="1:26" outlineLevel="1">
      <c r="A622">
        <f t="shared" ca="1" si="878"/>
        <v>2</v>
      </c>
      <c r="B622" t="str">
        <f t="shared" ca="1" si="871"/>
        <v>EP2 LPD1 LPS1 LPM3</v>
      </c>
      <c r="C622" s="325">
        <f ca="1">IF($A622&lt;&gt;$A621,1,MOD(C621-1+(COUNTIFS(D$313:$N$313,$A622)=COUNTIFS(D622:$N622,1)),C$312)+1)</f>
        <v>2</v>
      </c>
      <c r="D622" s="323">
        <f ca="1">IF($A622&lt;&gt;D$313,0,IF($A622&lt;&gt;$A621,1,MOD(D621-1+(COUNTIFS(E$313:$N$313,$A622)=COUNTIFS(E622:$N622,1)),D$312)+1))</f>
        <v>0</v>
      </c>
      <c r="E622" s="323">
        <f ca="1">IF($A622&lt;&gt;E$313,0,IF($A622&lt;&gt;$A621,1,MOD(E621-1+(COUNTIFS(F$313:$N$313,$A622)=COUNTIFS(F622:$N622,1)),E$312)+1))</f>
        <v>0</v>
      </c>
      <c r="F622" s="323">
        <f ca="1">IF($A622&lt;&gt;F$313,0,IF($A622&lt;&gt;$A621,1,MOD(F621-1+(COUNTIFS(G$313:$N$313,$A622)=COUNTIFS(G622:$N622,1)),F$312)+1))</f>
        <v>0</v>
      </c>
      <c r="G622" s="323">
        <f ca="1">IF($A622&lt;&gt;G$313,0,IF($A622&lt;&gt;$A621,1,MOD(G621-1+(COUNTIFS(H$313:$N$313,$A622)=COUNTIFS(H622:$N622,1)),G$312)+1))</f>
        <v>1</v>
      </c>
      <c r="H622" s="323">
        <f ca="1">IF($A622&lt;&gt;H$313,0,IF($A622&lt;&gt;$A621,1,MOD(H621-1+(COUNTIFS(I$313:$N$313,$A622)=COUNTIFS(I622:$N622,1)),H$312)+1))</f>
        <v>1</v>
      </c>
      <c r="I622" s="323">
        <f ca="1">IF($A622&lt;&gt;I$313,0,IF($A622&lt;&gt;$A621,1,MOD(I621-1+(COUNTIFS(N$313:$N$313,$A622)=COUNTIFS(N622:$N622,1)),I$312)+1))</f>
        <v>3</v>
      </c>
      <c r="J622" s="323"/>
      <c r="K622" s="323"/>
      <c r="L622" s="323"/>
      <c r="M622" s="323"/>
      <c r="O622">
        <v>308</v>
      </c>
      <c r="P622" s="125">
        <f t="shared" ca="1" si="872"/>
        <v>0</v>
      </c>
      <c r="Q622" s="125">
        <f t="shared" ca="1" si="873"/>
        <v>0</v>
      </c>
      <c r="R622" s="125">
        <f t="shared" ca="1" si="874"/>
        <v>0</v>
      </c>
      <c r="S622" s="125">
        <f t="shared" ca="1" si="875"/>
        <v>0</v>
      </c>
      <c r="T622" s="125">
        <v>0</v>
      </c>
      <c r="U622" s="125">
        <f t="shared" ca="1" si="876"/>
        <v>-0.5</v>
      </c>
      <c r="V622" s="125">
        <f t="shared" ca="1" si="877"/>
        <v>0.5</v>
      </c>
      <c r="W622" s="125"/>
      <c r="X622" s="125"/>
      <c r="Y622" s="125"/>
      <c r="Z622" s="125"/>
    </row>
    <row r="623" spans="1:26" outlineLevel="1">
      <c r="A623">
        <f t="shared" ca="1" si="878"/>
        <v>2</v>
      </c>
      <c r="B623" t="str">
        <f t="shared" ca="1" si="871"/>
        <v>EP2 LPD1 LPS2 LPM1</v>
      </c>
      <c r="C623" s="325">
        <f ca="1">IF($A623&lt;&gt;$A622,1,MOD(C622-1+(COUNTIFS(D$313:$N$313,$A623)=COUNTIFS(D623:$N623,1)),C$312)+1)</f>
        <v>2</v>
      </c>
      <c r="D623" s="323">
        <f ca="1">IF($A623&lt;&gt;D$313,0,IF($A623&lt;&gt;$A622,1,MOD(D622-1+(COUNTIFS(E$313:$N$313,$A623)=COUNTIFS(E623:$N623,1)),D$312)+1))</f>
        <v>0</v>
      </c>
      <c r="E623" s="323">
        <f ca="1">IF($A623&lt;&gt;E$313,0,IF($A623&lt;&gt;$A622,1,MOD(E622-1+(COUNTIFS(F$313:$N$313,$A623)=COUNTIFS(F623:$N623,1)),E$312)+1))</f>
        <v>0</v>
      </c>
      <c r="F623" s="323">
        <f ca="1">IF($A623&lt;&gt;F$313,0,IF($A623&lt;&gt;$A622,1,MOD(F622-1+(COUNTIFS(G$313:$N$313,$A623)=COUNTIFS(G623:$N623,1)),F$312)+1))</f>
        <v>0</v>
      </c>
      <c r="G623" s="323">
        <f ca="1">IF($A623&lt;&gt;G$313,0,IF($A623&lt;&gt;$A622,1,MOD(G622-1+(COUNTIFS(H$313:$N$313,$A623)=COUNTIFS(H623:$N623,1)),G$312)+1))</f>
        <v>1</v>
      </c>
      <c r="H623" s="323">
        <f ca="1">IF($A623&lt;&gt;H$313,0,IF($A623&lt;&gt;$A622,1,MOD(H622-1+(COUNTIFS(I$313:$N$313,$A623)=COUNTIFS(I623:$N623,1)),H$312)+1))</f>
        <v>2</v>
      </c>
      <c r="I623" s="323">
        <f ca="1">IF($A623&lt;&gt;I$313,0,IF($A623&lt;&gt;$A622,1,MOD(I622-1+(COUNTIFS(N$313:$N$313,$A623)=COUNTIFS(N623:$N623,1)),I$312)+1))</f>
        <v>1</v>
      </c>
      <c r="J623" s="323"/>
      <c r="K623" s="323"/>
      <c r="L623" s="323"/>
      <c r="M623" s="323"/>
      <c r="O623">
        <v>309</v>
      </c>
      <c r="P623" s="125">
        <f t="shared" ca="1" si="872"/>
        <v>0</v>
      </c>
      <c r="Q623" s="125">
        <f t="shared" ca="1" si="873"/>
        <v>0</v>
      </c>
      <c r="R623" s="125">
        <f t="shared" ca="1" si="874"/>
        <v>0</v>
      </c>
      <c r="S623" s="125">
        <f t="shared" ca="1" si="875"/>
        <v>0</v>
      </c>
      <c r="T623" s="125">
        <v>0</v>
      </c>
      <c r="U623" s="125">
        <f t="shared" ca="1" si="876"/>
        <v>0</v>
      </c>
      <c r="V623" s="125">
        <f t="shared" ca="1" si="877"/>
        <v>-0.5</v>
      </c>
      <c r="W623" s="125"/>
      <c r="X623" s="125"/>
      <c r="Y623" s="125"/>
      <c r="Z623" s="125"/>
    </row>
    <row r="624" spans="1:26" outlineLevel="1">
      <c r="A624">
        <f t="shared" ca="1" si="878"/>
        <v>2</v>
      </c>
      <c r="B624" t="str">
        <f t="shared" ca="1" si="871"/>
        <v>EP2 LPD1 LPS2 LPM2</v>
      </c>
      <c r="C624" s="325">
        <f ca="1">IF($A624&lt;&gt;$A623,1,MOD(C623-1+(COUNTIFS(D$313:$N$313,$A624)=COUNTIFS(D624:$N624,1)),C$312)+1)</f>
        <v>2</v>
      </c>
      <c r="D624" s="323">
        <f ca="1">IF($A624&lt;&gt;D$313,0,IF($A624&lt;&gt;$A623,1,MOD(D623-1+(COUNTIFS(E$313:$N$313,$A624)=COUNTIFS(E624:$N624,1)),D$312)+1))</f>
        <v>0</v>
      </c>
      <c r="E624" s="323">
        <f ca="1">IF($A624&lt;&gt;E$313,0,IF($A624&lt;&gt;$A623,1,MOD(E623-1+(COUNTIFS(F$313:$N$313,$A624)=COUNTIFS(F624:$N624,1)),E$312)+1))</f>
        <v>0</v>
      </c>
      <c r="F624" s="323">
        <f ca="1">IF($A624&lt;&gt;F$313,0,IF($A624&lt;&gt;$A623,1,MOD(F623-1+(COUNTIFS(G$313:$N$313,$A624)=COUNTIFS(G624:$N624,1)),F$312)+1))</f>
        <v>0</v>
      </c>
      <c r="G624" s="323">
        <f ca="1">IF($A624&lt;&gt;G$313,0,IF($A624&lt;&gt;$A623,1,MOD(G623-1+(COUNTIFS(H$313:$N$313,$A624)=COUNTIFS(H624:$N624,1)),G$312)+1))</f>
        <v>1</v>
      </c>
      <c r="H624" s="323">
        <f ca="1">IF($A624&lt;&gt;H$313,0,IF($A624&lt;&gt;$A623,1,MOD(H623-1+(COUNTIFS(I$313:$N$313,$A624)=COUNTIFS(I624:$N624,1)),H$312)+1))</f>
        <v>2</v>
      </c>
      <c r="I624" s="323">
        <f ca="1">IF($A624&lt;&gt;I$313,0,IF($A624&lt;&gt;$A623,1,MOD(I623-1+(COUNTIFS(N$313:$N$313,$A624)=COUNTIFS(N624:$N624,1)),I$312)+1))</f>
        <v>2</v>
      </c>
      <c r="J624" s="323"/>
      <c r="K624" s="323"/>
      <c r="L624" s="323"/>
      <c r="M624" s="323"/>
      <c r="O624">
        <v>310</v>
      </c>
      <c r="P624" s="125">
        <f t="shared" ca="1" si="872"/>
        <v>0</v>
      </c>
      <c r="Q624" s="125">
        <f t="shared" ca="1" si="873"/>
        <v>0</v>
      </c>
      <c r="R624" s="125">
        <f t="shared" ca="1" si="874"/>
        <v>0</v>
      </c>
      <c r="S624" s="125">
        <f t="shared" ca="1" si="875"/>
        <v>0</v>
      </c>
      <c r="T624" s="125">
        <v>0</v>
      </c>
      <c r="U624" s="125">
        <f t="shared" ca="1" si="876"/>
        <v>0</v>
      </c>
      <c r="V624" s="125">
        <f t="shared" ca="1" si="877"/>
        <v>0</v>
      </c>
      <c r="W624" s="125"/>
      <c r="X624" s="125"/>
      <c r="Y624" s="125"/>
      <c r="Z624" s="125"/>
    </row>
    <row r="625" spans="1:26" outlineLevel="1">
      <c r="A625">
        <f t="shared" ca="1" si="878"/>
        <v>2</v>
      </c>
      <c r="B625" t="str">
        <f t="shared" ca="1" si="871"/>
        <v>EP2 LPD1 LPS2 LPM3</v>
      </c>
      <c r="C625" s="325">
        <f ca="1">IF($A625&lt;&gt;$A624,1,MOD(C624-1+(COUNTIFS(D$313:$N$313,$A625)=COUNTIFS(D625:$N625,1)),C$312)+1)</f>
        <v>2</v>
      </c>
      <c r="D625" s="323">
        <f ca="1">IF($A625&lt;&gt;D$313,0,IF($A625&lt;&gt;$A624,1,MOD(D624-1+(COUNTIFS(E$313:$N$313,$A625)=COUNTIFS(E625:$N625,1)),D$312)+1))</f>
        <v>0</v>
      </c>
      <c r="E625" s="323">
        <f ca="1">IF($A625&lt;&gt;E$313,0,IF($A625&lt;&gt;$A624,1,MOD(E624-1+(COUNTIFS(F$313:$N$313,$A625)=COUNTIFS(F625:$N625,1)),E$312)+1))</f>
        <v>0</v>
      </c>
      <c r="F625" s="323">
        <f ca="1">IF($A625&lt;&gt;F$313,0,IF($A625&lt;&gt;$A624,1,MOD(F624-1+(COUNTIFS(G$313:$N$313,$A625)=COUNTIFS(G625:$N625,1)),F$312)+1))</f>
        <v>0</v>
      </c>
      <c r="G625" s="323">
        <f ca="1">IF($A625&lt;&gt;G$313,0,IF($A625&lt;&gt;$A624,1,MOD(G624-1+(COUNTIFS(H$313:$N$313,$A625)=COUNTIFS(H625:$N625,1)),G$312)+1))</f>
        <v>1</v>
      </c>
      <c r="H625" s="323">
        <f ca="1">IF($A625&lt;&gt;H$313,0,IF($A625&lt;&gt;$A624,1,MOD(H624-1+(COUNTIFS(I$313:$N$313,$A625)=COUNTIFS(I625:$N625,1)),H$312)+1))</f>
        <v>2</v>
      </c>
      <c r="I625" s="323">
        <f ca="1">IF($A625&lt;&gt;I$313,0,IF($A625&lt;&gt;$A624,1,MOD(I624-1+(COUNTIFS(N$313:$N$313,$A625)=COUNTIFS(N625:$N625,1)),I$312)+1))</f>
        <v>3</v>
      </c>
      <c r="J625" s="323"/>
      <c r="K625" s="323"/>
      <c r="L625" s="323"/>
      <c r="M625" s="323"/>
      <c r="O625">
        <v>311</v>
      </c>
      <c r="P625" s="125">
        <f t="shared" ca="1" si="872"/>
        <v>0</v>
      </c>
      <c r="Q625" s="125">
        <f t="shared" ca="1" si="873"/>
        <v>0</v>
      </c>
      <c r="R625" s="125">
        <f t="shared" ca="1" si="874"/>
        <v>0</v>
      </c>
      <c r="S625" s="125">
        <f t="shared" ca="1" si="875"/>
        <v>0</v>
      </c>
      <c r="T625" s="125">
        <v>0</v>
      </c>
      <c r="U625" s="125">
        <f t="shared" ca="1" si="876"/>
        <v>0</v>
      </c>
      <c r="V625" s="125">
        <f t="shared" ca="1" si="877"/>
        <v>0.5</v>
      </c>
      <c r="W625" s="125"/>
      <c r="X625" s="125"/>
      <c r="Y625" s="125"/>
      <c r="Z625" s="125"/>
    </row>
    <row r="626" spans="1:26" outlineLevel="1">
      <c r="A626">
        <f t="shared" ca="1" si="878"/>
        <v>2</v>
      </c>
      <c r="B626" t="str">
        <f t="shared" ca="1" si="871"/>
        <v>EP2 LPD1 LPS3 LPM1</v>
      </c>
      <c r="C626" s="325">
        <f ca="1">IF($A626&lt;&gt;$A625,1,MOD(C625-1+(COUNTIFS(D$313:$N$313,$A626)=COUNTIFS(D626:$N626,1)),C$312)+1)</f>
        <v>2</v>
      </c>
      <c r="D626" s="323">
        <f ca="1">IF($A626&lt;&gt;D$313,0,IF($A626&lt;&gt;$A625,1,MOD(D625-1+(COUNTIFS(E$313:$N$313,$A626)=COUNTIFS(E626:$N626,1)),D$312)+1))</f>
        <v>0</v>
      </c>
      <c r="E626" s="323">
        <f ca="1">IF($A626&lt;&gt;E$313,0,IF($A626&lt;&gt;$A625,1,MOD(E625-1+(COUNTIFS(F$313:$N$313,$A626)=COUNTIFS(F626:$N626,1)),E$312)+1))</f>
        <v>0</v>
      </c>
      <c r="F626" s="323">
        <f ca="1">IF($A626&lt;&gt;F$313,0,IF($A626&lt;&gt;$A625,1,MOD(F625-1+(COUNTIFS(G$313:$N$313,$A626)=COUNTIFS(G626:$N626,1)),F$312)+1))</f>
        <v>0</v>
      </c>
      <c r="G626" s="323">
        <f ca="1">IF($A626&lt;&gt;G$313,0,IF($A626&lt;&gt;$A625,1,MOD(G625-1+(COUNTIFS(H$313:$N$313,$A626)=COUNTIFS(H626:$N626,1)),G$312)+1))</f>
        <v>1</v>
      </c>
      <c r="H626" s="323">
        <f ca="1">IF($A626&lt;&gt;H$313,0,IF($A626&lt;&gt;$A625,1,MOD(H625-1+(COUNTIFS(I$313:$N$313,$A626)=COUNTIFS(I626:$N626,1)),H$312)+1))</f>
        <v>3</v>
      </c>
      <c r="I626" s="323">
        <f ca="1">IF($A626&lt;&gt;I$313,0,IF($A626&lt;&gt;$A625,1,MOD(I625-1+(COUNTIFS(N$313:$N$313,$A626)=COUNTIFS(N626:$N626,1)),I$312)+1))</f>
        <v>1</v>
      </c>
      <c r="J626" s="323"/>
      <c r="K626" s="323"/>
      <c r="L626" s="323"/>
      <c r="M626" s="323"/>
      <c r="O626">
        <v>312</v>
      </c>
      <c r="P626" s="125">
        <f t="shared" ca="1" si="872"/>
        <v>0</v>
      </c>
      <c r="Q626" s="125">
        <f t="shared" ca="1" si="873"/>
        <v>0</v>
      </c>
      <c r="R626" s="125">
        <f t="shared" ca="1" si="874"/>
        <v>0</v>
      </c>
      <c r="S626" s="125">
        <f t="shared" ca="1" si="875"/>
        <v>0</v>
      </c>
      <c r="T626" s="125">
        <v>0</v>
      </c>
      <c r="U626" s="125">
        <f t="shared" ca="1" si="876"/>
        <v>0.5</v>
      </c>
      <c r="V626" s="125">
        <f t="shared" ca="1" si="877"/>
        <v>-0.5</v>
      </c>
      <c r="W626" s="125"/>
      <c r="X626" s="125"/>
      <c r="Y626" s="125"/>
      <c r="Z626" s="125"/>
    </row>
    <row r="627" spans="1:26" outlineLevel="1">
      <c r="A627">
        <f t="shared" ca="1" si="878"/>
        <v>2</v>
      </c>
      <c r="B627" t="str">
        <f t="shared" ca="1" si="871"/>
        <v>EP2 LPD1 LPS3 LPM2</v>
      </c>
      <c r="C627" s="325">
        <f ca="1">IF($A627&lt;&gt;$A626,1,MOD(C626-1+(COUNTIFS(D$313:$N$313,$A627)=COUNTIFS(D627:$N627,1)),C$312)+1)</f>
        <v>2</v>
      </c>
      <c r="D627" s="323">
        <f ca="1">IF($A627&lt;&gt;D$313,0,IF($A627&lt;&gt;$A626,1,MOD(D626-1+(COUNTIFS(E$313:$N$313,$A627)=COUNTIFS(E627:$N627,1)),D$312)+1))</f>
        <v>0</v>
      </c>
      <c r="E627" s="323">
        <f ca="1">IF($A627&lt;&gt;E$313,0,IF($A627&lt;&gt;$A626,1,MOD(E626-1+(COUNTIFS(F$313:$N$313,$A627)=COUNTIFS(F627:$N627,1)),E$312)+1))</f>
        <v>0</v>
      </c>
      <c r="F627" s="323">
        <f ca="1">IF($A627&lt;&gt;F$313,0,IF($A627&lt;&gt;$A626,1,MOD(F626-1+(COUNTIFS(G$313:$N$313,$A627)=COUNTIFS(G627:$N627,1)),F$312)+1))</f>
        <v>0</v>
      </c>
      <c r="G627" s="323">
        <f ca="1">IF($A627&lt;&gt;G$313,0,IF($A627&lt;&gt;$A626,1,MOD(G626-1+(COUNTIFS(H$313:$N$313,$A627)=COUNTIFS(H627:$N627,1)),G$312)+1))</f>
        <v>1</v>
      </c>
      <c r="H627" s="323">
        <f ca="1">IF($A627&lt;&gt;H$313,0,IF($A627&lt;&gt;$A626,1,MOD(H626-1+(COUNTIFS(I$313:$N$313,$A627)=COUNTIFS(I627:$N627,1)),H$312)+1))</f>
        <v>3</v>
      </c>
      <c r="I627" s="323">
        <f ca="1">IF($A627&lt;&gt;I$313,0,IF($A627&lt;&gt;$A626,1,MOD(I626-1+(COUNTIFS(N$313:$N$313,$A627)=COUNTIFS(N627:$N627,1)),I$312)+1))</f>
        <v>2</v>
      </c>
      <c r="J627" s="323"/>
      <c r="K627" s="323"/>
      <c r="L627" s="323"/>
      <c r="M627" s="323"/>
      <c r="O627">
        <v>313</v>
      </c>
      <c r="P627" s="125">
        <f t="shared" ca="1" si="872"/>
        <v>0</v>
      </c>
      <c r="Q627" s="125">
        <f t="shared" ca="1" si="873"/>
        <v>0</v>
      </c>
      <c r="R627" s="125">
        <f t="shared" ca="1" si="874"/>
        <v>0</v>
      </c>
      <c r="S627" s="125">
        <f t="shared" ca="1" si="875"/>
        <v>0</v>
      </c>
      <c r="T627" s="125">
        <v>0</v>
      </c>
      <c r="U627" s="125">
        <f t="shared" ca="1" si="876"/>
        <v>0.5</v>
      </c>
      <c r="V627" s="125">
        <f t="shared" ca="1" si="877"/>
        <v>0</v>
      </c>
      <c r="W627" s="125"/>
      <c r="X627" s="125"/>
      <c r="Y627" s="125"/>
      <c r="Z627" s="125"/>
    </row>
    <row r="628" spans="1:26" outlineLevel="1">
      <c r="A628">
        <f t="shared" ca="1" si="878"/>
        <v>2</v>
      </c>
      <c r="B628" t="str">
        <f t="shared" ca="1" si="871"/>
        <v>EP2 LPD1 LPS3 LPM3</v>
      </c>
      <c r="C628" s="325">
        <f ca="1">IF($A628&lt;&gt;$A627,1,MOD(C627-1+(COUNTIFS(D$313:$N$313,$A628)=COUNTIFS(D628:$N628,1)),C$312)+1)</f>
        <v>2</v>
      </c>
      <c r="D628" s="323">
        <f ca="1">IF($A628&lt;&gt;D$313,0,IF($A628&lt;&gt;$A627,1,MOD(D627-1+(COUNTIFS(E$313:$N$313,$A628)=COUNTIFS(E628:$N628,1)),D$312)+1))</f>
        <v>0</v>
      </c>
      <c r="E628" s="323">
        <f ca="1">IF($A628&lt;&gt;E$313,0,IF($A628&lt;&gt;$A627,1,MOD(E627-1+(COUNTIFS(F$313:$N$313,$A628)=COUNTIFS(F628:$N628,1)),E$312)+1))</f>
        <v>0</v>
      </c>
      <c r="F628" s="323">
        <f ca="1">IF($A628&lt;&gt;F$313,0,IF($A628&lt;&gt;$A627,1,MOD(F627-1+(COUNTIFS(G$313:$N$313,$A628)=COUNTIFS(G628:$N628,1)),F$312)+1))</f>
        <v>0</v>
      </c>
      <c r="G628" s="323">
        <f ca="1">IF($A628&lt;&gt;G$313,0,IF($A628&lt;&gt;$A627,1,MOD(G627-1+(COUNTIFS(H$313:$N$313,$A628)=COUNTIFS(H628:$N628,1)),G$312)+1))</f>
        <v>1</v>
      </c>
      <c r="H628" s="323">
        <f ca="1">IF($A628&lt;&gt;H$313,0,IF($A628&lt;&gt;$A627,1,MOD(H627-1+(COUNTIFS(I$313:$N$313,$A628)=COUNTIFS(I628:$N628,1)),H$312)+1))</f>
        <v>3</v>
      </c>
      <c r="I628" s="323">
        <f ca="1">IF($A628&lt;&gt;I$313,0,IF($A628&lt;&gt;$A627,1,MOD(I627-1+(COUNTIFS(N$313:$N$313,$A628)=COUNTIFS(N628:$N628,1)),I$312)+1))</f>
        <v>3</v>
      </c>
      <c r="J628" s="323"/>
      <c r="K628" s="323"/>
      <c r="L628" s="323"/>
      <c r="M628" s="323"/>
      <c r="O628">
        <v>314</v>
      </c>
      <c r="P628" s="125">
        <f t="shared" ca="1" si="872"/>
        <v>0</v>
      </c>
      <c r="Q628" s="125">
        <f t="shared" ca="1" si="873"/>
        <v>0</v>
      </c>
      <c r="R628" s="125">
        <f t="shared" ca="1" si="874"/>
        <v>0</v>
      </c>
      <c r="S628" s="125">
        <f t="shared" ca="1" si="875"/>
        <v>0</v>
      </c>
      <c r="T628" s="125">
        <v>0</v>
      </c>
      <c r="U628" s="125">
        <f t="shared" ca="1" si="876"/>
        <v>0.5</v>
      </c>
      <c r="V628" s="125">
        <f t="shared" ca="1" si="877"/>
        <v>0.5</v>
      </c>
      <c r="W628" s="125"/>
      <c r="X628" s="125"/>
      <c r="Y628" s="125"/>
      <c r="Z628" s="125"/>
    </row>
    <row r="629" spans="1:26" outlineLevel="1">
      <c r="A629">
        <f t="shared" ca="1" si="878"/>
        <v>2</v>
      </c>
      <c r="B629" t="str">
        <f t="shared" ca="1" si="871"/>
        <v>EP3 LPD1 LPS1 LPM1</v>
      </c>
      <c r="C629" s="325">
        <f ca="1">IF($A629&lt;&gt;$A628,1,MOD(C628-1+(COUNTIFS(D$313:$N$313,$A629)=COUNTIFS(D629:$N629,1)),C$312)+1)</f>
        <v>3</v>
      </c>
      <c r="D629" s="323">
        <f ca="1">IF($A629&lt;&gt;D$313,0,IF($A629&lt;&gt;$A628,1,MOD(D628-1+(COUNTIFS(E$313:$N$313,$A629)=COUNTIFS(E629:$N629,1)),D$312)+1))</f>
        <v>0</v>
      </c>
      <c r="E629" s="323">
        <f ca="1">IF($A629&lt;&gt;E$313,0,IF($A629&lt;&gt;$A628,1,MOD(E628-1+(COUNTIFS(F$313:$N$313,$A629)=COUNTIFS(F629:$N629,1)),E$312)+1))</f>
        <v>0</v>
      </c>
      <c r="F629" s="323">
        <f ca="1">IF($A629&lt;&gt;F$313,0,IF($A629&lt;&gt;$A628,1,MOD(F628-1+(COUNTIFS(G$313:$N$313,$A629)=COUNTIFS(G629:$N629,1)),F$312)+1))</f>
        <v>0</v>
      </c>
      <c r="G629" s="323">
        <f ca="1">IF($A629&lt;&gt;G$313,0,IF($A629&lt;&gt;$A628,1,MOD(G628-1+(COUNTIFS(H$313:$N$313,$A629)=COUNTIFS(H629:$N629,1)),G$312)+1))</f>
        <v>1</v>
      </c>
      <c r="H629" s="323">
        <f ca="1">IF($A629&lt;&gt;H$313,0,IF($A629&lt;&gt;$A628,1,MOD(H628-1+(COUNTIFS(I$313:$N$313,$A629)=COUNTIFS(I629:$N629,1)),H$312)+1))</f>
        <v>1</v>
      </c>
      <c r="I629" s="323">
        <f ca="1">IF($A629&lt;&gt;I$313,0,IF($A629&lt;&gt;$A628,1,MOD(I628-1+(COUNTIFS(N$313:$N$313,$A629)=COUNTIFS(N629:$N629,1)),I$312)+1))</f>
        <v>1</v>
      </c>
      <c r="J629" s="323"/>
      <c r="K629" s="323"/>
      <c r="L629" s="323"/>
      <c r="M629" s="323"/>
      <c r="O629">
        <v>315</v>
      </c>
      <c r="P629" s="125">
        <f t="shared" ca="1" si="872"/>
        <v>0.5</v>
      </c>
      <c r="Q629" s="125">
        <f t="shared" ca="1" si="873"/>
        <v>0</v>
      </c>
      <c r="R629" s="125">
        <f t="shared" ca="1" si="874"/>
        <v>0</v>
      </c>
      <c r="S629" s="125">
        <f t="shared" ca="1" si="875"/>
        <v>0</v>
      </c>
      <c r="T629" s="125">
        <v>0</v>
      </c>
      <c r="U629" s="125">
        <f t="shared" ca="1" si="876"/>
        <v>-0.5</v>
      </c>
      <c r="V629" s="125">
        <f t="shared" ca="1" si="877"/>
        <v>-0.5</v>
      </c>
      <c r="W629" s="125"/>
      <c r="X629" s="125"/>
      <c r="Y629" s="125"/>
      <c r="Z629" s="125"/>
    </row>
    <row r="630" spans="1:26" outlineLevel="1">
      <c r="A630">
        <f t="shared" ca="1" si="878"/>
        <v>2</v>
      </c>
      <c r="B630" t="str">
        <f t="shared" ca="1" si="871"/>
        <v>EP3 LPD1 LPS1 LPM2</v>
      </c>
      <c r="C630" s="325">
        <f ca="1">IF($A630&lt;&gt;$A629,1,MOD(C629-1+(COUNTIFS(D$313:$N$313,$A630)=COUNTIFS(D630:$N630,1)),C$312)+1)</f>
        <v>3</v>
      </c>
      <c r="D630" s="323">
        <f ca="1">IF($A630&lt;&gt;D$313,0,IF($A630&lt;&gt;$A629,1,MOD(D629-1+(COUNTIFS(E$313:$N$313,$A630)=COUNTIFS(E630:$N630,1)),D$312)+1))</f>
        <v>0</v>
      </c>
      <c r="E630" s="323">
        <f ca="1">IF($A630&lt;&gt;E$313,0,IF($A630&lt;&gt;$A629,1,MOD(E629-1+(COUNTIFS(F$313:$N$313,$A630)=COUNTIFS(F630:$N630,1)),E$312)+1))</f>
        <v>0</v>
      </c>
      <c r="F630" s="323">
        <f ca="1">IF($A630&lt;&gt;F$313,0,IF($A630&lt;&gt;$A629,1,MOD(F629-1+(COUNTIFS(G$313:$N$313,$A630)=COUNTIFS(G630:$N630,1)),F$312)+1))</f>
        <v>0</v>
      </c>
      <c r="G630" s="323">
        <f ca="1">IF($A630&lt;&gt;G$313,0,IF($A630&lt;&gt;$A629,1,MOD(G629-1+(COUNTIFS(H$313:$N$313,$A630)=COUNTIFS(H630:$N630,1)),G$312)+1))</f>
        <v>1</v>
      </c>
      <c r="H630" s="323">
        <f ca="1">IF($A630&lt;&gt;H$313,0,IF($A630&lt;&gt;$A629,1,MOD(H629-1+(COUNTIFS(I$313:$N$313,$A630)=COUNTIFS(I630:$N630,1)),H$312)+1))</f>
        <v>1</v>
      </c>
      <c r="I630" s="323">
        <f ca="1">IF($A630&lt;&gt;I$313,0,IF($A630&lt;&gt;$A629,1,MOD(I629-1+(COUNTIFS(N$313:$N$313,$A630)=COUNTIFS(N630:$N630,1)),I$312)+1))</f>
        <v>2</v>
      </c>
      <c r="J630" s="323"/>
      <c r="K630" s="323"/>
      <c r="L630" s="323"/>
      <c r="M630" s="323"/>
      <c r="O630">
        <v>316</v>
      </c>
      <c r="P630" s="125">
        <f t="shared" ca="1" si="872"/>
        <v>0.5</v>
      </c>
      <c r="Q630" s="125">
        <f t="shared" ca="1" si="873"/>
        <v>0</v>
      </c>
      <c r="R630" s="125">
        <f t="shared" ca="1" si="874"/>
        <v>0</v>
      </c>
      <c r="S630" s="125">
        <f t="shared" ca="1" si="875"/>
        <v>0</v>
      </c>
      <c r="T630" s="125">
        <v>0</v>
      </c>
      <c r="U630" s="125">
        <f t="shared" ca="1" si="876"/>
        <v>-0.5</v>
      </c>
      <c r="V630" s="125">
        <f t="shared" ca="1" si="877"/>
        <v>0</v>
      </c>
      <c r="W630" s="125"/>
      <c r="X630" s="125"/>
      <c r="Y630" s="125"/>
      <c r="Z630" s="125"/>
    </row>
    <row r="631" spans="1:26" outlineLevel="1">
      <c r="A631">
        <f t="shared" ca="1" si="878"/>
        <v>2</v>
      </c>
      <c r="B631" t="str">
        <f t="shared" ca="1" si="871"/>
        <v>EP3 LPD1 LPS1 LPM3</v>
      </c>
      <c r="C631" s="325">
        <f ca="1">IF($A631&lt;&gt;$A630,1,MOD(C630-1+(COUNTIFS(D$313:$N$313,$A631)=COUNTIFS(D631:$N631,1)),C$312)+1)</f>
        <v>3</v>
      </c>
      <c r="D631" s="323">
        <f ca="1">IF($A631&lt;&gt;D$313,0,IF($A631&lt;&gt;$A630,1,MOD(D630-1+(COUNTIFS(E$313:$N$313,$A631)=COUNTIFS(E631:$N631,1)),D$312)+1))</f>
        <v>0</v>
      </c>
      <c r="E631" s="323">
        <f ca="1">IF($A631&lt;&gt;E$313,0,IF($A631&lt;&gt;$A630,1,MOD(E630-1+(COUNTIFS(F$313:$N$313,$A631)=COUNTIFS(F631:$N631,1)),E$312)+1))</f>
        <v>0</v>
      </c>
      <c r="F631" s="323">
        <f ca="1">IF($A631&lt;&gt;F$313,0,IF($A631&lt;&gt;$A630,1,MOD(F630-1+(COUNTIFS(G$313:$N$313,$A631)=COUNTIFS(G631:$N631,1)),F$312)+1))</f>
        <v>0</v>
      </c>
      <c r="G631" s="323">
        <f ca="1">IF($A631&lt;&gt;G$313,0,IF($A631&lt;&gt;$A630,1,MOD(G630-1+(COUNTIFS(H$313:$N$313,$A631)=COUNTIFS(H631:$N631,1)),G$312)+1))</f>
        <v>1</v>
      </c>
      <c r="H631" s="323">
        <f ca="1">IF($A631&lt;&gt;H$313,0,IF($A631&lt;&gt;$A630,1,MOD(H630-1+(COUNTIFS(I$313:$N$313,$A631)=COUNTIFS(I631:$N631,1)),H$312)+1))</f>
        <v>1</v>
      </c>
      <c r="I631" s="323">
        <f ca="1">IF($A631&lt;&gt;I$313,0,IF($A631&lt;&gt;$A630,1,MOD(I630-1+(COUNTIFS(N$313:$N$313,$A631)=COUNTIFS(N631:$N631,1)),I$312)+1))</f>
        <v>3</v>
      </c>
      <c r="J631" s="323"/>
      <c r="K631" s="323"/>
      <c r="L631" s="323"/>
      <c r="M631" s="323"/>
      <c r="O631">
        <v>317</v>
      </c>
      <c r="P631" s="125">
        <f t="shared" ca="1" si="872"/>
        <v>0.5</v>
      </c>
      <c r="Q631" s="125">
        <f t="shared" ca="1" si="873"/>
        <v>0</v>
      </c>
      <c r="R631" s="125">
        <f t="shared" ca="1" si="874"/>
        <v>0</v>
      </c>
      <c r="S631" s="125">
        <f t="shared" ca="1" si="875"/>
        <v>0</v>
      </c>
      <c r="T631" s="125">
        <v>0</v>
      </c>
      <c r="U631" s="125">
        <f t="shared" ca="1" si="876"/>
        <v>-0.5</v>
      </c>
      <c r="V631" s="125">
        <f t="shared" ca="1" si="877"/>
        <v>0.5</v>
      </c>
      <c r="W631" s="125"/>
      <c r="X631" s="125"/>
      <c r="Y631" s="125"/>
      <c r="Z631" s="125"/>
    </row>
    <row r="632" spans="1:26" outlineLevel="1">
      <c r="A632">
        <f t="shared" ca="1" si="878"/>
        <v>2</v>
      </c>
      <c r="B632" t="str">
        <f t="shared" ca="1" si="871"/>
        <v>EP3 LPD1 LPS2 LPM1</v>
      </c>
      <c r="C632" s="325">
        <f ca="1">IF($A632&lt;&gt;$A631,1,MOD(C631-1+(COUNTIFS(D$313:$N$313,$A632)=COUNTIFS(D632:$N632,1)),C$312)+1)</f>
        <v>3</v>
      </c>
      <c r="D632" s="323">
        <f ca="1">IF($A632&lt;&gt;D$313,0,IF($A632&lt;&gt;$A631,1,MOD(D631-1+(COUNTIFS(E$313:$N$313,$A632)=COUNTIFS(E632:$N632,1)),D$312)+1))</f>
        <v>0</v>
      </c>
      <c r="E632" s="323">
        <f ca="1">IF($A632&lt;&gt;E$313,0,IF($A632&lt;&gt;$A631,1,MOD(E631-1+(COUNTIFS(F$313:$N$313,$A632)=COUNTIFS(F632:$N632,1)),E$312)+1))</f>
        <v>0</v>
      </c>
      <c r="F632" s="323">
        <f ca="1">IF($A632&lt;&gt;F$313,0,IF($A632&lt;&gt;$A631,1,MOD(F631-1+(COUNTIFS(G$313:$N$313,$A632)=COUNTIFS(G632:$N632,1)),F$312)+1))</f>
        <v>0</v>
      </c>
      <c r="G632" s="323">
        <f ca="1">IF($A632&lt;&gt;G$313,0,IF($A632&lt;&gt;$A631,1,MOD(G631-1+(COUNTIFS(H$313:$N$313,$A632)=COUNTIFS(H632:$N632,1)),G$312)+1))</f>
        <v>1</v>
      </c>
      <c r="H632" s="323">
        <f ca="1">IF($A632&lt;&gt;H$313,0,IF($A632&lt;&gt;$A631,1,MOD(H631-1+(COUNTIFS(I$313:$N$313,$A632)=COUNTIFS(I632:$N632,1)),H$312)+1))</f>
        <v>2</v>
      </c>
      <c r="I632" s="323">
        <f ca="1">IF($A632&lt;&gt;I$313,0,IF($A632&lt;&gt;$A631,1,MOD(I631-1+(COUNTIFS(N$313:$N$313,$A632)=COUNTIFS(N632:$N632,1)),I$312)+1))</f>
        <v>1</v>
      </c>
      <c r="J632" s="323"/>
      <c r="K632" s="323"/>
      <c r="L632" s="323"/>
      <c r="M632" s="323"/>
      <c r="O632">
        <v>318</v>
      </c>
      <c r="P632" s="125">
        <f t="shared" ca="1" si="872"/>
        <v>0.5</v>
      </c>
      <c r="Q632" s="125">
        <f t="shared" ca="1" si="873"/>
        <v>0</v>
      </c>
      <c r="R632" s="125">
        <f t="shared" ca="1" si="874"/>
        <v>0</v>
      </c>
      <c r="S632" s="125">
        <f t="shared" ca="1" si="875"/>
        <v>0</v>
      </c>
      <c r="T632" s="125">
        <v>0</v>
      </c>
      <c r="U632" s="125">
        <f t="shared" ca="1" si="876"/>
        <v>0</v>
      </c>
      <c r="V632" s="125">
        <f t="shared" ca="1" si="877"/>
        <v>-0.5</v>
      </c>
      <c r="W632" s="125"/>
      <c r="X632" s="125"/>
      <c r="Y632" s="125"/>
      <c r="Z632" s="125"/>
    </row>
    <row r="633" spans="1:26" outlineLevel="1">
      <c r="A633">
        <f t="shared" ca="1" si="878"/>
        <v>2</v>
      </c>
      <c r="B633" t="str">
        <f t="shared" ca="1" si="871"/>
        <v>EP3 LPD1 LPS2 LPM2</v>
      </c>
      <c r="C633" s="325">
        <f ca="1">IF($A633&lt;&gt;$A632,1,MOD(C632-1+(COUNTIFS(D$313:$N$313,$A633)=COUNTIFS(D633:$N633,1)),C$312)+1)</f>
        <v>3</v>
      </c>
      <c r="D633" s="323">
        <f ca="1">IF($A633&lt;&gt;D$313,0,IF($A633&lt;&gt;$A632,1,MOD(D632-1+(COUNTIFS(E$313:$N$313,$A633)=COUNTIFS(E633:$N633,1)),D$312)+1))</f>
        <v>0</v>
      </c>
      <c r="E633" s="323">
        <f ca="1">IF($A633&lt;&gt;E$313,0,IF($A633&lt;&gt;$A632,1,MOD(E632-1+(COUNTIFS(F$313:$N$313,$A633)=COUNTIFS(F633:$N633,1)),E$312)+1))</f>
        <v>0</v>
      </c>
      <c r="F633" s="323">
        <f ca="1">IF($A633&lt;&gt;F$313,0,IF($A633&lt;&gt;$A632,1,MOD(F632-1+(COUNTIFS(G$313:$N$313,$A633)=COUNTIFS(G633:$N633,1)),F$312)+1))</f>
        <v>0</v>
      </c>
      <c r="G633" s="323">
        <f ca="1">IF($A633&lt;&gt;G$313,0,IF($A633&lt;&gt;$A632,1,MOD(G632-1+(COUNTIFS(H$313:$N$313,$A633)=COUNTIFS(H633:$N633,1)),G$312)+1))</f>
        <v>1</v>
      </c>
      <c r="H633" s="323">
        <f ca="1">IF($A633&lt;&gt;H$313,0,IF($A633&lt;&gt;$A632,1,MOD(H632-1+(COUNTIFS(I$313:$N$313,$A633)=COUNTIFS(I633:$N633,1)),H$312)+1))</f>
        <v>2</v>
      </c>
      <c r="I633" s="323">
        <f ca="1">IF($A633&lt;&gt;I$313,0,IF($A633&lt;&gt;$A632,1,MOD(I632-1+(COUNTIFS(N$313:$N$313,$A633)=COUNTIFS(N633:$N633,1)),I$312)+1))</f>
        <v>2</v>
      </c>
      <c r="J633" s="323"/>
      <c r="K633" s="323"/>
      <c r="L633" s="323"/>
      <c r="M633" s="323"/>
      <c r="O633">
        <v>319</v>
      </c>
      <c r="P633" s="125">
        <f t="shared" ca="1" si="872"/>
        <v>0.5</v>
      </c>
      <c r="Q633" s="125">
        <f t="shared" ca="1" si="873"/>
        <v>0</v>
      </c>
      <c r="R633" s="125">
        <f t="shared" ca="1" si="874"/>
        <v>0</v>
      </c>
      <c r="S633" s="125">
        <f t="shared" ca="1" si="875"/>
        <v>0</v>
      </c>
      <c r="T633" s="125">
        <v>0</v>
      </c>
      <c r="U633" s="125">
        <f t="shared" ca="1" si="876"/>
        <v>0</v>
      </c>
      <c r="V633" s="125">
        <f t="shared" ca="1" si="877"/>
        <v>0</v>
      </c>
      <c r="W633" s="125"/>
      <c r="X633" s="125"/>
      <c r="Y633" s="125"/>
      <c r="Z633" s="125"/>
    </row>
    <row r="634" spans="1:26" outlineLevel="1">
      <c r="A634">
        <f t="shared" ca="1" si="878"/>
        <v>2</v>
      </c>
      <c r="B634" t="str">
        <f t="shared" ca="1" si="871"/>
        <v>EP3 LPD1 LPS2 LPM3</v>
      </c>
      <c r="C634" s="325">
        <f ca="1">IF($A634&lt;&gt;$A633,1,MOD(C633-1+(COUNTIFS(D$313:$N$313,$A634)=COUNTIFS(D634:$N634,1)),C$312)+1)</f>
        <v>3</v>
      </c>
      <c r="D634" s="323">
        <f ca="1">IF($A634&lt;&gt;D$313,0,IF($A634&lt;&gt;$A633,1,MOD(D633-1+(COUNTIFS(E$313:$N$313,$A634)=COUNTIFS(E634:$N634,1)),D$312)+1))</f>
        <v>0</v>
      </c>
      <c r="E634" s="323">
        <f ca="1">IF($A634&lt;&gt;E$313,0,IF($A634&lt;&gt;$A633,1,MOD(E633-1+(COUNTIFS(F$313:$N$313,$A634)=COUNTIFS(F634:$N634,1)),E$312)+1))</f>
        <v>0</v>
      </c>
      <c r="F634" s="323">
        <f ca="1">IF($A634&lt;&gt;F$313,0,IF($A634&lt;&gt;$A633,1,MOD(F633-1+(COUNTIFS(G$313:$N$313,$A634)=COUNTIFS(G634:$N634,1)),F$312)+1))</f>
        <v>0</v>
      </c>
      <c r="G634" s="323">
        <f ca="1">IF($A634&lt;&gt;G$313,0,IF($A634&lt;&gt;$A633,1,MOD(G633-1+(COUNTIFS(H$313:$N$313,$A634)=COUNTIFS(H634:$N634,1)),G$312)+1))</f>
        <v>1</v>
      </c>
      <c r="H634" s="323">
        <f ca="1">IF($A634&lt;&gt;H$313,0,IF($A634&lt;&gt;$A633,1,MOD(H633-1+(COUNTIFS(I$313:$N$313,$A634)=COUNTIFS(I634:$N634,1)),H$312)+1))</f>
        <v>2</v>
      </c>
      <c r="I634" s="323">
        <f ca="1">IF($A634&lt;&gt;I$313,0,IF($A634&lt;&gt;$A633,1,MOD(I633-1+(COUNTIFS(N$313:$N$313,$A634)=COUNTIFS(N634:$N634,1)),I$312)+1))</f>
        <v>3</v>
      </c>
      <c r="J634" s="323"/>
      <c r="K634" s="323"/>
      <c r="L634" s="323"/>
      <c r="M634" s="323"/>
      <c r="O634">
        <v>320</v>
      </c>
      <c r="P634" s="125">
        <f t="shared" ca="1" si="872"/>
        <v>0.5</v>
      </c>
      <c r="Q634" s="125">
        <f t="shared" ca="1" si="873"/>
        <v>0</v>
      </c>
      <c r="R634" s="125">
        <f t="shared" ca="1" si="874"/>
        <v>0</v>
      </c>
      <c r="S634" s="125">
        <f t="shared" ca="1" si="875"/>
        <v>0</v>
      </c>
      <c r="T634" s="125">
        <v>0</v>
      </c>
      <c r="U634" s="125">
        <f t="shared" ca="1" si="876"/>
        <v>0</v>
      </c>
      <c r="V634" s="125">
        <f t="shared" ca="1" si="877"/>
        <v>0.5</v>
      </c>
      <c r="W634" s="125"/>
      <c r="X634" s="125"/>
      <c r="Y634" s="125"/>
      <c r="Z634" s="125"/>
    </row>
    <row r="635" spans="1:26" outlineLevel="1">
      <c r="A635">
        <f t="shared" ca="1" si="878"/>
        <v>2</v>
      </c>
      <c r="B635" t="str">
        <f t="shared" ref="B635:B650" ca="1" si="879">"EP"&amp;$C635&amp;IF($A635=0," LPAll"&amp;$D635,"")&amp;IF($A635=1," LPD"&amp;$E635&amp;" LPS"&amp;$F635,"")&amp;IF($A635=2," LPD"&amp;$G635&amp;" LPS"&amp;$H635&amp;" LPM"&amp;$I635,"")</f>
        <v>EP3 LPD1 LPS3 LPM1</v>
      </c>
      <c r="C635" s="325">
        <f ca="1">IF($A635&lt;&gt;$A634,1,MOD(C634-1+(COUNTIFS(D$313:$N$313,$A635)=COUNTIFS(D635:$N635,1)),C$312)+1)</f>
        <v>3</v>
      </c>
      <c r="D635" s="323">
        <f ca="1">IF($A635&lt;&gt;D$313,0,IF($A635&lt;&gt;$A634,1,MOD(D634-1+(COUNTIFS(E$313:$N$313,$A635)=COUNTIFS(E635:$N635,1)),D$312)+1))</f>
        <v>0</v>
      </c>
      <c r="E635" s="323">
        <f ca="1">IF($A635&lt;&gt;E$313,0,IF($A635&lt;&gt;$A634,1,MOD(E634-1+(COUNTIFS(F$313:$N$313,$A635)=COUNTIFS(F635:$N635,1)),E$312)+1))</f>
        <v>0</v>
      </c>
      <c r="F635" s="323">
        <f ca="1">IF($A635&lt;&gt;F$313,0,IF($A635&lt;&gt;$A634,1,MOD(F634-1+(COUNTIFS(G$313:$N$313,$A635)=COUNTIFS(G635:$N635,1)),F$312)+1))</f>
        <v>0</v>
      </c>
      <c r="G635" s="323">
        <f ca="1">IF($A635&lt;&gt;G$313,0,IF($A635&lt;&gt;$A634,1,MOD(G634-1+(COUNTIFS(H$313:$N$313,$A635)=COUNTIFS(H635:$N635,1)),G$312)+1))</f>
        <v>1</v>
      </c>
      <c r="H635" s="323">
        <f ca="1">IF($A635&lt;&gt;H$313,0,IF($A635&lt;&gt;$A634,1,MOD(H634-1+(COUNTIFS(I$313:$N$313,$A635)=COUNTIFS(I635:$N635,1)),H$312)+1))</f>
        <v>3</v>
      </c>
      <c r="I635" s="323">
        <f ca="1">IF($A635&lt;&gt;I$313,0,IF($A635&lt;&gt;$A634,1,MOD(I634-1+(COUNTIFS(N$313:$N$313,$A635)=COUNTIFS(N635:$N635,1)),I$312)+1))</f>
        <v>1</v>
      </c>
      <c r="J635" s="323"/>
      <c r="K635" s="323"/>
      <c r="L635" s="323"/>
      <c r="M635" s="323"/>
      <c r="O635">
        <v>321</v>
      </c>
      <c r="P635" s="125">
        <f t="shared" ca="1" si="872"/>
        <v>0.5</v>
      </c>
      <c r="Q635" s="125">
        <f t="shared" ca="1" si="873"/>
        <v>0</v>
      </c>
      <c r="R635" s="125">
        <f t="shared" ca="1" si="874"/>
        <v>0</v>
      </c>
      <c r="S635" s="125">
        <f t="shared" ca="1" si="875"/>
        <v>0</v>
      </c>
      <c r="T635" s="125">
        <v>0</v>
      </c>
      <c r="U635" s="125">
        <f t="shared" ca="1" si="876"/>
        <v>0.5</v>
      </c>
      <c r="V635" s="125">
        <f t="shared" ca="1" si="877"/>
        <v>-0.5</v>
      </c>
      <c r="W635" s="125"/>
      <c r="X635" s="125"/>
      <c r="Y635" s="125"/>
      <c r="Z635" s="125"/>
    </row>
    <row r="636" spans="1:26" outlineLevel="1">
      <c r="A636">
        <f t="shared" ca="1" si="878"/>
        <v>2</v>
      </c>
      <c r="B636" t="str">
        <f t="shared" ca="1" si="879"/>
        <v>EP3 LPD1 LPS3 LPM2</v>
      </c>
      <c r="C636" s="325">
        <f ca="1">IF($A636&lt;&gt;$A635,1,MOD(C635-1+(COUNTIFS(D$313:$N$313,$A636)=COUNTIFS(D636:$N636,1)),C$312)+1)</f>
        <v>3</v>
      </c>
      <c r="D636" s="323">
        <f ca="1">IF($A636&lt;&gt;D$313,0,IF($A636&lt;&gt;$A635,1,MOD(D635-1+(COUNTIFS(E$313:$N$313,$A636)=COUNTIFS(E636:$N636,1)),D$312)+1))</f>
        <v>0</v>
      </c>
      <c r="E636" s="323">
        <f ca="1">IF($A636&lt;&gt;E$313,0,IF($A636&lt;&gt;$A635,1,MOD(E635-1+(COUNTIFS(F$313:$N$313,$A636)=COUNTIFS(F636:$N636,1)),E$312)+1))</f>
        <v>0</v>
      </c>
      <c r="F636" s="323">
        <f ca="1">IF($A636&lt;&gt;F$313,0,IF($A636&lt;&gt;$A635,1,MOD(F635-1+(COUNTIFS(G$313:$N$313,$A636)=COUNTIFS(G636:$N636,1)),F$312)+1))</f>
        <v>0</v>
      </c>
      <c r="G636" s="323">
        <f ca="1">IF($A636&lt;&gt;G$313,0,IF($A636&lt;&gt;$A635,1,MOD(G635-1+(COUNTIFS(H$313:$N$313,$A636)=COUNTIFS(H636:$N636,1)),G$312)+1))</f>
        <v>1</v>
      </c>
      <c r="H636" s="323">
        <f ca="1">IF($A636&lt;&gt;H$313,0,IF($A636&lt;&gt;$A635,1,MOD(H635-1+(COUNTIFS(I$313:$N$313,$A636)=COUNTIFS(I636:$N636,1)),H$312)+1))</f>
        <v>3</v>
      </c>
      <c r="I636" s="323">
        <f ca="1">IF($A636&lt;&gt;I$313,0,IF($A636&lt;&gt;$A635,1,MOD(I635-1+(COUNTIFS(N$313:$N$313,$A636)=COUNTIFS(N636:$N636,1)),I$312)+1))</f>
        <v>2</v>
      </c>
      <c r="J636" s="323"/>
      <c r="K636" s="323"/>
      <c r="L636" s="323"/>
      <c r="M636" s="323"/>
      <c r="O636">
        <v>322</v>
      </c>
      <c r="P636" s="125">
        <f t="shared" ca="1" si="872"/>
        <v>0.5</v>
      </c>
      <c r="Q636" s="125">
        <f t="shared" ca="1" si="873"/>
        <v>0</v>
      </c>
      <c r="R636" s="125">
        <f t="shared" ca="1" si="874"/>
        <v>0</v>
      </c>
      <c r="S636" s="125">
        <f t="shared" ca="1" si="875"/>
        <v>0</v>
      </c>
      <c r="T636" s="125">
        <v>0</v>
      </c>
      <c r="U636" s="125">
        <f t="shared" ca="1" si="876"/>
        <v>0.5</v>
      </c>
      <c r="V636" s="125">
        <f t="shared" ca="1" si="877"/>
        <v>0</v>
      </c>
      <c r="W636" s="125"/>
      <c r="X636" s="125"/>
      <c r="Y636" s="125"/>
      <c r="Z636" s="125"/>
    </row>
    <row r="637" spans="1:26" outlineLevel="1">
      <c r="A637">
        <f t="shared" ca="1" si="878"/>
        <v>2</v>
      </c>
      <c r="B637" t="str">
        <f t="shared" ca="1" si="879"/>
        <v>EP3 LPD1 LPS3 LPM3</v>
      </c>
      <c r="C637" s="325">
        <f ca="1">IF($A637&lt;&gt;$A636,1,MOD(C636-1+(COUNTIFS(D$313:$N$313,$A637)=COUNTIFS(D637:$N637,1)),C$312)+1)</f>
        <v>3</v>
      </c>
      <c r="D637" s="323">
        <f ca="1">IF($A637&lt;&gt;D$313,0,IF($A637&lt;&gt;$A636,1,MOD(D636-1+(COUNTIFS(E$313:$N$313,$A637)=COUNTIFS(E637:$N637,1)),D$312)+1))</f>
        <v>0</v>
      </c>
      <c r="E637" s="323">
        <f ca="1">IF($A637&lt;&gt;E$313,0,IF($A637&lt;&gt;$A636,1,MOD(E636-1+(COUNTIFS(F$313:$N$313,$A637)=COUNTIFS(F637:$N637,1)),E$312)+1))</f>
        <v>0</v>
      </c>
      <c r="F637" s="323">
        <f ca="1">IF($A637&lt;&gt;F$313,0,IF($A637&lt;&gt;$A636,1,MOD(F636-1+(COUNTIFS(G$313:$N$313,$A637)=COUNTIFS(G637:$N637,1)),F$312)+1))</f>
        <v>0</v>
      </c>
      <c r="G637" s="323">
        <f ca="1">IF($A637&lt;&gt;G$313,0,IF($A637&lt;&gt;$A636,1,MOD(G636-1+(COUNTIFS(H$313:$N$313,$A637)=COUNTIFS(H637:$N637,1)),G$312)+1))</f>
        <v>1</v>
      </c>
      <c r="H637" s="323">
        <f ca="1">IF($A637&lt;&gt;H$313,0,IF($A637&lt;&gt;$A636,1,MOD(H636-1+(COUNTIFS(I$313:$N$313,$A637)=COUNTIFS(I637:$N637,1)),H$312)+1))</f>
        <v>3</v>
      </c>
      <c r="I637" s="323">
        <f ca="1">IF($A637&lt;&gt;I$313,0,IF($A637&lt;&gt;$A636,1,MOD(I636-1+(COUNTIFS(N$313:$N$313,$A637)=COUNTIFS(N637:$N637,1)),I$312)+1))</f>
        <v>3</v>
      </c>
      <c r="J637" s="323"/>
      <c r="K637" s="323"/>
      <c r="L637" s="323"/>
      <c r="M637" s="323"/>
      <c r="O637">
        <v>323</v>
      </c>
      <c r="P637" s="125">
        <f t="shared" ca="1" si="872"/>
        <v>0.5</v>
      </c>
      <c r="Q637" s="125">
        <f t="shared" ca="1" si="873"/>
        <v>0</v>
      </c>
      <c r="R637" s="125">
        <f t="shared" ca="1" si="874"/>
        <v>0</v>
      </c>
      <c r="S637" s="125">
        <f t="shared" ca="1" si="875"/>
        <v>0</v>
      </c>
      <c r="T637" s="125">
        <v>0</v>
      </c>
      <c r="U637" s="125">
        <f t="shared" ca="1" si="876"/>
        <v>0.5</v>
      </c>
      <c r="V637" s="125">
        <f t="shared" ca="1" si="877"/>
        <v>0.5</v>
      </c>
      <c r="W637" s="125"/>
      <c r="X637" s="125"/>
      <c r="Y637" s="125"/>
      <c r="Z637" s="125"/>
    </row>
    <row r="638" spans="1:26" outlineLevel="1">
      <c r="A638">
        <f t="shared" ca="1" si="878"/>
        <v>2</v>
      </c>
      <c r="B638" t="str">
        <f t="shared" ca="1" si="879"/>
        <v>EP1 LPD1 LPS1 LPM1</v>
      </c>
      <c r="C638" s="325">
        <f ca="1">IF($A638&lt;&gt;$A637,1,MOD(C637-1+(COUNTIFS(D$313:$N$313,$A638)=COUNTIFS(D638:$N638,1)),C$312)+1)</f>
        <v>1</v>
      </c>
      <c r="D638" s="323">
        <f ca="1">IF($A638&lt;&gt;D$313,0,IF($A638&lt;&gt;$A637,1,MOD(D637-1+(COUNTIFS(E$313:$N$313,$A638)=COUNTIFS(E638:$N638,1)),D$312)+1))</f>
        <v>0</v>
      </c>
      <c r="E638" s="323">
        <f ca="1">IF($A638&lt;&gt;E$313,0,IF($A638&lt;&gt;$A637,1,MOD(E637-1+(COUNTIFS(F$313:$N$313,$A638)=COUNTIFS(F638:$N638,1)),E$312)+1))</f>
        <v>0</v>
      </c>
      <c r="F638" s="323">
        <f ca="1">IF($A638&lt;&gt;F$313,0,IF($A638&lt;&gt;$A637,1,MOD(F637-1+(COUNTIFS(G$313:$N$313,$A638)=COUNTIFS(G638:$N638,1)),F$312)+1))</f>
        <v>0</v>
      </c>
      <c r="G638" s="323">
        <f ca="1">IF($A638&lt;&gt;G$313,0,IF($A638&lt;&gt;$A637,1,MOD(G637-1+(COUNTIFS(H$313:$N$313,$A638)=COUNTIFS(H638:$N638,1)),G$312)+1))</f>
        <v>1</v>
      </c>
      <c r="H638" s="323">
        <f ca="1">IF($A638&lt;&gt;H$313,0,IF($A638&lt;&gt;$A637,1,MOD(H637-1+(COUNTIFS(I$313:$N$313,$A638)=COUNTIFS(I638:$N638,1)),H$312)+1))</f>
        <v>1</v>
      </c>
      <c r="I638" s="323">
        <f ca="1">IF($A638&lt;&gt;I$313,0,IF($A638&lt;&gt;$A637,1,MOD(I637-1+(COUNTIFS(N$313:$N$313,$A638)=COUNTIFS(N638:$N638,1)),I$312)+1))</f>
        <v>1</v>
      </c>
      <c r="J638" s="323"/>
      <c r="K638" s="323"/>
      <c r="L638" s="323"/>
      <c r="M638" s="323"/>
      <c r="O638">
        <v>324</v>
      </c>
      <c r="P638" s="125">
        <f t="shared" ca="1" si="872"/>
        <v>-0.5</v>
      </c>
      <c r="Q638" s="125">
        <f t="shared" ca="1" si="873"/>
        <v>0</v>
      </c>
      <c r="R638" s="125">
        <f t="shared" ca="1" si="874"/>
        <v>0</v>
      </c>
      <c r="S638" s="125">
        <f t="shared" ca="1" si="875"/>
        <v>0</v>
      </c>
      <c r="T638" s="125">
        <v>0</v>
      </c>
      <c r="U638" s="125">
        <f t="shared" ca="1" si="876"/>
        <v>-0.5</v>
      </c>
      <c r="V638" s="125">
        <f t="shared" ca="1" si="877"/>
        <v>-0.5</v>
      </c>
      <c r="W638" s="125"/>
      <c r="X638" s="125"/>
      <c r="Y638" s="125"/>
      <c r="Z638" s="125"/>
    </row>
    <row r="639" spans="1:26" outlineLevel="1">
      <c r="A639">
        <f t="shared" ca="1" si="878"/>
        <v>2</v>
      </c>
      <c r="B639" t="str">
        <f t="shared" ca="1" si="879"/>
        <v>EP1 LPD1 LPS1 LPM2</v>
      </c>
      <c r="C639" s="325">
        <f ca="1">IF($A639&lt;&gt;$A638,1,MOD(C638-1+(COUNTIFS(D$313:$N$313,$A639)=COUNTIFS(D639:$N639,1)),C$312)+1)</f>
        <v>1</v>
      </c>
      <c r="D639" s="323">
        <f ca="1">IF($A639&lt;&gt;D$313,0,IF($A639&lt;&gt;$A638,1,MOD(D638-1+(COUNTIFS(E$313:$N$313,$A639)=COUNTIFS(E639:$N639,1)),D$312)+1))</f>
        <v>0</v>
      </c>
      <c r="E639" s="323">
        <f ca="1">IF($A639&lt;&gt;E$313,0,IF($A639&lt;&gt;$A638,1,MOD(E638-1+(COUNTIFS(F$313:$N$313,$A639)=COUNTIFS(F639:$N639,1)),E$312)+1))</f>
        <v>0</v>
      </c>
      <c r="F639" s="323">
        <f ca="1">IF($A639&lt;&gt;F$313,0,IF($A639&lt;&gt;$A638,1,MOD(F638-1+(COUNTIFS(G$313:$N$313,$A639)=COUNTIFS(G639:$N639,1)),F$312)+1))</f>
        <v>0</v>
      </c>
      <c r="G639" s="323">
        <f ca="1">IF($A639&lt;&gt;G$313,0,IF($A639&lt;&gt;$A638,1,MOD(G638-1+(COUNTIFS(H$313:$N$313,$A639)=COUNTIFS(H639:$N639,1)),G$312)+1))</f>
        <v>1</v>
      </c>
      <c r="H639" s="323">
        <f ca="1">IF($A639&lt;&gt;H$313,0,IF($A639&lt;&gt;$A638,1,MOD(H638-1+(COUNTIFS(I$313:$N$313,$A639)=COUNTIFS(I639:$N639,1)),H$312)+1))</f>
        <v>1</v>
      </c>
      <c r="I639" s="323">
        <f ca="1">IF($A639&lt;&gt;I$313,0,IF($A639&lt;&gt;$A638,1,MOD(I638-1+(COUNTIFS(N$313:$N$313,$A639)=COUNTIFS(N639:$N639,1)),I$312)+1))</f>
        <v>2</v>
      </c>
      <c r="J639" s="323"/>
      <c r="K639" s="323"/>
      <c r="L639" s="323"/>
      <c r="M639" s="323"/>
      <c r="O639">
        <v>325</v>
      </c>
      <c r="P639" s="125">
        <f t="shared" ca="1" si="872"/>
        <v>-0.5</v>
      </c>
      <c r="Q639" s="125">
        <f t="shared" ca="1" si="873"/>
        <v>0</v>
      </c>
      <c r="R639" s="125">
        <f t="shared" ca="1" si="874"/>
        <v>0</v>
      </c>
      <c r="S639" s="125">
        <f t="shared" ca="1" si="875"/>
        <v>0</v>
      </c>
      <c r="T639" s="125">
        <v>0</v>
      </c>
      <c r="U639" s="125">
        <f t="shared" ca="1" si="876"/>
        <v>-0.5</v>
      </c>
      <c r="V639" s="125">
        <f t="shared" ca="1" si="877"/>
        <v>0</v>
      </c>
      <c r="W639" s="125"/>
      <c r="X639" s="125"/>
      <c r="Y639" s="125"/>
      <c r="Z639" s="125"/>
    </row>
    <row r="640" spans="1:26" outlineLevel="1">
      <c r="A640">
        <f t="shared" ca="1" si="878"/>
        <v>2</v>
      </c>
      <c r="B640" t="str">
        <f t="shared" ca="1" si="879"/>
        <v>EP1 LPD1 LPS1 LPM3</v>
      </c>
      <c r="C640" s="325">
        <f ca="1">IF($A640&lt;&gt;$A639,1,MOD(C639-1+(COUNTIFS(D$313:$N$313,$A640)=COUNTIFS(D640:$N640,1)),C$312)+1)</f>
        <v>1</v>
      </c>
      <c r="D640" s="323">
        <f ca="1">IF($A640&lt;&gt;D$313,0,IF($A640&lt;&gt;$A639,1,MOD(D639-1+(COUNTIFS(E$313:$N$313,$A640)=COUNTIFS(E640:$N640,1)),D$312)+1))</f>
        <v>0</v>
      </c>
      <c r="E640" s="323">
        <f ca="1">IF($A640&lt;&gt;E$313,0,IF($A640&lt;&gt;$A639,1,MOD(E639-1+(COUNTIFS(F$313:$N$313,$A640)=COUNTIFS(F640:$N640,1)),E$312)+1))</f>
        <v>0</v>
      </c>
      <c r="F640" s="323">
        <f ca="1">IF($A640&lt;&gt;F$313,0,IF($A640&lt;&gt;$A639,1,MOD(F639-1+(COUNTIFS(G$313:$N$313,$A640)=COUNTIFS(G640:$N640,1)),F$312)+1))</f>
        <v>0</v>
      </c>
      <c r="G640" s="323">
        <f ca="1">IF($A640&lt;&gt;G$313,0,IF($A640&lt;&gt;$A639,1,MOD(G639-1+(COUNTIFS(H$313:$N$313,$A640)=COUNTIFS(H640:$N640,1)),G$312)+1))</f>
        <v>1</v>
      </c>
      <c r="H640" s="323">
        <f ca="1">IF($A640&lt;&gt;H$313,0,IF($A640&lt;&gt;$A639,1,MOD(H639-1+(COUNTIFS(I$313:$N$313,$A640)=COUNTIFS(I640:$N640,1)),H$312)+1))</f>
        <v>1</v>
      </c>
      <c r="I640" s="323">
        <f ca="1">IF($A640&lt;&gt;I$313,0,IF($A640&lt;&gt;$A639,1,MOD(I639-1+(COUNTIFS(N$313:$N$313,$A640)=COUNTIFS(N640:$N640,1)),I$312)+1))</f>
        <v>3</v>
      </c>
      <c r="J640" s="323"/>
      <c r="K640" s="323"/>
      <c r="L640" s="323"/>
      <c r="M640" s="323"/>
      <c r="O640">
        <v>326</v>
      </c>
      <c r="P640" s="125">
        <f t="shared" ca="1" si="872"/>
        <v>-0.5</v>
      </c>
      <c r="Q640" s="125">
        <f t="shared" ca="1" si="873"/>
        <v>0</v>
      </c>
      <c r="R640" s="125">
        <f t="shared" ca="1" si="874"/>
        <v>0</v>
      </c>
      <c r="S640" s="125">
        <f t="shared" ca="1" si="875"/>
        <v>0</v>
      </c>
      <c r="T640" s="125">
        <v>0</v>
      </c>
      <c r="U640" s="125">
        <f t="shared" ca="1" si="876"/>
        <v>-0.5</v>
      </c>
      <c r="V640" s="125">
        <f t="shared" ca="1" si="877"/>
        <v>0.5</v>
      </c>
      <c r="W640" s="125"/>
      <c r="X640" s="125"/>
      <c r="Y640" s="125"/>
      <c r="Z640" s="125"/>
    </row>
    <row r="641" spans="1:28" outlineLevel="1">
      <c r="A641">
        <f t="shared" ca="1" si="878"/>
        <v>2</v>
      </c>
      <c r="B641" t="str">
        <f t="shared" ca="1" si="879"/>
        <v>EP1 LPD1 LPS2 LPM1</v>
      </c>
      <c r="C641" s="325">
        <f ca="1">IF($A641&lt;&gt;$A640,1,MOD(C640-1+(COUNTIFS(D$313:$N$313,$A641)=COUNTIFS(D641:$N641,1)),C$312)+1)</f>
        <v>1</v>
      </c>
      <c r="D641" s="323">
        <f ca="1">IF($A641&lt;&gt;D$313,0,IF($A641&lt;&gt;$A640,1,MOD(D640-1+(COUNTIFS(E$313:$N$313,$A641)=COUNTIFS(E641:$N641,1)),D$312)+1))</f>
        <v>0</v>
      </c>
      <c r="E641" s="323">
        <f ca="1">IF($A641&lt;&gt;E$313,0,IF($A641&lt;&gt;$A640,1,MOD(E640-1+(COUNTIFS(F$313:$N$313,$A641)=COUNTIFS(F641:$N641,1)),E$312)+1))</f>
        <v>0</v>
      </c>
      <c r="F641" s="323">
        <f ca="1">IF($A641&lt;&gt;F$313,0,IF($A641&lt;&gt;$A640,1,MOD(F640-1+(COUNTIFS(G$313:$N$313,$A641)=COUNTIFS(G641:$N641,1)),F$312)+1))</f>
        <v>0</v>
      </c>
      <c r="G641" s="323">
        <f ca="1">IF($A641&lt;&gt;G$313,0,IF($A641&lt;&gt;$A640,1,MOD(G640-1+(COUNTIFS(H$313:$N$313,$A641)=COUNTIFS(H641:$N641,1)),G$312)+1))</f>
        <v>1</v>
      </c>
      <c r="H641" s="323">
        <f ca="1">IF($A641&lt;&gt;H$313,0,IF($A641&lt;&gt;$A640,1,MOD(H640-1+(COUNTIFS(I$313:$N$313,$A641)=COUNTIFS(I641:$N641,1)),H$312)+1))</f>
        <v>2</v>
      </c>
      <c r="I641" s="323">
        <f ca="1">IF($A641&lt;&gt;I$313,0,IF($A641&lt;&gt;$A640,1,MOD(I640-1+(COUNTIFS(N$313:$N$313,$A641)=COUNTIFS(N641:$N641,1)),I$312)+1))</f>
        <v>1</v>
      </c>
      <c r="J641" s="323"/>
      <c r="K641" s="323"/>
      <c r="L641" s="323"/>
      <c r="M641" s="323"/>
      <c r="O641">
        <v>327</v>
      </c>
      <c r="P641" s="125">
        <f t="shared" ca="1" si="872"/>
        <v>-0.5</v>
      </c>
      <c r="Q641" s="125">
        <f t="shared" ca="1" si="873"/>
        <v>0</v>
      </c>
      <c r="R641" s="125">
        <f t="shared" ca="1" si="874"/>
        <v>0</v>
      </c>
      <c r="S641" s="125">
        <f t="shared" ca="1" si="875"/>
        <v>0</v>
      </c>
      <c r="T641" s="125">
        <v>0</v>
      </c>
      <c r="U641" s="125">
        <f t="shared" ca="1" si="876"/>
        <v>0</v>
      </c>
      <c r="V641" s="125">
        <f t="shared" ca="1" si="877"/>
        <v>-0.5</v>
      </c>
      <c r="W641" s="125"/>
      <c r="X641" s="125"/>
      <c r="Y641" s="125"/>
      <c r="Z641" s="125"/>
    </row>
    <row r="642" spans="1:28" outlineLevel="1">
      <c r="A642">
        <f t="shared" ca="1" si="878"/>
        <v>2</v>
      </c>
      <c r="B642" t="str">
        <f t="shared" ca="1" si="879"/>
        <v>EP1 LPD1 LPS2 LPM2</v>
      </c>
      <c r="C642" s="325">
        <f ca="1">IF($A642&lt;&gt;$A641,1,MOD(C641-1+(COUNTIFS(D$313:$N$313,$A642)=COUNTIFS(D642:$N642,1)),C$312)+1)</f>
        <v>1</v>
      </c>
      <c r="D642" s="323">
        <f ca="1">IF($A642&lt;&gt;D$313,0,IF($A642&lt;&gt;$A641,1,MOD(D641-1+(COUNTIFS(E$313:$N$313,$A642)=COUNTIFS(E642:$N642,1)),D$312)+1))</f>
        <v>0</v>
      </c>
      <c r="E642" s="323">
        <f ca="1">IF($A642&lt;&gt;E$313,0,IF($A642&lt;&gt;$A641,1,MOD(E641-1+(COUNTIFS(F$313:$N$313,$A642)=COUNTIFS(F642:$N642,1)),E$312)+1))</f>
        <v>0</v>
      </c>
      <c r="F642" s="323">
        <f ca="1">IF($A642&lt;&gt;F$313,0,IF($A642&lt;&gt;$A641,1,MOD(F641-1+(COUNTIFS(G$313:$N$313,$A642)=COUNTIFS(G642:$N642,1)),F$312)+1))</f>
        <v>0</v>
      </c>
      <c r="G642" s="323">
        <f ca="1">IF($A642&lt;&gt;G$313,0,IF($A642&lt;&gt;$A641,1,MOD(G641-1+(COUNTIFS(H$313:$N$313,$A642)=COUNTIFS(H642:$N642,1)),G$312)+1))</f>
        <v>1</v>
      </c>
      <c r="H642" s="323">
        <f ca="1">IF($A642&lt;&gt;H$313,0,IF($A642&lt;&gt;$A641,1,MOD(H641-1+(COUNTIFS(I$313:$N$313,$A642)=COUNTIFS(I642:$N642,1)),H$312)+1))</f>
        <v>2</v>
      </c>
      <c r="I642" s="323">
        <f ca="1">IF($A642&lt;&gt;I$313,0,IF($A642&lt;&gt;$A641,1,MOD(I641-1+(COUNTIFS(N$313:$N$313,$A642)=COUNTIFS(N642:$N642,1)),I$312)+1))</f>
        <v>2</v>
      </c>
      <c r="J642" s="323"/>
      <c r="K642" s="323"/>
      <c r="L642" s="323"/>
      <c r="M642" s="323"/>
      <c r="O642">
        <v>328</v>
      </c>
      <c r="P642" s="125">
        <f t="shared" ca="1" si="872"/>
        <v>-0.5</v>
      </c>
      <c r="Q642" s="125">
        <f t="shared" ca="1" si="873"/>
        <v>0</v>
      </c>
      <c r="R642" s="125">
        <f t="shared" ca="1" si="874"/>
        <v>0</v>
      </c>
      <c r="S642" s="125">
        <f t="shared" ca="1" si="875"/>
        <v>0</v>
      </c>
      <c r="T642" s="125">
        <v>0</v>
      </c>
      <c r="U642" s="125">
        <f t="shared" ca="1" si="876"/>
        <v>0</v>
      </c>
      <c r="V642" s="125">
        <f t="shared" ca="1" si="877"/>
        <v>0</v>
      </c>
      <c r="W642" s="125"/>
      <c r="X642" s="125"/>
      <c r="Y642" s="125"/>
      <c r="Z642" s="125"/>
    </row>
    <row r="643" spans="1:28" outlineLevel="1">
      <c r="A643">
        <f t="shared" ca="1" si="878"/>
        <v>2</v>
      </c>
      <c r="B643" t="str">
        <f t="shared" ca="1" si="879"/>
        <v>EP1 LPD1 LPS2 LPM3</v>
      </c>
      <c r="C643" s="325">
        <f ca="1">IF($A643&lt;&gt;$A642,1,MOD(C642-1+(COUNTIFS(D$313:$N$313,$A643)=COUNTIFS(D643:$N643,1)),C$312)+1)</f>
        <v>1</v>
      </c>
      <c r="D643" s="323">
        <f ca="1">IF($A643&lt;&gt;D$313,0,IF($A643&lt;&gt;$A642,1,MOD(D642-1+(COUNTIFS(E$313:$N$313,$A643)=COUNTIFS(E643:$N643,1)),D$312)+1))</f>
        <v>0</v>
      </c>
      <c r="E643" s="323">
        <f ca="1">IF($A643&lt;&gt;E$313,0,IF($A643&lt;&gt;$A642,1,MOD(E642-1+(COUNTIFS(F$313:$N$313,$A643)=COUNTIFS(F643:$N643,1)),E$312)+1))</f>
        <v>0</v>
      </c>
      <c r="F643" s="323">
        <f ca="1">IF($A643&lt;&gt;F$313,0,IF($A643&lt;&gt;$A642,1,MOD(F642-1+(COUNTIFS(G$313:$N$313,$A643)=COUNTIFS(G643:$N643,1)),F$312)+1))</f>
        <v>0</v>
      </c>
      <c r="G643" s="323">
        <f ca="1">IF($A643&lt;&gt;G$313,0,IF($A643&lt;&gt;$A642,1,MOD(G642-1+(COUNTIFS(H$313:$N$313,$A643)=COUNTIFS(H643:$N643,1)),G$312)+1))</f>
        <v>1</v>
      </c>
      <c r="H643" s="323">
        <f ca="1">IF($A643&lt;&gt;H$313,0,IF($A643&lt;&gt;$A642,1,MOD(H642-1+(COUNTIFS(I$313:$N$313,$A643)=COUNTIFS(I643:$N643,1)),H$312)+1))</f>
        <v>2</v>
      </c>
      <c r="I643" s="323">
        <f ca="1">IF($A643&lt;&gt;I$313,0,IF($A643&lt;&gt;$A642,1,MOD(I642-1+(COUNTIFS(N$313:$N$313,$A643)=COUNTIFS(N643:$N643,1)),I$312)+1))</f>
        <v>3</v>
      </c>
      <c r="J643" s="323"/>
      <c r="K643" s="323"/>
      <c r="L643" s="323"/>
      <c r="M643" s="323"/>
      <c r="O643">
        <v>329</v>
      </c>
      <c r="P643" s="125">
        <f t="shared" ca="1" si="872"/>
        <v>-0.5</v>
      </c>
      <c r="Q643" s="125">
        <f t="shared" ca="1" si="873"/>
        <v>0</v>
      </c>
      <c r="R643" s="125">
        <f t="shared" ca="1" si="874"/>
        <v>0</v>
      </c>
      <c r="S643" s="125">
        <f t="shared" ca="1" si="875"/>
        <v>0</v>
      </c>
      <c r="T643" s="125">
        <v>0</v>
      </c>
      <c r="U643" s="125">
        <f t="shared" ca="1" si="876"/>
        <v>0</v>
      </c>
      <c r="V643" s="125">
        <f t="shared" ca="1" si="877"/>
        <v>0.5</v>
      </c>
      <c r="W643" s="125"/>
      <c r="X643" s="125"/>
      <c r="Y643" s="125"/>
      <c r="Z643" s="125"/>
    </row>
    <row r="644" spans="1:28" outlineLevel="1">
      <c r="A644">
        <f t="shared" ca="1" si="878"/>
        <v>2</v>
      </c>
      <c r="B644" t="str">
        <f t="shared" ca="1" si="879"/>
        <v>EP1 LPD1 LPS3 LPM1</v>
      </c>
      <c r="C644" s="325">
        <f ca="1">IF($A644&lt;&gt;$A643,1,MOD(C643-1+(COUNTIFS(D$313:$N$313,$A644)=COUNTIFS(D644:$N644,1)),C$312)+1)</f>
        <v>1</v>
      </c>
      <c r="D644" s="323">
        <f ca="1">IF($A644&lt;&gt;D$313,0,IF($A644&lt;&gt;$A643,1,MOD(D643-1+(COUNTIFS(E$313:$N$313,$A644)=COUNTIFS(E644:$N644,1)),D$312)+1))</f>
        <v>0</v>
      </c>
      <c r="E644" s="323">
        <f ca="1">IF($A644&lt;&gt;E$313,0,IF($A644&lt;&gt;$A643,1,MOD(E643-1+(COUNTIFS(F$313:$N$313,$A644)=COUNTIFS(F644:$N644,1)),E$312)+1))</f>
        <v>0</v>
      </c>
      <c r="F644" s="323">
        <f ca="1">IF($A644&lt;&gt;F$313,0,IF($A644&lt;&gt;$A643,1,MOD(F643-1+(COUNTIFS(G$313:$N$313,$A644)=COUNTIFS(G644:$N644,1)),F$312)+1))</f>
        <v>0</v>
      </c>
      <c r="G644" s="323">
        <f ca="1">IF($A644&lt;&gt;G$313,0,IF($A644&lt;&gt;$A643,1,MOD(G643-1+(COUNTIFS(H$313:$N$313,$A644)=COUNTIFS(H644:$N644,1)),G$312)+1))</f>
        <v>1</v>
      </c>
      <c r="H644" s="323">
        <f ca="1">IF($A644&lt;&gt;H$313,0,IF($A644&lt;&gt;$A643,1,MOD(H643-1+(COUNTIFS(I$313:$N$313,$A644)=COUNTIFS(I644:$N644,1)),H$312)+1))</f>
        <v>3</v>
      </c>
      <c r="I644" s="323">
        <f ca="1">IF($A644&lt;&gt;I$313,0,IF($A644&lt;&gt;$A643,1,MOD(I643-1+(COUNTIFS(N$313:$N$313,$A644)=COUNTIFS(N644:$N644,1)),I$312)+1))</f>
        <v>1</v>
      </c>
      <c r="J644" s="323"/>
      <c r="K644" s="323"/>
      <c r="L644" s="323"/>
      <c r="M644" s="323"/>
      <c r="O644">
        <v>330</v>
      </c>
      <c r="P644" s="125">
        <f t="shared" ca="1" si="872"/>
        <v>-0.5</v>
      </c>
      <c r="Q644" s="125">
        <f t="shared" ca="1" si="873"/>
        <v>0</v>
      </c>
      <c r="R644" s="125">
        <f t="shared" ca="1" si="874"/>
        <v>0</v>
      </c>
      <c r="S644" s="125">
        <f t="shared" ca="1" si="875"/>
        <v>0</v>
      </c>
      <c r="T644" s="125">
        <v>0</v>
      </c>
      <c r="U644" s="125">
        <f t="shared" ca="1" si="876"/>
        <v>0.5</v>
      </c>
      <c r="V644" s="125">
        <f t="shared" ca="1" si="877"/>
        <v>-0.5</v>
      </c>
      <c r="W644" s="125"/>
      <c r="X644" s="125"/>
      <c r="Y644" s="125"/>
      <c r="Z644" s="125"/>
    </row>
    <row r="645" spans="1:28" outlineLevel="1">
      <c r="A645">
        <f t="shared" ca="1" si="878"/>
        <v>2</v>
      </c>
      <c r="B645" t="str">
        <f t="shared" ca="1" si="879"/>
        <v>EP1 LPD1 LPS3 LPM2</v>
      </c>
      <c r="C645" s="325">
        <f ca="1">IF($A645&lt;&gt;$A644,1,MOD(C644-1+(COUNTIFS(D$313:$N$313,$A645)=COUNTIFS(D645:$N645,1)),C$312)+1)</f>
        <v>1</v>
      </c>
      <c r="D645" s="323">
        <f ca="1">IF($A645&lt;&gt;D$313,0,IF($A645&lt;&gt;$A644,1,MOD(D644-1+(COUNTIFS(E$313:$N$313,$A645)=COUNTIFS(E645:$N645,1)),D$312)+1))</f>
        <v>0</v>
      </c>
      <c r="E645" s="323">
        <f ca="1">IF($A645&lt;&gt;E$313,0,IF($A645&lt;&gt;$A644,1,MOD(E644-1+(COUNTIFS(F$313:$N$313,$A645)=COUNTIFS(F645:$N645,1)),E$312)+1))</f>
        <v>0</v>
      </c>
      <c r="F645" s="323">
        <f ca="1">IF($A645&lt;&gt;F$313,0,IF($A645&lt;&gt;$A644,1,MOD(F644-1+(COUNTIFS(G$313:$N$313,$A645)=COUNTIFS(G645:$N645,1)),F$312)+1))</f>
        <v>0</v>
      </c>
      <c r="G645" s="323">
        <f ca="1">IF($A645&lt;&gt;G$313,0,IF($A645&lt;&gt;$A644,1,MOD(G644-1+(COUNTIFS(H$313:$N$313,$A645)=COUNTIFS(H645:$N645,1)),G$312)+1))</f>
        <v>1</v>
      </c>
      <c r="H645" s="323">
        <f ca="1">IF($A645&lt;&gt;H$313,0,IF($A645&lt;&gt;$A644,1,MOD(H644-1+(COUNTIFS(I$313:$N$313,$A645)=COUNTIFS(I645:$N645,1)),H$312)+1))</f>
        <v>3</v>
      </c>
      <c r="I645" s="323">
        <f ca="1">IF($A645&lt;&gt;I$313,0,IF($A645&lt;&gt;$A644,1,MOD(I644-1+(COUNTIFS(N$313:$N$313,$A645)=COUNTIFS(N645:$N645,1)),I$312)+1))</f>
        <v>2</v>
      </c>
      <c r="J645" s="323"/>
      <c r="K645" s="323"/>
      <c r="L645" s="323"/>
      <c r="M645" s="323"/>
      <c r="O645">
        <v>331</v>
      </c>
      <c r="P645" s="125">
        <f t="shared" ca="1" si="872"/>
        <v>-0.5</v>
      </c>
      <c r="Q645" s="125">
        <f t="shared" ca="1" si="873"/>
        <v>0</v>
      </c>
      <c r="R645" s="125">
        <f t="shared" ca="1" si="874"/>
        <v>0</v>
      </c>
      <c r="S645" s="125">
        <f t="shared" ca="1" si="875"/>
        <v>0</v>
      </c>
      <c r="T645" s="125">
        <v>0</v>
      </c>
      <c r="U645" s="125">
        <f t="shared" ca="1" si="876"/>
        <v>0.5</v>
      </c>
      <c r="V645" s="125">
        <f t="shared" ca="1" si="877"/>
        <v>0</v>
      </c>
      <c r="W645" s="125"/>
      <c r="X645" s="125"/>
      <c r="Y645" s="125"/>
      <c r="Z645" s="125"/>
    </row>
    <row r="646" spans="1:28" outlineLevel="1">
      <c r="A646">
        <f t="shared" ca="1" si="878"/>
        <v>2</v>
      </c>
      <c r="B646" t="str">
        <f t="shared" ca="1" si="879"/>
        <v>EP1 LPD1 LPS3 LPM3</v>
      </c>
      <c r="C646" s="325">
        <f ca="1">IF($A646&lt;&gt;$A645,1,MOD(C645-1+(COUNTIFS(D$313:$N$313,$A646)=COUNTIFS(D646:$N646,1)),C$312)+1)</f>
        <v>1</v>
      </c>
      <c r="D646" s="323">
        <f ca="1">IF($A646&lt;&gt;D$313,0,IF($A646&lt;&gt;$A645,1,MOD(D645-1+(COUNTIFS(E$313:$N$313,$A646)=COUNTIFS(E646:$N646,1)),D$312)+1))</f>
        <v>0</v>
      </c>
      <c r="E646" s="323">
        <f ca="1">IF($A646&lt;&gt;E$313,0,IF($A646&lt;&gt;$A645,1,MOD(E645-1+(COUNTIFS(F$313:$N$313,$A646)=COUNTIFS(F646:$N646,1)),E$312)+1))</f>
        <v>0</v>
      </c>
      <c r="F646" s="323">
        <f ca="1">IF($A646&lt;&gt;F$313,0,IF($A646&lt;&gt;$A645,1,MOD(F645-1+(COUNTIFS(G$313:$N$313,$A646)=COUNTIFS(G646:$N646,1)),F$312)+1))</f>
        <v>0</v>
      </c>
      <c r="G646" s="323">
        <f ca="1">IF($A646&lt;&gt;G$313,0,IF($A646&lt;&gt;$A645,1,MOD(G645-1+(COUNTIFS(H$313:$N$313,$A646)=COUNTIFS(H646:$N646,1)),G$312)+1))</f>
        <v>1</v>
      </c>
      <c r="H646" s="323">
        <f ca="1">IF($A646&lt;&gt;H$313,0,IF($A646&lt;&gt;$A645,1,MOD(H645-1+(COUNTIFS(I$313:$N$313,$A646)=COUNTIFS(I646:$N646,1)),H$312)+1))</f>
        <v>3</v>
      </c>
      <c r="I646" s="323">
        <f ca="1">IF($A646&lt;&gt;I$313,0,IF($A646&lt;&gt;$A645,1,MOD(I645-1+(COUNTIFS(N$313:$N$313,$A646)=COUNTIFS(N646:$N646,1)),I$312)+1))</f>
        <v>3</v>
      </c>
      <c r="J646" s="323"/>
      <c r="K646" s="323"/>
      <c r="L646" s="323"/>
      <c r="M646" s="323"/>
      <c r="O646">
        <v>332</v>
      </c>
      <c r="P646" s="125">
        <f t="shared" ca="1" si="872"/>
        <v>-0.5</v>
      </c>
      <c r="Q646" s="125">
        <f t="shared" ca="1" si="873"/>
        <v>0</v>
      </c>
      <c r="R646" s="125">
        <f t="shared" ca="1" si="874"/>
        <v>0</v>
      </c>
      <c r="S646" s="125">
        <f t="shared" ca="1" si="875"/>
        <v>0</v>
      </c>
      <c r="T646" s="125">
        <v>0</v>
      </c>
      <c r="U646" s="125">
        <f t="shared" ca="1" si="876"/>
        <v>0.5</v>
      </c>
      <c r="V646" s="125">
        <f t="shared" ca="1" si="877"/>
        <v>0.5</v>
      </c>
      <c r="W646" s="125"/>
      <c r="X646" s="125"/>
      <c r="Y646" s="125"/>
      <c r="Z646" s="125"/>
    </row>
    <row r="647" spans="1:28" outlineLevel="1">
      <c r="A647">
        <f t="shared" ca="1" si="878"/>
        <v>2</v>
      </c>
      <c r="B647" t="str">
        <f t="shared" ca="1" si="879"/>
        <v>EP2 LPD1 LPS1 LPM1</v>
      </c>
      <c r="C647" s="325">
        <f ca="1">IF($A647&lt;&gt;$A646,1,MOD(C646-1+(COUNTIFS(D$313:$N$313,$A647)=COUNTIFS(D647:$N647,1)),C$312)+1)</f>
        <v>2</v>
      </c>
      <c r="D647" s="323">
        <f ca="1">IF($A647&lt;&gt;D$313,0,IF($A647&lt;&gt;$A646,1,MOD(D646-1+(COUNTIFS(E$313:$N$313,$A647)=COUNTIFS(E647:$N647,1)),D$312)+1))</f>
        <v>0</v>
      </c>
      <c r="E647" s="323">
        <f ca="1">IF($A647&lt;&gt;E$313,0,IF($A647&lt;&gt;$A646,1,MOD(E646-1+(COUNTIFS(F$313:$N$313,$A647)=COUNTIFS(F647:$N647,1)),E$312)+1))</f>
        <v>0</v>
      </c>
      <c r="F647" s="323">
        <f ca="1">IF($A647&lt;&gt;F$313,0,IF($A647&lt;&gt;$A646,1,MOD(F646-1+(COUNTIFS(G$313:$N$313,$A647)=COUNTIFS(G647:$N647,1)),F$312)+1))</f>
        <v>0</v>
      </c>
      <c r="G647" s="323">
        <f ca="1">IF($A647&lt;&gt;G$313,0,IF($A647&lt;&gt;$A646,1,MOD(G646-1+(COUNTIFS(H$313:$N$313,$A647)=COUNTIFS(H647:$N647,1)),G$312)+1))</f>
        <v>1</v>
      </c>
      <c r="H647" s="323">
        <f ca="1">IF($A647&lt;&gt;H$313,0,IF($A647&lt;&gt;$A646,1,MOD(H646-1+(COUNTIFS(I$313:$N$313,$A647)=COUNTIFS(I647:$N647,1)),H$312)+1))</f>
        <v>1</v>
      </c>
      <c r="I647" s="323">
        <f ca="1">IF($A647&lt;&gt;I$313,0,IF($A647&lt;&gt;$A646,1,MOD(I646-1+(COUNTIFS(N$313:$N$313,$A647)=COUNTIFS(N647:$N647,1)),I$312)+1))</f>
        <v>1</v>
      </c>
      <c r="J647" s="323"/>
      <c r="K647" s="323"/>
      <c r="L647" s="323"/>
      <c r="M647" s="323"/>
      <c r="O647">
        <v>333</v>
      </c>
      <c r="P647" s="125">
        <f t="shared" ca="1" si="872"/>
        <v>0</v>
      </c>
      <c r="Q647" s="125">
        <f t="shared" ca="1" si="873"/>
        <v>0</v>
      </c>
      <c r="R647" s="125">
        <f t="shared" ca="1" si="874"/>
        <v>0</v>
      </c>
      <c r="S647" s="125">
        <f t="shared" ca="1" si="875"/>
        <v>0</v>
      </c>
      <c r="T647" s="125">
        <v>0</v>
      </c>
      <c r="U647" s="125">
        <f t="shared" ca="1" si="876"/>
        <v>-0.5</v>
      </c>
      <c r="V647" s="125">
        <f t="shared" ca="1" si="877"/>
        <v>-0.5</v>
      </c>
      <c r="W647" s="125"/>
      <c r="X647" s="125"/>
      <c r="Y647" s="125"/>
      <c r="Z647" s="125"/>
    </row>
    <row r="648" spans="1:28" outlineLevel="1">
      <c r="A648">
        <f t="shared" ca="1" si="878"/>
        <v>2</v>
      </c>
      <c r="B648" t="str">
        <f t="shared" ca="1" si="879"/>
        <v>EP2 LPD1 LPS1 LPM2</v>
      </c>
      <c r="C648" s="325">
        <f ca="1">IF($A648&lt;&gt;$A647,1,MOD(C647-1+(COUNTIFS(D$313:$N$313,$A648)=COUNTIFS(D648:$N648,1)),C$312)+1)</f>
        <v>2</v>
      </c>
      <c r="D648" s="323">
        <f ca="1">IF($A648&lt;&gt;D$313,0,IF($A648&lt;&gt;$A647,1,MOD(D647-1+(COUNTIFS(E$313:$N$313,$A648)=COUNTIFS(E648:$N648,1)),D$312)+1))</f>
        <v>0</v>
      </c>
      <c r="E648" s="323">
        <f ca="1">IF($A648&lt;&gt;E$313,0,IF($A648&lt;&gt;$A647,1,MOD(E647-1+(COUNTIFS(F$313:$N$313,$A648)=COUNTIFS(F648:$N648,1)),E$312)+1))</f>
        <v>0</v>
      </c>
      <c r="F648" s="323">
        <f ca="1">IF($A648&lt;&gt;F$313,0,IF($A648&lt;&gt;$A647,1,MOD(F647-1+(COUNTIFS(G$313:$N$313,$A648)=COUNTIFS(G648:$N648,1)),F$312)+1))</f>
        <v>0</v>
      </c>
      <c r="G648" s="323">
        <f ca="1">IF($A648&lt;&gt;G$313,0,IF($A648&lt;&gt;$A647,1,MOD(G647-1+(COUNTIFS(H$313:$N$313,$A648)=COUNTIFS(H648:$N648,1)),G$312)+1))</f>
        <v>1</v>
      </c>
      <c r="H648" s="323">
        <f ca="1">IF($A648&lt;&gt;H$313,0,IF($A648&lt;&gt;$A647,1,MOD(H647-1+(COUNTIFS(I$313:$N$313,$A648)=COUNTIFS(I648:$N648,1)),H$312)+1))</f>
        <v>1</v>
      </c>
      <c r="I648" s="323">
        <f ca="1">IF($A648&lt;&gt;I$313,0,IF($A648&lt;&gt;$A647,1,MOD(I647-1+(COUNTIFS(N$313:$N$313,$A648)=COUNTIFS(N648:$N648,1)),I$312)+1))</f>
        <v>2</v>
      </c>
      <c r="J648" s="323"/>
      <c r="K648" s="323"/>
      <c r="L648" s="323"/>
      <c r="M648" s="323"/>
      <c r="O648">
        <v>334</v>
      </c>
      <c r="P648" s="125">
        <f t="shared" ca="1" si="872"/>
        <v>0</v>
      </c>
      <c r="Q648" s="125">
        <f t="shared" ca="1" si="873"/>
        <v>0</v>
      </c>
      <c r="R648" s="125">
        <f t="shared" ca="1" si="874"/>
        <v>0</v>
      </c>
      <c r="S648" s="125">
        <f t="shared" ca="1" si="875"/>
        <v>0</v>
      </c>
      <c r="T648" s="125">
        <v>0</v>
      </c>
      <c r="U648" s="125">
        <f t="shared" ca="1" si="876"/>
        <v>-0.5</v>
      </c>
      <c r="V648" s="125">
        <f t="shared" ca="1" si="877"/>
        <v>0</v>
      </c>
      <c r="W648" s="125"/>
      <c r="X648" s="125"/>
      <c r="Y648" s="125"/>
      <c r="Z648" s="125"/>
    </row>
    <row r="649" spans="1:28" outlineLevel="1">
      <c r="A649">
        <f t="shared" ca="1" si="878"/>
        <v>2</v>
      </c>
      <c r="B649" t="str">
        <f t="shared" ca="1" si="879"/>
        <v>EP2 LPD1 LPS1 LPM3</v>
      </c>
      <c r="C649" s="325">
        <f ca="1">IF($A649&lt;&gt;$A648,1,MOD(C648-1+(COUNTIFS(D$313:$N$313,$A649)=COUNTIFS(D649:$N649,1)),C$312)+1)</f>
        <v>2</v>
      </c>
      <c r="D649" s="323">
        <f ca="1">IF($A649&lt;&gt;D$313,0,IF($A649&lt;&gt;$A648,1,MOD(D648-1+(COUNTIFS(E$313:$N$313,$A649)=COUNTIFS(E649:$N649,1)),D$312)+1))</f>
        <v>0</v>
      </c>
      <c r="E649" s="323">
        <f ca="1">IF($A649&lt;&gt;E$313,0,IF($A649&lt;&gt;$A648,1,MOD(E648-1+(COUNTIFS(F$313:$N$313,$A649)=COUNTIFS(F649:$N649,1)),E$312)+1))</f>
        <v>0</v>
      </c>
      <c r="F649" s="323">
        <f ca="1">IF($A649&lt;&gt;F$313,0,IF($A649&lt;&gt;$A648,1,MOD(F648-1+(COUNTIFS(G$313:$N$313,$A649)=COUNTIFS(G649:$N649,1)),F$312)+1))</f>
        <v>0</v>
      </c>
      <c r="G649" s="323">
        <f ca="1">IF($A649&lt;&gt;G$313,0,IF($A649&lt;&gt;$A648,1,MOD(G648-1+(COUNTIFS(H$313:$N$313,$A649)=COUNTIFS(H649:$N649,1)),G$312)+1))</f>
        <v>1</v>
      </c>
      <c r="H649" s="323">
        <f ca="1">IF($A649&lt;&gt;H$313,0,IF($A649&lt;&gt;$A648,1,MOD(H648-1+(COUNTIFS(I$313:$N$313,$A649)=COUNTIFS(I649:$N649,1)),H$312)+1))</f>
        <v>1</v>
      </c>
      <c r="I649" s="323">
        <f ca="1">IF($A649&lt;&gt;I$313,0,IF($A649&lt;&gt;$A648,1,MOD(I648-1+(COUNTIFS(N$313:$N$313,$A649)=COUNTIFS(N649:$N649,1)),I$312)+1))</f>
        <v>3</v>
      </c>
      <c r="J649" s="323"/>
      <c r="K649" s="323"/>
      <c r="L649" s="323"/>
      <c r="M649" s="323"/>
      <c r="O649">
        <v>335</v>
      </c>
      <c r="P649" s="125">
        <f t="shared" ca="1" si="872"/>
        <v>0</v>
      </c>
      <c r="Q649" s="125">
        <f t="shared" ca="1" si="873"/>
        <v>0</v>
      </c>
      <c r="R649" s="125">
        <f t="shared" ca="1" si="874"/>
        <v>0</v>
      </c>
      <c r="S649" s="125">
        <f t="shared" ca="1" si="875"/>
        <v>0</v>
      </c>
      <c r="T649" s="125">
        <v>0</v>
      </c>
      <c r="U649" s="125">
        <f t="shared" ca="1" si="876"/>
        <v>-0.5</v>
      </c>
      <c r="V649" s="125">
        <f t="shared" ca="1" si="877"/>
        <v>0.5</v>
      </c>
      <c r="W649" s="125"/>
      <c r="X649" s="125"/>
      <c r="Y649" s="125"/>
      <c r="Z649" s="125"/>
    </row>
    <row r="650" spans="1:28" outlineLevel="1">
      <c r="A650">
        <f t="shared" ca="1" si="878"/>
        <v>2</v>
      </c>
      <c r="B650" t="str">
        <f t="shared" ca="1" si="879"/>
        <v>EP2 LPD1 LPS2 LPM1</v>
      </c>
      <c r="C650" s="325">
        <f ca="1">IF($A650&lt;&gt;$A649,1,MOD(C649-1+(COUNTIFS(D$313:$N$313,$A650)=COUNTIFS(D650:$N650,1)),C$312)+1)</f>
        <v>2</v>
      </c>
      <c r="D650" s="323">
        <f ca="1">IF($A650&lt;&gt;D$313,0,IF($A650&lt;&gt;$A649,1,MOD(D649-1+(COUNTIFS(E$313:$N$313,$A650)=COUNTIFS(E650:$N650,1)),D$312)+1))</f>
        <v>0</v>
      </c>
      <c r="E650" s="323">
        <f ca="1">IF($A650&lt;&gt;E$313,0,IF($A650&lt;&gt;$A649,1,MOD(E649-1+(COUNTIFS(F$313:$N$313,$A650)=COUNTIFS(F650:$N650,1)),E$312)+1))</f>
        <v>0</v>
      </c>
      <c r="F650" s="323">
        <f ca="1">IF($A650&lt;&gt;F$313,0,IF($A650&lt;&gt;$A649,1,MOD(F649-1+(COUNTIFS(G$313:$N$313,$A650)=COUNTIFS(G650:$N650,1)),F$312)+1))</f>
        <v>0</v>
      </c>
      <c r="G650" s="323">
        <f ca="1">IF($A650&lt;&gt;G$313,0,IF($A650&lt;&gt;$A649,1,MOD(G649-1+(COUNTIFS(H$313:$N$313,$A650)=COUNTIFS(H650:$N650,1)),G$312)+1))</f>
        <v>1</v>
      </c>
      <c r="H650" s="323">
        <f ca="1">IF($A650&lt;&gt;H$313,0,IF($A650&lt;&gt;$A649,1,MOD(H649-1+(COUNTIFS(I$313:$N$313,$A650)=COUNTIFS(I650:$N650,1)),H$312)+1))</f>
        <v>2</v>
      </c>
      <c r="I650" s="323">
        <f ca="1">IF($A650&lt;&gt;I$313,0,IF($A650&lt;&gt;$A649,1,MOD(I649-1+(COUNTIFS(N$313:$N$313,$A650)=COUNTIFS(N650:$N650,1)),I$312)+1))</f>
        <v>1</v>
      </c>
      <c r="J650" s="323"/>
      <c r="K650" s="323"/>
      <c r="L650" s="323"/>
      <c r="M650" s="323"/>
      <c r="O650">
        <v>336</v>
      </c>
      <c r="P650" s="125">
        <f t="shared" ca="1" si="872"/>
        <v>0</v>
      </c>
      <c r="Q650" s="125">
        <f t="shared" ca="1" si="873"/>
        <v>0</v>
      </c>
      <c r="R650" s="125">
        <f t="shared" ca="1" si="874"/>
        <v>0</v>
      </c>
      <c r="S650" s="125">
        <f t="shared" ca="1" si="875"/>
        <v>0</v>
      </c>
      <c r="T650" s="125">
        <v>0</v>
      </c>
      <c r="U650" s="125">
        <f t="shared" ca="1" si="876"/>
        <v>0</v>
      </c>
      <c r="V650" s="125">
        <f t="shared" ca="1" si="877"/>
        <v>-0.5</v>
      </c>
      <c r="W650" s="125"/>
      <c r="X650" s="125"/>
      <c r="Y650" s="125"/>
      <c r="Z650" s="125"/>
    </row>
    <row r="651" spans="1:28" outlineLevel="1">
      <c r="N651" s="12">
        <v>-0.25</v>
      </c>
      <c r="O651">
        <f ca="1">OFFSET(O651,-1,0)+1</f>
        <v>337</v>
      </c>
      <c r="P651" s="368">
        <f t="shared" ref="P651:T654" si="880">$N651*0</f>
        <v>0</v>
      </c>
      <c r="Q651" s="368">
        <f t="shared" si="880"/>
        <v>0</v>
      </c>
      <c r="R651" s="368">
        <f t="shared" si="880"/>
        <v>0</v>
      </c>
      <c r="S651" s="368">
        <f t="shared" si="880"/>
        <v>0</v>
      </c>
      <c r="T651" s="368">
        <f t="shared" si="880"/>
        <v>0</v>
      </c>
      <c r="U651" s="368">
        <f>$N651/2</f>
        <v>-0.125</v>
      </c>
      <c r="V651" s="368">
        <f>$N651*2</f>
        <v>-0.5</v>
      </c>
      <c r="W651" s="368"/>
      <c r="X651" s="368"/>
      <c r="Y651" s="368"/>
      <c r="Z651" s="368"/>
      <c r="AB651" t="s">
        <v>1373</v>
      </c>
    </row>
    <row r="652" spans="1:28" outlineLevel="1">
      <c r="N652" s="12">
        <v>-0.5</v>
      </c>
      <c r="O652">
        <f t="shared" ref="O652:O666" ca="1" si="881">OFFSET(O652,-1,0)+1</f>
        <v>338</v>
      </c>
      <c r="P652" s="368">
        <f t="shared" si="880"/>
        <v>0</v>
      </c>
      <c r="Q652" s="368">
        <f t="shared" si="880"/>
        <v>0</v>
      </c>
      <c r="R652" s="368">
        <f t="shared" si="880"/>
        <v>0</v>
      </c>
      <c r="S652" s="368">
        <f t="shared" si="880"/>
        <v>0</v>
      </c>
      <c r="T652" s="368">
        <f t="shared" si="880"/>
        <v>0</v>
      </c>
      <c r="U652" s="368">
        <f>$N652/2</f>
        <v>-0.25</v>
      </c>
      <c r="V652" s="368">
        <f>$N652*2</f>
        <v>-1</v>
      </c>
      <c r="W652" s="368"/>
      <c r="X652" s="368"/>
      <c r="Y652" s="368"/>
      <c r="Z652" s="368"/>
    </row>
    <row r="653" spans="1:28" outlineLevel="1">
      <c r="N653" s="12">
        <v>-0.75</v>
      </c>
      <c r="O653">
        <f t="shared" ca="1" si="881"/>
        <v>339</v>
      </c>
      <c r="P653" s="368">
        <f t="shared" si="880"/>
        <v>0</v>
      </c>
      <c r="Q653" s="368">
        <f t="shared" si="880"/>
        <v>0</v>
      </c>
      <c r="R653" s="368">
        <f t="shared" si="880"/>
        <v>0</v>
      </c>
      <c r="S653" s="368">
        <f t="shared" si="880"/>
        <v>0</v>
      </c>
      <c r="T653" s="368">
        <f t="shared" si="880"/>
        <v>0</v>
      </c>
      <c r="U653" s="368">
        <f>$N653/2</f>
        <v>-0.375</v>
      </c>
      <c r="V653" s="368">
        <f>$N653*2</f>
        <v>-1.5</v>
      </c>
      <c r="W653" s="368"/>
      <c r="X653" s="368"/>
      <c r="Y653" s="368"/>
      <c r="Z653" s="368"/>
    </row>
    <row r="654" spans="1:28" outlineLevel="1">
      <c r="N654" s="12">
        <v>-1</v>
      </c>
      <c r="O654">
        <f t="shared" ca="1" si="881"/>
        <v>340</v>
      </c>
      <c r="P654" s="368">
        <f t="shared" si="880"/>
        <v>0</v>
      </c>
      <c r="Q654" s="368">
        <f t="shared" si="880"/>
        <v>0</v>
      </c>
      <c r="R654" s="368">
        <f t="shared" si="880"/>
        <v>0</v>
      </c>
      <c r="S654" s="368">
        <f t="shared" si="880"/>
        <v>0</v>
      </c>
      <c r="T654" s="368">
        <f t="shared" si="880"/>
        <v>0</v>
      </c>
      <c r="U654" s="368">
        <f>$N654/2</f>
        <v>-0.5</v>
      </c>
      <c r="V654" s="368">
        <f>$N654*2</f>
        <v>-2</v>
      </c>
      <c r="W654" s="368"/>
      <c r="X654" s="368"/>
      <c r="Y654" s="368"/>
      <c r="Z654" s="368"/>
    </row>
    <row r="655" spans="1:28" outlineLevel="1">
      <c r="O655">
        <f t="shared" ca="1" si="881"/>
        <v>341</v>
      </c>
      <c r="P655" s="12">
        <v>-1</v>
      </c>
      <c r="Q655" s="368">
        <v>0</v>
      </c>
      <c r="R655" s="368">
        <v>0</v>
      </c>
      <c r="S655" s="368">
        <v>0</v>
      </c>
      <c r="T655" s="368">
        <v>0</v>
      </c>
      <c r="U655" s="368">
        <f t="shared" ref="U655:U666" si="882">$P655/2</f>
        <v>-0.5</v>
      </c>
      <c r="V655" s="368">
        <f t="shared" ref="V655:V666" si="883">$P655*2</f>
        <v>-2</v>
      </c>
      <c r="W655" s="368"/>
      <c r="X655" s="368"/>
      <c r="Y655" s="368"/>
      <c r="Z655" s="368"/>
      <c r="AB655" t="s">
        <v>1363</v>
      </c>
    </row>
    <row r="656" spans="1:28" outlineLevel="1">
      <c r="O656">
        <f t="shared" ca="1" si="881"/>
        <v>342</v>
      </c>
      <c r="P656" s="12">
        <v>-1</v>
      </c>
      <c r="Q656" s="368">
        <f t="shared" ref="Q656:Q666" si="884">$P656</f>
        <v>-1</v>
      </c>
      <c r="R656" s="368">
        <v>0</v>
      </c>
      <c r="S656" s="368">
        <f t="shared" ref="S656:S666" si="885">$P656</f>
        <v>-1</v>
      </c>
      <c r="T656" s="368">
        <v>0</v>
      </c>
      <c r="U656" s="368">
        <f t="shared" si="882"/>
        <v>-0.5</v>
      </c>
      <c r="V656" s="368">
        <f t="shared" si="883"/>
        <v>-2</v>
      </c>
      <c r="W656" s="368"/>
      <c r="X656" s="368"/>
      <c r="Y656" s="368"/>
      <c r="Z656" s="368"/>
    </row>
    <row r="657" spans="1:30" outlineLevel="1">
      <c r="O657">
        <f t="shared" ca="1" si="881"/>
        <v>343</v>
      </c>
      <c r="P657" s="12">
        <v>-1</v>
      </c>
      <c r="Q657" s="368">
        <f t="shared" si="884"/>
        <v>-1</v>
      </c>
      <c r="R657" s="368">
        <v>0</v>
      </c>
      <c r="S657" s="368">
        <f t="shared" si="885"/>
        <v>-1</v>
      </c>
      <c r="T657" s="368">
        <v>0</v>
      </c>
      <c r="U657" s="368">
        <f t="shared" si="882"/>
        <v>-0.5</v>
      </c>
      <c r="V657" s="368">
        <f t="shared" si="883"/>
        <v>-2</v>
      </c>
      <c r="W657" s="368"/>
      <c r="X657" s="368"/>
      <c r="Y657" s="368"/>
      <c r="Z657" s="368"/>
    </row>
    <row r="658" spans="1:30" outlineLevel="1">
      <c r="O658">
        <f t="shared" ca="1" si="881"/>
        <v>344</v>
      </c>
      <c r="P658" s="12">
        <v>-1</v>
      </c>
      <c r="Q658" s="368">
        <f t="shared" si="884"/>
        <v>-1</v>
      </c>
      <c r="R658" s="368">
        <v>0</v>
      </c>
      <c r="S658" s="368">
        <f t="shared" si="885"/>
        <v>-1</v>
      </c>
      <c r="T658" s="368">
        <v>0</v>
      </c>
      <c r="U658" s="368">
        <f t="shared" si="882"/>
        <v>-0.5</v>
      </c>
      <c r="V658" s="368">
        <f t="shared" si="883"/>
        <v>-2</v>
      </c>
      <c r="W658" s="368"/>
      <c r="X658" s="368"/>
      <c r="Y658" s="368"/>
      <c r="Z658" s="368"/>
    </row>
    <row r="659" spans="1:30" outlineLevel="1">
      <c r="O659">
        <f t="shared" ca="1" si="881"/>
        <v>345</v>
      </c>
      <c r="P659" s="12">
        <v>-1</v>
      </c>
      <c r="Q659" s="368">
        <f t="shared" si="884"/>
        <v>-1</v>
      </c>
      <c r="R659" s="368">
        <v>0</v>
      </c>
      <c r="S659" s="368">
        <f t="shared" si="885"/>
        <v>-1</v>
      </c>
      <c r="T659" s="368">
        <v>0</v>
      </c>
      <c r="U659" s="368">
        <f t="shared" si="882"/>
        <v>-0.5</v>
      </c>
      <c r="V659" s="368">
        <f t="shared" si="883"/>
        <v>-2</v>
      </c>
      <c r="W659" s="368"/>
      <c r="X659" s="368"/>
      <c r="Y659" s="368"/>
      <c r="Z659" s="368"/>
    </row>
    <row r="660" spans="1:30" outlineLevel="1">
      <c r="O660">
        <f t="shared" ca="1" si="881"/>
        <v>346</v>
      </c>
      <c r="P660" s="12">
        <v>-1</v>
      </c>
      <c r="Q660" s="368">
        <f t="shared" si="884"/>
        <v>-1</v>
      </c>
      <c r="R660" s="368">
        <v>0</v>
      </c>
      <c r="S660" s="368">
        <f t="shared" si="885"/>
        <v>-1</v>
      </c>
      <c r="T660" s="368">
        <v>0</v>
      </c>
      <c r="U660" s="368">
        <f t="shared" si="882"/>
        <v>-0.5</v>
      </c>
      <c r="V660" s="368">
        <f t="shared" si="883"/>
        <v>-2</v>
      </c>
      <c r="W660" s="368"/>
      <c r="X660" s="368"/>
      <c r="Y660" s="368"/>
      <c r="Z660" s="368"/>
    </row>
    <row r="661" spans="1:30" outlineLevel="1">
      <c r="O661">
        <f t="shared" ca="1" si="881"/>
        <v>347</v>
      </c>
      <c r="P661" s="12">
        <v>-1</v>
      </c>
      <c r="Q661" s="368">
        <f t="shared" si="884"/>
        <v>-1</v>
      </c>
      <c r="R661" s="368">
        <v>0</v>
      </c>
      <c r="S661" s="368">
        <f t="shared" si="885"/>
        <v>-1</v>
      </c>
      <c r="T661" s="368">
        <v>0</v>
      </c>
      <c r="U661" s="368">
        <f t="shared" si="882"/>
        <v>-0.5</v>
      </c>
      <c r="V661" s="368">
        <f t="shared" si="883"/>
        <v>-2</v>
      </c>
      <c r="W661" s="368"/>
      <c r="X661" s="368"/>
      <c r="Y661" s="368"/>
      <c r="Z661" s="368"/>
    </row>
    <row r="662" spans="1:30" outlineLevel="1">
      <c r="O662">
        <f t="shared" ca="1" si="881"/>
        <v>348</v>
      </c>
      <c r="P662" s="12">
        <v>-1</v>
      </c>
      <c r="Q662" s="368">
        <f t="shared" si="884"/>
        <v>-1</v>
      </c>
      <c r="R662" s="368">
        <v>0</v>
      </c>
      <c r="S662" s="368">
        <f t="shared" si="885"/>
        <v>-1</v>
      </c>
      <c r="T662" s="368">
        <v>0</v>
      </c>
      <c r="U662" s="368">
        <f t="shared" si="882"/>
        <v>-0.5</v>
      </c>
      <c r="V662" s="368">
        <f t="shared" si="883"/>
        <v>-2</v>
      </c>
      <c r="W662" s="368"/>
      <c r="X662" s="368"/>
      <c r="Y662" s="368"/>
      <c r="Z662" s="368"/>
    </row>
    <row r="663" spans="1:30" outlineLevel="1">
      <c r="O663">
        <f t="shared" ca="1" si="881"/>
        <v>349</v>
      </c>
      <c r="P663" s="12">
        <v>-1</v>
      </c>
      <c r="Q663" s="368">
        <f t="shared" si="884"/>
        <v>-1</v>
      </c>
      <c r="R663" s="368">
        <v>0</v>
      </c>
      <c r="S663" s="368">
        <f t="shared" si="885"/>
        <v>-1</v>
      </c>
      <c r="T663" s="368">
        <v>0</v>
      </c>
      <c r="U663" s="368">
        <f t="shared" si="882"/>
        <v>-0.5</v>
      </c>
      <c r="V663" s="368">
        <f t="shared" si="883"/>
        <v>-2</v>
      </c>
      <c r="W663" s="368"/>
      <c r="X663" s="368"/>
      <c r="Y663" s="368"/>
      <c r="Z663" s="368"/>
    </row>
    <row r="664" spans="1:30" outlineLevel="1">
      <c r="O664">
        <f t="shared" ca="1" si="881"/>
        <v>350</v>
      </c>
      <c r="P664" s="12">
        <v>-1</v>
      </c>
      <c r="Q664" s="368">
        <f t="shared" si="884"/>
        <v>-1</v>
      </c>
      <c r="R664" s="368">
        <v>0</v>
      </c>
      <c r="S664" s="368">
        <f t="shared" si="885"/>
        <v>-1</v>
      </c>
      <c r="T664" s="368">
        <v>0</v>
      </c>
      <c r="U664" s="368">
        <f t="shared" si="882"/>
        <v>-0.5</v>
      </c>
      <c r="V664" s="368">
        <f t="shared" si="883"/>
        <v>-2</v>
      </c>
      <c r="W664" s="368"/>
      <c r="X664" s="368"/>
      <c r="Y664" s="368"/>
      <c r="Z664" s="368"/>
    </row>
    <row r="665" spans="1:30" outlineLevel="1">
      <c r="O665">
        <f t="shared" ca="1" si="881"/>
        <v>351</v>
      </c>
      <c r="P665" s="12">
        <v>-1</v>
      </c>
      <c r="Q665" s="368">
        <f t="shared" si="884"/>
        <v>-1</v>
      </c>
      <c r="R665" s="368">
        <v>0</v>
      </c>
      <c r="S665" s="368">
        <f t="shared" si="885"/>
        <v>-1</v>
      </c>
      <c r="T665" s="368">
        <v>0</v>
      </c>
      <c r="U665" s="368">
        <f t="shared" si="882"/>
        <v>-0.5</v>
      </c>
      <c r="V665" s="368">
        <f t="shared" si="883"/>
        <v>-2</v>
      </c>
      <c r="W665" s="368"/>
      <c r="X665" s="368"/>
      <c r="Y665" s="368"/>
      <c r="Z665" s="368"/>
    </row>
    <row r="666" spans="1:30" outlineLevel="1">
      <c r="O666">
        <f t="shared" ca="1" si="881"/>
        <v>352</v>
      </c>
      <c r="P666" s="12">
        <v>-1</v>
      </c>
      <c r="Q666" s="368">
        <f t="shared" si="884"/>
        <v>-1</v>
      </c>
      <c r="R666" s="368">
        <v>0</v>
      </c>
      <c r="S666" s="368">
        <f t="shared" si="885"/>
        <v>-1</v>
      </c>
      <c r="T666" s="368">
        <v>0</v>
      </c>
      <c r="U666" s="368">
        <f t="shared" si="882"/>
        <v>-0.5</v>
      </c>
      <c r="V666" s="368">
        <f t="shared" si="883"/>
        <v>-2</v>
      </c>
      <c r="W666" s="368"/>
      <c r="X666" s="368"/>
      <c r="Y666" s="368"/>
      <c r="Z666" s="368"/>
    </row>
    <row r="667" spans="1:30" outlineLevel="1"/>
    <row r="669" spans="1:30">
      <c r="A669" s="16"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886">T673</f>
        <v>0</v>
      </c>
      <c r="D673" s="405">
        <f t="shared" si="886"/>
        <v>0</v>
      </c>
      <c r="G673" s="32" t="s">
        <v>1426</v>
      </c>
      <c r="H673" s="406">
        <v>0.35</v>
      </c>
      <c r="I673" s="406">
        <v>0.5</v>
      </c>
      <c r="J673" s="407">
        <v>1.5</v>
      </c>
      <c r="K673" s="407">
        <v>1.8</v>
      </c>
      <c r="L673" s="408">
        <f t="shared" ref="L673:M680" si="887">CHOOSE(d.Region,Y673,AA673,AC673)</f>
        <v>0</v>
      </c>
      <c r="M673" s="409">
        <f t="shared" si="887"/>
        <v>0</v>
      </c>
      <c r="N673" s="251">
        <v>200</v>
      </c>
      <c r="O673" s="410"/>
      <c r="P673" s="410"/>
      <c r="Q673" s="410"/>
      <c r="R673" s="411">
        <f>$H673/(2-$H673)*$N673</f>
        <v>42.424242424242422</v>
      </c>
      <c r="S673" s="411">
        <f>-(1-$H673)/(2-$H673)*$N673</f>
        <v>-78.787878787878796</v>
      </c>
      <c r="T673" s="412">
        <f>L673*R673/100</f>
        <v>0</v>
      </c>
      <c r="U673" s="412">
        <f>M673*S673/100</f>
        <v>0</v>
      </c>
      <c r="V673" s="412">
        <f t="shared" ref="V673:V680" si="888">((1-$H673)*T673+2*$H673*U673)/(1+$H673)</f>
        <v>0</v>
      </c>
      <c r="Y673" s="413">
        <v>0</v>
      </c>
      <c r="Z673" s="413">
        <v>0</v>
      </c>
      <c r="AA673" s="414">
        <f>Y673</f>
        <v>0</v>
      </c>
      <c r="AB673" s="414">
        <f>Z673</f>
        <v>0</v>
      </c>
      <c r="AC673" s="414">
        <f>AA673</f>
        <v>0</v>
      </c>
      <c r="AD673" s="414">
        <f>AB673</f>
        <v>0</v>
      </c>
    </row>
    <row r="674" spans="1:30" outlineLevel="1">
      <c r="B674" t="s">
        <v>378</v>
      </c>
      <c r="C674" s="405">
        <f t="shared" si="886"/>
        <v>0</v>
      </c>
      <c r="D674" s="405">
        <f t="shared" si="886"/>
        <v>0</v>
      </c>
      <c r="G674" s="32" t="s">
        <v>1427</v>
      </c>
      <c r="H674" s="415">
        <f>H673</f>
        <v>0.35</v>
      </c>
      <c r="I674" s="415">
        <f>I673</f>
        <v>0.5</v>
      </c>
      <c r="J674" s="416">
        <f t="shared" ref="J674:K680" si="889">J673</f>
        <v>1.5</v>
      </c>
      <c r="K674" s="416">
        <f t="shared" si="889"/>
        <v>1.8</v>
      </c>
      <c r="L674" s="417">
        <f t="shared" si="887"/>
        <v>0</v>
      </c>
      <c r="M674" s="418">
        <f t="shared" si="887"/>
        <v>0</v>
      </c>
      <c r="N674" s="34"/>
      <c r="O674" s="410">
        <f>MIN($H674*$K674*(1-$I674),(1-$H674)*$I674*$J674)</f>
        <v>0.315</v>
      </c>
      <c r="P674" s="410">
        <f>$O674/$J674/(1-$H674)</f>
        <v>0.32307692307692304</v>
      </c>
      <c r="Q674" s="410">
        <f>$O674/$K674/$H674</f>
        <v>0.5</v>
      </c>
      <c r="R674" s="410"/>
      <c r="S674" s="410"/>
      <c r="T674" s="412">
        <f t="shared" ref="T674:U676" si="890">P674*L674</f>
        <v>0</v>
      </c>
      <c r="U674" s="412">
        <f t="shared" si="890"/>
        <v>0</v>
      </c>
      <c r="V674" s="412">
        <f t="shared" si="888"/>
        <v>0</v>
      </c>
      <c r="X674" s="419">
        <v>850</v>
      </c>
      <c r="Y674" s="420">
        <v>0</v>
      </c>
      <c r="Z674" s="421">
        <v>0</v>
      </c>
      <c r="AA674" s="420">
        <v>0</v>
      </c>
      <c r="AB674" s="421">
        <v>0</v>
      </c>
      <c r="AC674" s="420">
        <v>0</v>
      </c>
      <c r="AD674" s="421">
        <v>0</v>
      </c>
    </row>
    <row r="675" spans="1:30" outlineLevel="1">
      <c r="B675" t="s">
        <v>1083</v>
      </c>
      <c r="C675" s="405">
        <f t="shared" si="886"/>
        <v>0</v>
      </c>
      <c r="D675" s="405">
        <f t="shared" si="886"/>
        <v>0</v>
      </c>
      <c r="G675" s="32"/>
      <c r="H675" s="415">
        <f>H674</f>
        <v>0.35</v>
      </c>
      <c r="I675" s="415">
        <f t="shared" ref="I675:I680" si="891">I674</f>
        <v>0.5</v>
      </c>
      <c r="J675" s="416">
        <f t="shared" si="889"/>
        <v>1.5</v>
      </c>
      <c r="K675" s="416">
        <f t="shared" si="889"/>
        <v>1.8</v>
      </c>
      <c r="L675" s="417">
        <f t="shared" si="887"/>
        <v>0</v>
      </c>
      <c r="M675" s="418">
        <f t="shared" si="887"/>
        <v>0</v>
      </c>
      <c r="N675" s="34"/>
      <c r="O675" s="410">
        <f>MIN($H675*$K675*(1-$I675),(1-$H675)*$I675*$J675)</f>
        <v>0.315</v>
      </c>
      <c r="P675" s="410">
        <f>$O675/$J675/(1-$H675)</f>
        <v>0.32307692307692304</v>
      </c>
      <c r="Q675" s="410">
        <f>$O675/$K675/$H675</f>
        <v>0.5</v>
      </c>
      <c r="R675" s="410"/>
      <c r="S675" s="410"/>
      <c r="T675" s="412">
        <f t="shared" si="890"/>
        <v>0</v>
      </c>
      <c r="U675" s="412">
        <f t="shared" si="890"/>
        <v>0</v>
      </c>
      <c r="V675" s="412">
        <f t="shared" si="888"/>
        <v>0</v>
      </c>
      <c r="X675" s="419">
        <v>1000</v>
      </c>
      <c r="Y675" s="422">
        <v>0</v>
      </c>
      <c r="Z675" s="423">
        <v>0</v>
      </c>
      <c r="AA675" s="422">
        <v>0</v>
      </c>
      <c r="AB675" s="423">
        <v>0</v>
      </c>
      <c r="AC675" s="422">
        <v>0</v>
      </c>
      <c r="AD675" s="423">
        <v>0</v>
      </c>
    </row>
    <row r="676" spans="1:30" outlineLevel="1">
      <c r="B676" t="s">
        <v>1428</v>
      </c>
      <c r="C676" s="405">
        <f t="shared" si="886"/>
        <v>0</v>
      </c>
      <c r="D676" s="405">
        <f t="shared" si="886"/>
        <v>0</v>
      </c>
      <c r="G676" s="32"/>
      <c r="H676" s="415">
        <f>H675</f>
        <v>0.35</v>
      </c>
      <c r="I676" s="415">
        <f t="shared" si="891"/>
        <v>0.5</v>
      </c>
      <c r="J676" s="416">
        <f t="shared" si="889"/>
        <v>1.5</v>
      </c>
      <c r="K676" s="416">
        <f t="shared" si="889"/>
        <v>1.8</v>
      </c>
      <c r="L676" s="424">
        <f t="shared" si="887"/>
        <v>0</v>
      </c>
      <c r="M676" s="425">
        <f t="shared" si="887"/>
        <v>0</v>
      </c>
      <c r="N676" s="34"/>
      <c r="O676" s="410">
        <f>MIN($H676*$K676*(1-$I676),(1-$H676)*$I676*$J676)</f>
        <v>0.315</v>
      </c>
      <c r="P676" s="410">
        <f>$O676/$J676/(1-$H676)</f>
        <v>0.32307692307692304</v>
      </c>
      <c r="Q676" s="410">
        <f>$O676/$K676/$H676</f>
        <v>0.5</v>
      </c>
      <c r="R676" s="410"/>
      <c r="S676" s="410"/>
      <c r="T676" s="412">
        <f t="shared" si="890"/>
        <v>0</v>
      </c>
      <c r="U676" s="412">
        <f t="shared" si="890"/>
        <v>0</v>
      </c>
      <c r="V676" s="412">
        <f t="shared" si="888"/>
        <v>0</v>
      </c>
      <c r="X676" s="419">
        <v>1200</v>
      </c>
      <c r="Y676" s="426">
        <v>0</v>
      </c>
      <c r="Z676" s="427">
        <v>0</v>
      </c>
      <c r="AA676" s="426">
        <v>0</v>
      </c>
      <c r="AB676" s="427">
        <v>0</v>
      </c>
      <c r="AC676" s="426">
        <v>0</v>
      </c>
      <c r="AD676" s="427">
        <v>0</v>
      </c>
    </row>
    <row r="677" spans="1:30" outlineLevel="1">
      <c r="A677" t="s">
        <v>878</v>
      </c>
      <c r="B677" t="s">
        <v>867</v>
      </c>
      <c r="C677" s="405">
        <f t="shared" si="886"/>
        <v>0</v>
      </c>
      <c r="D677" s="405">
        <f t="shared" si="886"/>
        <v>0</v>
      </c>
      <c r="G677" s="32" t="s">
        <v>1426</v>
      </c>
      <c r="H677" s="406">
        <v>0.5</v>
      </c>
      <c r="I677" s="415">
        <f t="shared" si="891"/>
        <v>0.5</v>
      </c>
      <c r="J677" s="416">
        <f t="shared" si="889"/>
        <v>1.5</v>
      </c>
      <c r="K677" s="416">
        <f t="shared" si="889"/>
        <v>1.8</v>
      </c>
      <c r="L677" s="408">
        <f t="shared" si="887"/>
        <v>0</v>
      </c>
      <c r="M677" s="409">
        <f t="shared" si="887"/>
        <v>0</v>
      </c>
      <c r="N677" s="251">
        <v>200</v>
      </c>
      <c r="O677" s="410"/>
      <c r="P677" s="410"/>
      <c r="Q677" s="410"/>
      <c r="R677" s="411">
        <f>$H677/(2-$H677)*$N677</f>
        <v>66.666666666666657</v>
      </c>
      <c r="S677" s="411">
        <f>-(1-$H677)/(2-$H677)*$N677</f>
        <v>-66.666666666666657</v>
      </c>
      <c r="T677" s="412">
        <f>L677*R677/100</f>
        <v>0</v>
      </c>
      <c r="U677" s="412">
        <f>M677*S677/100</f>
        <v>0</v>
      </c>
      <c r="V677" s="412">
        <f t="shared" si="888"/>
        <v>0</v>
      </c>
      <c r="X677" s="419"/>
      <c r="Y677" s="413">
        <v>0</v>
      </c>
      <c r="Z677" s="413">
        <v>0</v>
      </c>
      <c r="AA677" s="414">
        <f>Y677</f>
        <v>0</v>
      </c>
      <c r="AB677" s="414">
        <f>Z677</f>
        <v>0</v>
      </c>
      <c r="AC677" s="414">
        <f>AA677</f>
        <v>0</v>
      </c>
      <c r="AD677" s="414">
        <f>AB677</f>
        <v>0</v>
      </c>
    </row>
    <row r="678" spans="1:30" outlineLevel="1">
      <c r="B678" t="s">
        <v>378</v>
      </c>
      <c r="C678" s="405">
        <f t="shared" si="886"/>
        <v>0</v>
      </c>
      <c r="D678" s="405">
        <f t="shared" si="886"/>
        <v>0</v>
      </c>
      <c r="G678" s="32" t="s">
        <v>1427</v>
      </c>
      <c r="H678" s="415">
        <f>H677</f>
        <v>0.5</v>
      </c>
      <c r="I678" s="415">
        <f t="shared" si="891"/>
        <v>0.5</v>
      </c>
      <c r="J678" s="416">
        <f t="shared" si="889"/>
        <v>1.5</v>
      </c>
      <c r="K678" s="416">
        <f t="shared" si="889"/>
        <v>1.8</v>
      </c>
      <c r="L678" s="417">
        <f t="shared" si="887"/>
        <v>0</v>
      </c>
      <c r="M678" s="418">
        <f t="shared" si="887"/>
        <v>0</v>
      </c>
      <c r="N678" s="34"/>
      <c r="O678" s="410">
        <f>MIN($H678*$K678*(1-$I678),(1-$H678)*$I678*$J678)</f>
        <v>0.375</v>
      </c>
      <c r="P678" s="410">
        <f>$O678/$J678/(1-$H678)</f>
        <v>0.5</v>
      </c>
      <c r="Q678" s="410">
        <f>$O678/$K678/$H678</f>
        <v>0.41666666666666663</v>
      </c>
      <c r="R678" s="410"/>
      <c r="S678" s="410"/>
      <c r="T678" s="412">
        <f t="shared" ref="T678:U680" si="892">P678*L678</f>
        <v>0</v>
      </c>
      <c r="U678" s="412">
        <f t="shared" si="892"/>
        <v>0</v>
      </c>
      <c r="V678" s="412">
        <f t="shared" si="888"/>
        <v>0</v>
      </c>
      <c r="X678" s="419">
        <v>850</v>
      </c>
      <c r="Y678" s="420">
        <v>0</v>
      </c>
      <c r="Z678" s="421">
        <v>0</v>
      </c>
      <c r="AA678" s="420">
        <v>0</v>
      </c>
      <c r="AB678" s="421">
        <v>0</v>
      </c>
      <c r="AC678" s="420">
        <v>0</v>
      </c>
      <c r="AD678" s="421">
        <v>0</v>
      </c>
    </row>
    <row r="679" spans="1:30" outlineLevel="1">
      <c r="B679" t="s">
        <v>1083</v>
      </c>
      <c r="C679" s="405">
        <f t="shared" si="886"/>
        <v>0</v>
      </c>
      <c r="D679" s="405">
        <f t="shared" si="886"/>
        <v>0</v>
      </c>
      <c r="G679" s="32"/>
      <c r="H679" s="415">
        <f>H678</f>
        <v>0.5</v>
      </c>
      <c r="I679" s="415">
        <f t="shared" si="891"/>
        <v>0.5</v>
      </c>
      <c r="J679" s="416">
        <f t="shared" si="889"/>
        <v>1.5</v>
      </c>
      <c r="K679" s="416">
        <f t="shared" si="889"/>
        <v>1.8</v>
      </c>
      <c r="L679" s="417">
        <f t="shared" si="887"/>
        <v>0</v>
      </c>
      <c r="M679" s="418">
        <f t="shared" si="887"/>
        <v>0</v>
      </c>
      <c r="N679" s="34"/>
      <c r="O679" s="410">
        <f>MIN($H679*$K679*(1-$I679),(1-$H679)*$I679*$J679)</f>
        <v>0.375</v>
      </c>
      <c r="P679" s="410">
        <f>$O679/$J679/(1-$H679)</f>
        <v>0.5</v>
      </c>
      <c r="Q679" s="410">
        <f>$O679/$K679/$H679</f>
        <v>0.41666666666666663</v>
      </c>
      <c r="R679" s="410"/>
      <c r="S679" s="410"/>
      <c r="T679" s="412">
        <f t="shared" si="892"/>
        <v>0</v>
      </c>
      <c r="U679" s="412">
        <f t="shared" si="892"/>
        <v>0</v>
      </c>
      <c r="V679" s="412">
        <f t="shared" si="888"/>
        <v>0</v>
      </c>
      <c r="X679" s="419">
        <v>1000</v>
      </c>
      <c r="Y679" s="422">
        <v>0</v>
      </c>
      <c r="Z679" s="423">
        <v>0</v>
      </c>
      <c r="AA679" s="422">
        <v>0</v>
      </c>
      <c r="AB679" s="423">
        <v>0</v>
      </c>
      <c r="AC679" s="422">
        <v>0</v>
      </c>
      <c r="AD679" s="423">
        <v>0</v>
      </c>
    </row>
    <row r="680" spans="1:30" outlineLevel="1">
      <c r="B680" t="s">
        <v>1428</v>
      </c>
      <c r="C680" s="405">
        <f t="shared" si="886"/>
        <v>0</v>
      </c>
      <c r="D680" s="405">
        <f t="shared" si="886"/>
        <v>0</v>
      </c>
      <c r="G680" s="32"/>
      <c r="H680" s="415">
        <f>H679</f>
        <v>0.5</v>
      </c>
      <c r="I680" s="415">
        <f t="shared" si="891"/>
        <v>0.5</v>
      </c>
      <c r="J680" s="416">
        <f t="shared" si="889"/>
        <v>1.5</v>
      </c>
      <c r="K680" s="416">
        <f t="shared" si="889"/>
        <v>1.8</v>
      </c>
      <c r="L680" s="424">
        <f t="shared" si="887"/>
        <v>0</v>
      </c>
      <c r="M680" s="425">
        <f t="shared" si="887"/>
        <v>0</v>
      </c>
      <c r="N680" s="34"/>
      <c r="O680" s="410">
        <f>MIN($H680*$K680*(1-$I680),(1-$H680)*$I680*$J680)</f>
        <v>0.375</v>
      </c>
      <c r="P680" s="410">
        <f>$O680/$J680/(1-$H680)</f>
        <v>0.5</v>
      </c>
      <c r="Q680" s="410">
        <f>$O680/$K680/$H680</f>
        <v>0.41666666666666663</v>
      </c>
      <c r="R680" s="410"/>
      <c r="S680" s="410"/>
      <c r="T680" s="412">
        <f t="shared" si="892"/>
        <v>0</v>
      </c>
      <c r="U680" s="412">
        <f t="shared" si="892"/>
        <v>0</v>
      </c>
      <c r="V680" s="412">
        <f t="shared" si="888"/>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6" t="s">
        <v>1509</v>
      </c>
    </row>
    <row r="684" spans="1:30" ht="53.2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1700</v>
      </c>
    </row>
    <row r="685" spans="1:30" outlineLevel="1">
      <c r="A685" s="108" t="s">
        <v>1128</v>
      </c>
      <c r="B685" s="108" t="str">
        <f t="shared" ref="B685:B693" si="893">INDEX(i.Region_Desc,$C685,1)&amp;" "&amp;INDEX(i.GenotypeDesc,$D685,1)&amp;" "&amp;INDEX(i.TOL_Desc,$E685,1)</f>
        <v>SWV  Aut</v>
      </c>
      <c r="C685" s="108">
        <v>1</v>
      </c>
      <c r="D685" s="108">
        <v>1</v>
      </c>
      <c r="E685" s="108">
        <v>1</v>
      </c>
      <c r="F685" s="108">
        <v>1</v>
      </c>
      <c r="G685" s="108">
        <v>1</v>
      </c>
      <c r="H685" s="522">
        <f>CHOOSE($D685,3,4,4,5)</f>
        <v>3</v>
      </c>
      <c r="I685" s="522">
        <v>5</v>
      </c>
      <c r="J685" s="522">
        <v>0</v>
      </c>
      <c r="K685" s="522">
        <v>0</v>
      </c>
      <c r="L685" s="522">
        <v>0</v>
      </c>
      <c r="M685" s="522">
        <v>0</v>
      </c>
      <c r="N685" s="522">
        <f>CHOOSE($D685,2,2,2,3)</f>
        <v>2</v>
      </c>
    </row>
    <row r="686" spans="1:30" outlineLevel="1">
      <c r="B686" t="str">
        <f t="shared" si="893"/>
        <v>SWV  Win</v>
      </c>
      <c r="C686">
        <v>1</v>
      </c>
      <c r="D686">
        <v>1</v>
      </c>
      <c r="E686">
        <v>2</v>
      </c>
      <c r="F686">
        <v>1</v>
      </c>
      <c r="G686">
        <v>1</v>
      </c>
      <c r="H686" s="486">
        <f t="shared" ref="H686:H720" si="894">CHOOSE($D686,3,4,4,5)</f>
        <v>3</v>
      </c>
      <c r="I686" s="486">
        <v>2</v>
      </c>
      <c r="J686" s="486">
        <v>0</v>
      </c>
      <c r="K686" s="486">
        <v>0</v>
      </c>
      <c r="L686" s="486">
        <v>0</v>
      </c>
      <c r="M686" s="486">
        <v>0</v>
      </c>
      <c r="N686" s="486">
        <f t="shared" ref="N686:N720" si="895">CHOOSE($D686,2,2,2,3)</f>
        <v>2</v>
      </c>
    </row>
    <row r="687" spans="1:30" outlineLevel="1">
      <c r="B687" t="str">
        <f t="shared" si="893"/>
        <v>SWV  Spr</v>
      </c>
      <c r="C687">
        <v>1</v>
      </c>
      <c r="D687">
        <v>1</v>
      </c>
      <c r="E687">
        <v>3</v>
      </c>
      <c r="F687">
        <v>1</v>
      </c>
      <c r="G687">
        <v>1</v>
      </c>
      <c r="H687" s="486">
        <f t="shared" si="894"/>
        <v>3</v>
      </c>
      <c r="I687" s="486">
        <v>1</v>
      </c>
      <c r="J687" s="486">
        <v>0</v>
      </c>
      <c r="K687" s="486">
        <v>0</v>
      </c>
      <c r="L687" s="486">
        <v>0</v>
      </c>
      <c r="M687" s="486">
        <v>0</v>
      </c>
      <c r="N687" s="486">
        <f t="shared" si="895"/>
        <v>2</v>
      </c>
    </row>
    <row r="688" spans="1:30" outlineLevel="1">
      <c r="A688" t="s">
        <v>1129</v>
      </c>
      <c r="B688" t="str">
        <f t="shared" si="893"/>
        <v>SWV  Aut</v>
      </c>
      <c r="C688">
        <v>1</v>
      </c>
      <c r="D688">
        <v>2</v>
      </c>
      <c r="E688">
        <v>1</v>
      </c>
      <c r="F688">
        <v>1</v>
      </c>
      <c r="G688">
        <v>1</v>
      </c>
      <c r="H688" s="486">
        <f t="shared" si="894"/>
        <v>4</v>
      </c>
      <c r="I688" s="486">
        <v>5</v>
      </c>
      <c r="J688" s="486">
        <v>0</v>
      </c>
      <c r="K688" s="486">
        <v>0</v>
      </c>
      <c r="L688" s="486">
        <v>0</v>
      </c>
      <c r="M688" s="486">
        <v>0</v>
      </c>
      <c r="N688" s="486">
        <f t="shared" si="895"/>
        <v>2</v>
      </c>
    </row>
    <row r="689" spans="1:14" outlineLevel="1">
      <c r="B689" t="str">
        <f t="shared" si="893"/>
        <v>SWV  Win</v>
      </c>
      <c r="C689">
        <v>1</v>
      </c>
      <c r="D689">
        <v>2</v>
      </c>
      <c r="E689">
        <v>2</v>
      </c>
      <c r="F689">
        <v>1</v>
      </c>
      <c r="G689">
        <v>1</v>
      </c>
      <c r="H689" s="486">
        <f t="shared" si="894"/>
        <v>4</v>
      </c>
      <c r="I689" s="486">
        <v>2</v>
      </c>
      <c r="J689" s="486">
        <v>0</v>
      </c>
      <c r="K689" s="486">
        <v>0</v>
      </c>
      <c r="L689" s="486">
        <v>0</v>
      </c>
      <c r="M689" s="486">
        <v>0</v>
      </c>
      <c r="N689" s="486">
        <f t="shared" si="895"/>
        <v>2</v>
      </c>
    </row>
    <row r="690" spans="1:14" outlineLevel="1">
      <c r="B690" t="str">
        <f t="shared" si="893"/>
        <v>SWV  Spr</v>
      </c>
      <c r="C690">
        <v>1</v>
      </c>
      <c r="D690">
        <v>2</v>
      </c>
      <c r="E690">
        <v>3</v>
      </c>
      <c r="F690">
        <v>1</v>
      </c>
      <c r="G690">
        <v>1</v>
      </c>
      <c r="H690" s="486">
        <f t="shared" si="894"/>
        <v>4</v>
      </c>
      <c r="I690" s="486">
        <v>1</v>
      </c>
      <c r="J690" s="486">
        <v>0</v>
      </c>
      <c r="K690" s="486">
        <v>0</v>
      </c>
      <c r="L690" s="486">
        <v>0</v>
      </c>
      <c r="M690" s="486">
        <v>0</v>
      </c>
      <c r="N690" s="486">
        <f t="shared" si="895"/>
        <v>2</v>
      </c>
    </row>
    <row r="691" spans="1:14" outlineLevel="1">
      <c r="A691" t="s">
        <v>1716</v>
      </c>
      <c r="B691" t="e">
        <f t="shared" si="893"/>
        <v>#VALUE!</v>
      </c>
      <c r="H691" s="486"/>
      <c r="I691" s="486"/>
      <c r="J691" s="486"/>
      <c r="K691" s="486"/>
      <c r="L691" s="486"/>
      <c r="M691" s="486"/>
      <c r="N691" s="486"/>
    </row>
    <row r="692" spans="1:14" outlineLevel="1">
      <c r="B692" t="e">
        <f t="shared" si="893"/>
        <v>#VALUE!</v>
      </c>
      <c r="H692" s="486"/>
      <c r="I692" s="486"/>
      <c r="J692" s="486"/>
      <c r="K692" s="486"/>
      <c r="L692" s="486"/>
      <c r="M692" s="486"/>
      <c r="N692" s="486"/>
    </row>
    <row r="693" spans="1:14" outlineLevel="1">
      <c r="B693" t="e">
        <f t="shared" si="893"/>
        <v>#VALUE!</v>
      </c>
      <c r="H693" s="486"/>
      <c r="I693" s="486"/>
      <c r="J693" s="486"/>
      <c r="K693" s="486"/>
      <c r="L693" s="486"/>
      <c r="M693" s="486"/>
      <c r="N693" s="486"/>
    </row>
    <row r="694" spans="1:14" outlineLevel="1">
      <c r="A694" t="s">
        <v>878</v>
      </c>
      <c r="B694" t="str">
        <f t="shared" ref="B694:B705" si="896">INDEX(i.Region_Desc,$C694,1)&amp;" "&amp;INDEX(i.GenotypeDesc,$D694,1)&amp;" "&amp;INDEX(i.TOL_Desc,$E694,1)</f>
        <v>SWV  Aut</v>
      </c>
      <c r="C694">
        <v>1</v>
      </c>
      <c r="D694">
        <v>4</v>
      </c>
      <c r="E694">
        <v>1</v>
      </c>
      <c r="F694">
        <v>1</v>
      </c>
      <c r="G694">
        <v>1</v>
      </c>
      <c r="H694" s="486">
        <f t="shared" si="894"/>
        <v>5</v>
      </c>
      <c r="I694" s="486">
        <v>5</v>
      </c>
      <c r="J694" s="486">
        <v>0</v>
      </c>
      <c r="K694" s="486">
        <v>0</v>
      </c>
      <c r="L694" s="486">
        <v>0</v>
      </c>
      <c r="M694" s="486">
        <v>0</v>
      </c>
      <c r="N694" s="486">
        <f t="shared" si="895"/>
        <v>3</v>
      </c>
    </row>
    <row r="695" spans="1:14" outlineLevel="1">
      <c r="B695" t="str">
        <f t="shared" si="896"/>
        <v>SWV  Win</v>
      </c>
      <c r="C695">
        <v>1</v>
      </c>
      <c r="D695">
        <v>4</v>
      </c>
      <c r="E695">
        <v>2</v>
      </c>
      <c r="F695">
        <v>1</v>
      </c>
      <c r="G695">
        <v>1</v>
      </c>
      <c r="H695" s="486">
        <f t="shared" si="894"/>
        <v>5</v>
      </c>
      <c r="I695" s="486">
        <v>2</v>
      </c>
      <c r="J695" s="486">
        <v>0</v>
      </c>
      <c r="K695" s="486">
        <v>0</v>
      </c>
      <c r="L695" s="486">
        <v>0</v>
      </c>
      <c r="M695" s="486">
        <v>0</v>
      </c>
      <c r="N695" s="486">
        <f t="shared" si="895"/>
        <v>3</v>
      </c>
    </row>
    <row r="696" spans="1:14" outlineLevel="1">
      <c r="A696" s="113"/>
      <c r="B696" s="113" t="str">
        <f t="shared" si="896"/>
        <v>SWV  Spr</v>
      </c>
      <c r="C696" s="113">
        <v>1</v>
      </c>
      <c r="D696" s="113">
        <v>4</v>
      </c>
      <c r="E696" s="113">
        <v>3</v>
      </c>
      <c r="F696" s="113">
        <v>1</v>
      </c>
      <c r="G696" s="113">
        <v>1</v>
      </c>
      <c r="H696" s="523">
        <f t="shared" si="894"/>
        <v>5</v>
      </c>
      <c r="I696" s="523">
        <v>1</v>
      </c>
      <c r="J696" s="523">
        <v>0</v>
      </c>
      <c r="K696" s="523">
        <v>0</v>
      </c>
      <c r="L696" s="523">
        <v>0</v>
      </c>
      <c r="M696" s="523">
        <v>0</v>
      </c>
      <c r="N696" s="523">
        <f t="shared" si="895"/>
        <v>3</v>
      </c>
    </row>
    <row r="697" spans="1:14" outlineLevel="1">
      <c r="A697" s="108" t="s">
        <v>1128</v>
      </c>
      <c r="B697" s="108" t="str">
        <f t="shared" si="896"/>
        <v>GSM  Aut</v>
      </c>
      <c r="C697" s="108">
        <v>2</v>
      </c>
      <c r="D697" s="108">
        <v>1</v>
      </c>
      <c r="E697" s="108">
        <v>1</v>
      </c>
      <c r="F697" s="108">
        <v>1</v>
      </c>
      <c r="G697" s="108">
        <v>1</v>
      </c>
      <c r="H697" s="522">
        <f t="shared" si="894"/>
        <v>3</v>
      </c>
      <c r="I697" s="522">
        <v>5</v>
      </c>
      <c r="J697" s="522">
        <v>0</v>
      </c>
      <c r="K697" s="522">
        <v>0</v>
      </c>
      <c r="L697" s="522">
        <v>0</v>
      </c>
      <c r="M697" s="522">
        <v>0</v>
      </c>
      <c r="N697" s="522">
        <f t="shared" si="895"/>
        <v>2</v>
      </c>
    </row>
    <row r="698" spans="1:14" outlineLevel="1">
      <c r="B698" t="str">
        <f t="shared" si="896"/>
        <v>GSM  Win</v>
      </c>
      <c r="C698">
        <v>2</v>
      </c>
      <c r="D698">
        <v>1</v>
      </c>
      <c r="E698">
        <v>2</v>
      </c>
      <c r="F698">
        <v>1</v>
      </c>
      <c r="G698">
        <v>1</v>
      </c>
      <c r="H698" s="486">
        <f t="shared" si="894"/>
        <v>3</v>
      </c>
      <c r="I698" s="486">
        <f t="shared" ref="I698:I719" si="897">CHOOSE($E698,4,3,2)</f>
        <v>3</v>
      </c>
      <c r="J698" s="486">
        <v>0</v>
      </c>
      <c r="K698" s="486">
        <v>0</v>
      </c>
      <c r="L698" s="486">
        <v>0</v>
      </c>
      <c r="M698" s="486">
        <v>0</v>
      </c>
      <c r="N698" s="486">
        <f t="shared" si="895"/>
        <v>2</v>
      </c>
    </row>
    <row r="699" spans="1:14" outlineLevel="1">
      <c r="B699" t="str">
        <f t="shared" si="896"/>
        <v>GSM  Spr</v>
      </c>
      <c r="C699">
        <v>2</v>
      </c>
      <c r="D699">
        <v>1</v>
      </c>
      <c r="E699">
        <v>3</v>
      </c>
      <c r="F699">
        <v>1</v>
      </c>
      <c r="G699">
        <v>1</v>
      </c>
      <c r="H699" s="486">
        <f t="shared" si="894"/>
        <v>3</v>
      </c>
      <c r="I699" s="486">
        <v>1</v>
      </c>
      <c r="J699" s="486">
        <v>0</v>
      </c>
      <c r="K699" s="486">
        <v>0</v>
      </c>
      <c r="L699" s="486">
        <v>0</v>
      </c>
      <c r="M699" s="486">
        <v>0</v>
      </c>
      <c r="N699" s="486">
        <f t="shared" si="895"/>
        <v>2</v>
      </c>
    </row>
    <row r="700" spans="1:14" outlineLevel="1">
      <c r="A700" t="s">
        <v>1129</v>
      </c>
      <c r="B700" t="str">
        <f t="shared" si="896"/>
        <v>GSM  Aut</v>
      </c>
      <c r="C700">
        <v>2</v>
      </c>
      <c r="D700">
        <v>2</v>
      </c>
      <c r="E700">
        <v>1</v>
      </c>
      <c r="F700">
        <v>1</v>
      </c>
      <c r="G700">
        <v>1</v>
      </c>
      <c r="H700" s="486">
        <f t="shared" si="894"/>
        <v>4</v>
      </c>
      <c r="I700" s="486">
        <v>5</v>
      </c>
      <c r="J700" s="486">
        <v>0</v>
      </c>
      <c r="K700" s="486">
        <v>0</v>
      </c>
      <c r="L700" s="486">
        <v>0</v>
      </c>
      <c r="M700" s="486">
        <v>0</v>
      </c>
      <c r="N700" s="486">
        <f t="shared" si="895"/>
        <v>2</v>
      </c>
    </row>
    <row r="701" spans="1:14" outlineLevel="1">
      <c r="B701" t="str">
        <f t="shared" si="896"/>
        <v>GSM  Win</v>
      </c>
      <c r="C701">
        <v>2</v>
      </c>
      <c r="D701">
        <v>2</v>
      </c>
      <c r="E701">
        <v>2</v>
      </c>
      <c r="F701">
        <v>1</v>
      </c>
      <c r="G701">
        <v>1</v>
      </c>
      <c r="H701" s="486">
        <f t="shared" si="894"/>
        <v>4</v>
      </c>
      <c r="I701" s="486">
        <f t="shared" si="897"/>
        <v>3</v>
      </c>
      <c r="J701" s="486">
        <v>0</v>
      </c>
      <c r="K701" s="486">
        <v>0</v>
      </c>
      <c r="L701" s="486">
        <v>0</v>
      </c>
      <c r="M701" s="486">
        <v>0</v>
      </c>
      <c r="N701" s="486">
        <f t="shared" si="895"/>
        <v>2</v>
      </c>
    </row>
    <row r="702" spans="1:14" outlineLevel="1">
      <c r="B702" t="str">
        <f t="shared" si="896"/>
        <v>GSM  Spr</v>
      </c>
      <c r="C702">
        <v>2</v>
      </c>
      <c r="D702">
        <v>2</v>
      </c>
      <c r="E702">
        <v>3</v>
      </c>
      <c r="F702">
        <v>1</v>
      </c>
      <c r="G702">
        <v>1</v>
      </c>
      <c r="H702" s="486">
        <f t="shared" si="894"/>
        <v>4</v>
      </c>
      <c r="I702" s="486">
        <v>1</v>
      </c>
      <c r="J702" s="486">
        <v>0</v>
      </c>
      <c r="K702" s="486">
        <v>0</v>
      </c>
      <c r="L702" s="486">
        <v>0</v>
      </c>
      <c r="M702" s="486">
        <v>0</v>
      </c>
      <c r="N702" s="486">
        <f t="shared" si="895"/>
        <v>2</v>
      </c>
    </row>
    <row r="703" spans="1:14" outlineLevel="1">
      <c r="A703" t="s">
        <v>1716</v>
      </c>
      <c r="B703" t="e">
        <f t="shared" si="896"/>
        <v>#VALUE!</v>
      </c>
      <c r="H703" s="486"/>
      <c r="I703" s="486"/>
      <c r="J703" s="486"/>
      <c r="K703" s="486"/>
      <c r="L703" s="486"/>
      <c r="M703" s="486"/>
      <c r="N703" s="486"/>
    </row>
    <row r="704" spans="1:14" outlineLevel="1">
      <c r="B704" t="e">
        <f t="shared" si="896"/>
        <v>#VALUE!</v>
      </c>
      <c r="H704" s="486"/>
      <c r="I704" s="486"/>
      <c r="J704" s="486"/>
      <c r="K704" s="486"/>
      <c r="L704" s="486"/>
      <c r="M704" s="486"/>
      <c r="N704" s="486"/>
    </row>
    <row r="705" spans="1:14" outlineLevel="1">
      <c r="B705" t="e">
        <f t="shared" si="896"/>
        <v>#VALUE!</v>
      </c>
      <c r="H705" s="486"/>
      <c r="I705" s="486"/>
      <c r="J705" s="486"/>
      <c r="K705" s="486"/>
      <c r="L705" s="486"/>
      <c r="M705" s="486"/>
      <c r="N705" s="486"/>
    </row>
    <row r="706" spans="1:14" outlineLevel="1">
      <c r="A706" t="s">
        <v>878</v>
      </c>
      <c r="B706" t="str">
        <f t="shared" ref="B706:B717" si="898">INDEX(i.Region_Desc,$C706,1)&amp;" "&amp;INDEX(i.GenotypeDesc,$D706,1)&amp;" "&amp;INDEX(i.TOL_Desc,$E706,1)</f>
        <v>GSM  Aut</v>
      </c>
      <c r="C706">
        <v>2</v>
      </c>
      <c r="D706">
        <v>4</v>
      </c>
      <c r="E706">
        <v>1</v>
      </c>
      <c r="F706">
        <v>1</v>
      </c>
      <c r="G706">
        <v>1</v>
      </c>
      <c r="H706" s="486">
        <f t="shared" si="894"/>
        <v>5</v>
      </c>
      <c r="I706" s="486">
        <v>5</v>
      </c>
      <c r="J706" s="486">
        <v>0</v>
      </c>
      <c r="K706" s="486">
        <v>0</v>
      </c>
      <c r="L706" s="486">
        <v>0</v>
      </c>
      <c r="M706" s="486">
        <v>0</v>
      </c>
      <c r="N706" s="486">
        <f t="shared" si="895"/>
        <v>3</v>
      </c>
    </row>
    <row r="707" spans="1:14" outlineLevel="1">
      <c r="B707" t="str">
        <f t="shared" si="898"/>
        <v>GSM  Win</v>
      </c>
      <c r="C707">
        <v>2</v>
      </c>
      <c r="D707">
        <v>4</v>
      </c>
      <c r="E707">
        <v>2</v>
      </c>
      <c r="F707">
        <v>1</v>
      </c>
      <c r="G707">
        <v>1</v>
      </c>
      <c r="H707" s="486">
        <f t="shared" si="894"/>
        <v>5</v>
      </c>
      <c r="I707" s="486">
        <f t="shared" si="897"/>
        <v>3</v>
      </c>
      <c r="J707" s="486">
        <v>0</v>
      </c>
      <c r="K707" s="486">
        <v>0</v>
      </c>
      <c r="L707" s="486">
        <v>0</v>
      </c>
      <c r="M707" s="486">
        <v>0</v>
      </c>
      <c r="N707" s="486">
        <f t="shared" si="895"/>
        <v>3</v>
      </c>
    </row>
    <row r="708" spans="1:14" outlineLevel="1">
      <c r="A708" s="113"/>
      <c r="B708" s="113" t="str">
        <f t="shared" si="898"/>
        <v>GSM  Spr</v>
      </c>
      <c r="C708" s="113">
        <v>2</v>
      </c>
      <c r="D708" s="113">
        <v>4</v>
      </c>
      <c r="E708" s="113">
        <v>3</v>
      </c>
      <c r="F708" s="113">
        <v>1</v>
      </c>
      <c r="G708" s="113">
        <v>1</v>
      </c>
      <c r="H708" s="523">
        <f t="shared" si="894"/>
        <v>5</v>
      </c>
      <c r="I708" s="523">
        <v>1</v>
      </c>
      <c r="J708" s="523">
        <v>0</v>
      </c>
      <c r="K708" s="523">
        <v>0</v>
      </c>
      <c r="L708" s="523">
        <v>0</v>
      </c>
      <c r="M708" s="523">
        <v>0</v>
      </c>
      <c r="N708" s="523">
        <f t="shared" si="895"/>
        <v>3</v>
      </c>
    </row>
    <row r="709" spans="1:14" outlineLevel="1">
      <c r="A709" s="108" t="s">
        <v>1128</v>
      </c>
      <c r="B709" s="108" t="str">
        <f t="shared" si="898"/>
        <v>CWM  Aut</v>
      </c>
      <c r="C709" s="108">
        <v>3</v>
      </c>
      <c r="D709" s="108">
        <v>1</v>
      </c>
      <c r="E709" s="108">
        <v>1</v>
      </c>
      <c r="F709" s="108">
        <v>1</v>
      </c>
      <c r="G709" s="108">
        <v>1</v>
      </c>
      <c r="H709" s="522">
        <f t="shared" si="894"/>
        <v>3</v>
      </c>
      <c r="I709" s="522">
        <v>5</v>
      </c>
      <c r="J709" s="522">
        <v>0</v>
      </c>
      <c r="K709" s="522">
        <v>0</v>
      </c>
      <c r="L709" s="522">
        <v>0</v>
      </c>
      <c r="M709" s="522">
        <v>0</v>
      </c>
      <c r="N709" s="522">
        <f t="shared" si="895"/>
        <v>2</v>
      </c>
    </row>
    <row r="710" spans="1:14" outlineLevel="1">
      <c r="B710" t="str">
        <f t="shared" si="898"/>
        <v>CWM  Win</v>
      </c>
      <c r="C710">
        <v>3</v>
      </c>
      <c r="D710">
        <v>1</v>
      </c>
      <c r="E710">
        <v>2</v>
      </c>
      <c r="F710">
        <v>1</v>
      </c>
      <c r="G710">
        <v>1</v>
      </c>
      <c r="H710" s="486">
        <f t="shared" si="894"/>
        <v>3</v>
      </c>
      <c r="I710" s="486">
        <f t="shared" si="897"/>
        <v>3</v>
      </c>
      <c r="J710" s="486">
        <v>0</v>
      </c>
      <c r="K710" s="486">
        <v>0</v>
      </c>
      <c r="L710" s="486">
        <v>0</v>
      </c>
      <c r="M710" s="486">
        <v>0</v>
      </c>
      <c r="N710" s="486">
        <f t="shared" si="895"/>
        <v>2</v>
      </c>
    </row>
    <row r="711" spans="1:14" outlineLevel="1">
      <c r="B711" t="str">
        <f t="shared" si="898"/>
        <v>CWM  Spr</v>
      </c>
      <c r="C711">
        <v>3</v>
      </c>
      <c r="D711">
        <v>1</v>
      </c>
      <c r="E711">
        <v>3</v>
      </c>
      <c r="F711">
        <v>1</v>
      </c>
      <c r="G711">
        <v>1</v>
      </c>
      <c r="H711" s="486">
        <f t="shared" si="894"/>
        <v>3</v>
      </c>
      <c r="I711" s="486">
        <v>1</v>
      </c>
      <c r="J711" s="486">
        <v>0</v>
      </c>
      <c r="K711" s="486">
        <v>0</v>
      </c>
      <c r="L711" s="486">
        <v>0</v>
      </c>
      <c r="M711" s="486">
        <v>0</v>
      </c>
      <c r="N711" s="486">
        <f t="shared" si="895"/>
        <v>2</v>
      </c>
    </row>
    <row r="712" spans="1:14" outlineLevel="1">
      <c r="A712" t="s">
        <v>1129</v>
      </c>
      <c r="B712" t="str">
        <f t="shared" si="898"/>
        <v>CWM  Aut</v>
      </c>
      <c r="C712">
        <v>3</v>
      </c>
      <c r="D712">
        <v>2</v>
      </c>
      <c r="E712">
        <v>1</v>
      </c>
      <c r="F712">
        <v>1</v>
      </c>
      <c r="G712">
        <v>1</v>
      </c>
      <c r="H712" s="486">
        <f t="shared" si="894"/>
        <v>4</v>
      </c>
      <c r="I712" s="486">
        <v>5</v>
      </c>
      <c r="J712" s="486">
        <v>0</v>
      </c>
      <c r="K712" s="486">
        <v>0</v>
      </c>
      <c r="L712" s="486">
        <v>0</v>
      </c>
      <c r="M712" s="486">
        <v>0</v>
      </c>
      <c r="N712" s="486">
        <f t="shared" si="895"/>
        <v>2</v>
      </c>
    </row>
    <row r="713" spans="1:14" outlineLevel="1">
      <c r="B713" t="str">
        <f t="shared" si="898"/>
        <v>CWM  Win</v>
      </c>
      <c r="C713">
        <v>3</v>
      </c>
      <c r="D713">
        <v>2</v>
      </c>
      <c r="E713">
        <v>2</v>
      </c>
      <c r="F713">
        <v>1</v>
      </c>
      <c r="G713">
        <v>1</v>
      </c>
      <c r="H713" s="486">
        <f t="shared" si="894"/>
        <v>4</v>
      </c>
      <c r="I713" s="486">
        <f t="shared" si="897"/>
        <v>3</v>
      </c>
      <c r="J713" s="486">
        <v>0</v>
      </c>
      <c r="K713" s="486">
        <v>0</v>
      </c>
      <c r="L713" s="486">
        <v>0</v>
      </c>
      <c r="M713" s="486">
        <v>0</v>
      </c>
      <c r="N713" s="486">
        <f t="shared" si="895"/>
        <v>2</v>
      </c>
    </row>
    <row r="714" spans="1:14" outlineLevel="1">
      <c r="B714" t="str">
        <f t="shared" si="898"/>
        <v>CWM  Spr</v>
      </c>
      <c r="C714">
        <v>3</v>
      </c>
      <c r="D714">
        <v>2</v>
      </c>
      <c r="E714">
        <v>3</v>
      </c>
      <c r="F714">
        <v>1</v>
      </c>
      <c r="G714">
        <v>1</v>
      </c>
      <c r="H714" s="486">
        <f t="shared" si="894"/>
        <v>4</v>
      </c>
      <c r="I714" s="486">
        <v>1</v>
      </c>
      <c r="J714" s="486">
        <v>0</v>
      </c>
      <c r="K714" s="486">
        <v>0</v>
      </c>
      <c r="L714" s="486">
        <v>0</v>
      </c>
      <c r="M714" s="486">
        <v>0</v>
      </c>
      <c r="N714" s="486">
        <f t="shared" si="895"/>
        <v>2</v>
      </c>
    </row>
    <row r="715" spans="1:14" outlineLevel="1">
      <c r="A715" t="s">
        <v>1716</v>
      </c>
      <c r="B715" t="e">
        <f t="shared" si="898"/>
        <v>#VALUE!</v>
      </c>
      <c r="H715" s="486"/>
      <c r="I715" s="486"/>
      <c r="J715" s="486"/>
      <c r="K715" s="486"/>
      <c r="L715" s="486"/>
      <c r="M715" s="486"/>
      <c r="N715" s="486"/>
    </row>
    <row r="716" spans="1:14" outlineLevel="1">
      <c r="B716" t="e">
        <f t="shared" si="898"/>
        <v>#VALUE!</v>
      </c>
      <c r="H716" s="486"/>
      <c r="I716" s="486"/>
      <c r="J716" s="486"/>
      <c r="K716" s="486"/>
      <c r="L716" s="486"/>
      <c r="M716" s="486"/>
      <c r="N716" s="486"/>
    </row>
    <row r="717" spans="1:14" outlineLevel="1">
      <c r="B717" t="e">
        <f t="shared" si="898"/>
        <v>#VALUE!</v>
      </c>
      <c r="H717" s="486"/>
      <c r="I717" s="486"/>
      <c r="J717" s="486"/>
      <c r="K717" s="486"/>
      <c r="L717" s="486"/>
      <c r="M717" s="486"/>
      <c r="N717" s="486"/>
    </row>
    <row r="718" spans="1:14" outlineLevel="1">
      <c r="A718" t="s">
        <v>878</v>
      </c>
      <c r="B718" t="str">
        <f>INDEX(i.Region_Desc,$C718,1)&amp;" "&amp;INDEX(i.GenotypeDesc,$D718,1)&amp;" "&amp;INDEX(i.TOL_Desc,$E718,1)</f>
        <v>CWM  Aut</v>
      </c>
      <c r="C718">
        <v>3</v>
      </c>
      <c r="D718">
        <v>4</v>
      </c>
      <c r="E718">
        <v>1</v>
      </c>
      <c r="F718">
        <v>1</v>
      </c>
      <c r="G718">
        <v>1</v>
      </c>
      <c r="H718" s="486">
        <f t="shared" si="894"/>
        <v>5</v>
      </c>
      <c r="I718" s="486">
        <v>5</v>
      </c>
      <c r="J718" s="486">
        <v>0</v>
      </c>
      <c r="K718" s="486">
        <v>0</v>
      </c>
      <c r="L718" s="486">
        <v>0</v>
      </c>
      <c r="M718" s="486">
        <v>0</v>
      </c>
      <c r="N718" s="486">
        <f t="shared" si="895"/>
        <v>3</v>
      </c>
    </row>
    <row r="719" spans="1:14" outlineLevel="1">
      <c r="B719" t="str">
        <f>INDEX(i.Region_Desc,$C719,1)&amp;" "&amp;INDEX(i.GenotypeDesc,$D719,1)&amp;" "&amp;INDEX(i.TOL_Desc,$E719,1)</f>
        <v>CWM  Win</v>
      </c>
      <c r="C719">
        <v>3</v>
      </c>
      <c r="D719">
        <v>4</v>
      </c>
      <c r="E719">
        <v>2</v>
      </c>
      <c r="F719">
        <v>1</v>
      </c>
      <c r="G719">
        <v>1</v>
      </c>
      <c r="H719" s="486">
        <f t="shared" si="894"/>
        <v>5</v>
      </c>
      <c r="I719" s="486">
        <f t="shared" si="897"/>
        <v>3</v>
      </c>
      <c r="J719" s="486">
        <v>0</v>
      </c>
      <c r="K719" s="486">
        <v>0</v>
      </c>
      <c r="L719" s="486">
        <v>0</v>
      </c>
      <c r="M719" s="486">
        <v>0</v>
      </c>
      <c r="N719" s="486">
        <f t="shared" si="895"/>
        <v>3</v>
      </c>
    </row>
    <row r="720" spans="1:14" outlineLevel="1">
      <c r="A720" s="113"/>
      <c r="B720" s="113" t="str">
        <f>INDEX(i.Region_Desc,$C720,1)&amp;" "&amp;INDEX(i.GenotypeDesc,$D720,1)&amp;" "&amp;INDEX(i.TOL_Desc,$E720,1)</f>
        <v>CWM  Spr</v>
      </c>
      <c r="C720" s="113">
        <v>3</v>
      </c>
      <c r="D720" s="113">
        <v>4</v>
      </c>
      <c r="E720" s="113">
        <v>3</v>
      </c>
      <c r="F720" s="113">
        <v>1</v>
      </c>
      <c r="G720" s="113">
        <v>1</v>
      </c>
      <c r="H720" s="523">
        <f t="shared" si="894"/>
        <v>5</v>
      </c>
      <c r="I720" s="523">
        <v>1</v>
      </c>
      <c r="J720" s="523">
        <v>0</v>
      </c>
      <c r="K720" s="523">
        <v>0</v>
      </c>
      <c r="L720" s="523">
        <v>0</v>
      </c>
      <c r="M720" s="523">
        <v>0</v>
      </c>
      <c r="N720" s="523">
        <f t="shared" si="895"/>
        <v>3</v>
      </c>
    </row>
    <row r="723" spans="1:20">
      <c r="A723" s="16" t="s">
        <v>1570</v>
      </c>
    </row>
    <row r="724" spans="1:20" ht="72.75">
      <c r="C724" s="219" t="s">
        <v>1510</v>
      </c>
      <c r="D724" s="219" t="s">
        <v>923</v>
      </c>
      <c r="E724" s="219" t="s">
        <v>579</v>
      </c>
      <c r="F724" s="219" t="s">
        <v>846</v>
      </c>
      <c r="G724" s="219" t="s">
        <v>1511</v>
      </c>
      <c r="H724" s="219" t="s">
        <v>1575</v>
      </c>
      <c r="I724" s="219" t="s">
        <v>1513</v>
      </c>
      <c r="J724" s="219" t="s">
        <v>1514</v>
      </c>
      <c r="K724" s="219" t="s">
        <v>1515</v>
      </c>
      <c r="L724" s="219" t="s">
        <v>1516</v>
      </c>
      <c r="M724" s="219" t="s">
        <v>1517</v>
      </c>
      <c r="N724" s="219" t="s">
        <v>1518</v>
      </c>
      <c r="O724" s="219" t="s">
        <v>1571</v>
      </c>
      <c r="P724" s="219" t="s">
        <v>1572</v>
      </c>
      <c r="Q724" s="219" t="s">
        <v>1573</v>
      </c>
      <c r="R724" s="219" t="s">
        <v>1574</v>
      </c>
      <c r="T724" s="219" t="s">
        <v>1607</v>
      </c>
    </row>
    <row r="725" spans="1:20">
      <c r="A725">
        <v>0</v>
      </c>
      <c r="B725" t="s">
        <v>378</v>
      </c>
      <c r="G725" s="12">
        <v>1</v>
      </c>
      <c r="O725" s="12">
        <v>0</v>
      </c>
      <c r="P725" s="12">
        <v>0</v>
      </c>
      <c r="Q725" s="12">
        <v>0</v>
      </c>
      <c r="R725" s="12">
        <v>0</v>
      </c>
      <c r="T725">
        <v>1</v>
      </c>
    </row>
    <row r="726" spans="1:20">
      <c r="A726">
        <v>1</v>
      </c>
      <c r="G726" s="12">
        <f>6/7</f>
        <v>0.8571428571428571</v>
      </c>
      <c r="O726" s="12">
        <v>-0.1</v>
      </c>
      <c r="P726" s="12">
        <v>0.1</v>
      </c>
      <c r="Q726" s="12">
        <v>0.1</v>
      </c>
      <c r="R726" s="12">
        <v>0.1</v>
      </c>
      <c r="T726">
        <v>2</v>
      </c>
    </row>
    <row r="727" spans="1:20">
      <c r="A727">
        <v>2</v>
      </c>
      <c r="G727" s="12">
        <f>4/7</f>
        <v>0.5714285714285714</v>
      </c>
      <c r="O727" s="12">
        <v>0.1</v>
      </c>
      <c r="P727" s="12">
        <v>-2.5000000000000001E-2</v>
      </c>
      <c r="Q727" s="12">
        <v>-0.05</v>
      </c>
      <c r="R727" s="12">
        <v>-0.1</v>
      </c>
      <c r="T727">
        <v>2</v>
      </c>
    </row>
    <row r="728" spans="1:20">
      <c r="A728">
        <v>3</v>
      </c>
      <c r="G728" s="12">
        <f>8/7</f>
        <v>1.1428571428571428</v>
      </c>
      <c r="O728" s="12">
        <v>0.2</v>
      </c>
      <c r="P728" s="12">
        <v>-0.05</v>
      </c>
      <c r="Q728" s="12">
        <v>-0.1</v>
      </c>
      <c r="R728" s="12">
        <v>-0.2</v>
      </c>
      <c r="T728">
        <v>1</v>
      </c>
    </row>
    <row r="729" spans="1:20">
      <c r="A729">
        <v>4</v>
      </c>
      <c r="G729" s="12">
        <f>10/7</f>
        <v>1.4285714285714286</v>
      </c>
      <c r="T729">
        <v>3</v>
      </c>
    </row>
    <row r="730" spans="1:20">
      <c r="A730">
        <v>5</v>
      </c>
      <c r="G730" s="12">
        <f>12/7</f>
        <v>1.7142857142857142</v>
      </c>
      <c r="T730">
        <v>4</v>
      </c>
    </row>
    <row r="731" spans="1:20">
      <c r="O731" t="s">
        <v>1579</v>
      </c>
    </row>
    <row r="732" spans="1:20">
      <c r="B732" t="s">
        <v>1576</v>
      </c>
      <c r="G732" s="12">
        <v>85</v>
      </c>
    </row>
    <row r="733" spans="1:20">
      <c r="G733" s="21" t="s">
        <v>1608</v>
      </c>
    </row>
  </sheetData>
  <phoneticPr fontId="6" type="noConversion"/>
  <conditionalFormatting sqref="C48:G63">
    <cfRule type="cellIs" dxfId="68" priority="1" operator="equal">
      <formula>FALSE</formula>
    </cfRule>
  </conditionalFormatting>
  <pageMargins left="0.7" right="0.7" top="0.75" bottom="0.75" header="0.3" footer="0.3"/>
  <pageSetup paperSize="9"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codeName="Sheet5">
    <outlinePr summaryBelow="0" summaryRight="0"/>
  </sheetPr>
  <dimension ref="A1:GJ720"/>
  <sheetViews>
    <sheetView topLeftCell="A4" workbookViewId="0">
      <selection activeCell="D4" sqref="D4"/>
    </sheetView>
    <sheetView topLeftCell="A23" workbookViewId="1">
      <selection activeCell="C30" sqref="C30:K32"/>
    </sheetView>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1</v>
      </c>
      <c r="D4" s="65" t="str">
        <f>(INDEX(i.TOL_Desc,d.TOL,1)&amp;" ")</f>
        <v xml:space="preserve">Aut </v>
      </c>
    </row>
    <row r="5" spans="1:73">
      <c r="A5" s="193" t="s">
        <v>1160</v>
      </c>
    </row>
    <row r="6" spans="1:73"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63"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si="16"/>
        <v>-</v>
      </c>
      <c r="D60" s="200" t="str">
        <f t="shared" si="16"/>
        <v>-</v>
      </c>
      <c r="E60" s="200" t="str">
        <f t="shared" ref="E60:F60" si="23">E56</f>
        <v>-</v>
      </c>
      <c r="F60" s="200" t="str">
        <f t="shared" si="23"/>
        <v>-</v>
      </c>
      <c r="G60" s="200" t="str">
        <f t="shared" si="18"/>
        <v>-</v>
      </c>
      <c r="H60" s="201" t="str">
        <f t="shared" si="18"/>
        <v>-</v>
      </c>
      <c r="I60" s="198">
        <v>0.5</v>
      </c>
      <c r="J60" s="207">
        <v>0.01</v>
      </c>
      <c r="L60" s="199">
        <f t="shared" ref="L60:M63" si="24">L48</f>
        <v>0</v>
      </c>
      <c r="M60" s="199">
        <f t="shared" si="24"/>
        <v>0</v>
      </c>
      <c r="N60" s="207">
        <v>0.06</v>
      </c>
      <c r="O60" s="176"/>
      <c r="P60" s="176"/>
      <c r="Q60" s="176"/>
      <c r="R60" s="176"/>
      <c r="S60" s="208" t="s">
        <v>539</v>
      </c>
      <c r="T60" s="176" t="s">
        <v>540</v>
      </c>
      <c r="U60" s="176"/>
      <c r="V60" s="176"/>
      <c r="W60" s="176"/>
    </row>
    <row r="61" spans="1:23" outlineLevel="1">
      <c r="A61" s="184">
        <v>6</v>
      </c>
      <c r="B61" s="195" t="s">
        <v>429</v>
      </c>
      <c r="C61" s="200" t="str">
        <f t="shared" si="16"/>
        <v>-</v>
      </c>
      <c r="D61" s="200" t="b">
        <f t="shared" si="16"/>
        <v>1</v>
      </c>
      <c r="E61" s="200" t="str">
        <f t="shared" ref="E61:F61" si="25">E57</f>
        <v>-</v>
      </c>
      <c r="F61" s="200" t="b">
        <f t="shared" si="25"/>
        <v>1</v>
      </c>
      <c r="G61" s="200" t="str">
        <f t="shared" si="18"/>
        <v>-</v>
      </c>
      <c r="H61" s="201" t="str">
        <f t="shared" si="18"/>
        <v>-</v>
      </c>
      <c r="I61" s="202">
        <f ca="1">OFFSET(I61,-1,0)</f>
        <v>0.5</v>
      </c>
      <c r="J61" s="209">
        <f>J$60+J49</f>
        <v>0.01</v>
      </c>
      <c r="L61" s="199">
        <f t="shared" si="24"/>
        <v>0</v>
      </c>
      <c r="M61" s="199">
        <f t="shared" si="24"/>
        <v>0</v>
      </c>
      <c r="N61" s="210">
        <f>N$60+M61</f>
        <v>0.06</v>
      </c>
      <c r="O61" s="176"/>
      <c r="P61" s="176"/>
      <c r="Q61" s="176"/>
      <c r="R61" s="176"/>
      <c r="S61" s="176"/>
      <c r="T61" s="176" t="s">
        <v>999</v>
      </c>
      <c r="U61" s="176"/>
      <c r="V61" s="176"/>
      <c r="W61" s="176"/>
    </row>
    <row r="62" spans="1:23" outlineLevel="1">
      <c r="A62" s="184">
        <v>7</v>
      </c>
      <c r="B62" s="195" t="s">
        <v>430</v>
      </c>
      <c r="C62" s="200" t="b">
        <f t="shared" si="16"/>
        <v>1</v>
      </c>
      <c r="D62" s="200" t="str">
        <f t="shared" si="16"/>
        <v>-</v>
      </c>
      <c r="E62" s="200" t="b">
        <f t="shared" ref="E62:F62" si="26">E58</f>
        <v>1</v>
      </c>
      <c r="F62" s="200" t="str">
        <f t="shared" si="26"/>
        <v>-</v>
      </c>
      <c r="G62" s="200" t="str">
        <f t="shared" si="18"/>
        <v>-</v>
      </c>
      <c r="H62" s="201" t="str">
        <f t="shared" si="18"/>
        <v>-</v>
      </c>
      <c r="I62" s="202">
        <f ca="1">OFFSET(I62,-1,0)</f>
        <v>0.5</v>
      </c>
      <c r="J62" s="209">
        <f>J$60+J50</f>
        <v>2.2499999999999999E-2</v>
      </c>
      <c r="L62" s="199">
        <f t="shared" si="24"/>
        <v>6.25E-2</v>
      </c>
      <c r="M62" s="199">
        <f t="shared" si="24"/>
        <v>6.25E-2</v>
      </c>
      <c r="N62" s="210">
        <f>N$60+M62</f>
        <v>0.1225</v>
      </c>
      <c r="O62" s="176"/>
      <c r="P62" s="176"/>
      <c r="Q62" s="176"/>
      <c r="R62" s="176"/>
      <c r="S62" s="176"/>
      <c r="T62" s="176"/>
      <c r="U62" s="176"/>
      <c r="V62" s="176"/>
      <c r="W62" s="176"/>
    </row>
    <row r="63" spans="1:23" outlineLevel="1">
      <c r="A63" s="184">
        <v>8</v>
      </c>
      <c r="B63" s="203" t="s">
        <v>431</v>
      </c>
      <c r="C63" s="204" t="str">
        <f t="shared" si="16"/>
        <v>-</v>
      </c>
      <c r="D63" s="204" t="str">
        <f t="shared" si="16"/>
        <v>-</v>
      </c>
      <c r="E63" s="204" t="str">
        <f t="shared" ref="E63:F63" si="27">E59</f>
        <v>-</v>
      </c>
      <c r="F63" s="204" t="str">
        <f t="shared" si="27"/>
        <v>-</v>
      </c>
      <c r="G63" s="204" t="b">
        <f t="shared" si="18"/>
        <v>1</v>
      </c>
      <c r="H63" s="205" t="str">
        <f t="shared" si="18"/>
        <v>-</v>
      </c>
      <c r="I63" s="206">
        <f ca="1">OFFSET(I63,-1,0)</f>
        <v>0.5</v>
      </c>
      <c r="J63" s="209">
        <f>J$60+J51</f>
        <v>0.02</v>
      </c>
      <c r="L63" s="199">
        <f t="shared" si="24"/>
        <v>0</v>
      </c>
      <c r="M63" s="199">
        <f t="shared" si="24"/>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4</v>
      </c>
      <c r="Q66">
        <f>INDEX($S$66:$AD$66,1,(d.Region-1)*4+Q$47)</f>
        <v>4</v>
      </c>
      <c r="R66">
        <f>INDEX($S$66:$AD$66,1,(d.Region-1)*4+R$47)</f>
        <v>4</v>
      </c>
      <c r="S66" s="12">
        <v>4</v>
      </c>
      <c r="T66" s="12">
        <v>4</v>
      </c>
      <c r="U66" s="12">
        <v>4</v>
      </c>
      <c r="V66" s="12">
        <v>4</v>
      </c>
      <c r="W66" s="12">
        <v>4</v>
      </c>
      <c r="X66" s="12">
        <v>4</v>
      </c>
      <c r="Y66" s="12">
        <v>4</v>
      </c>
      <c r="Z66" s="12">
        <v>4</v>
      </c>
      <c r="AA66" s="12">
        <v>4</v>
      </c>
      <c r="AB66" s="12">
        <v>4</v>
      </c>
      <c r="AC66" s="12">
        <v>4</v>
      </c>
      <c r="AD66" s="12">
        <v>4</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8">$C105*E$104</f>
        <v>0.01</v>
      </c>
      <c r="F105" s="350">
        <f t="shared" si="28"/>
        <v>1.7000000000000001E-2</v>
      </c>
      <c r="G105" s="351">
        <f t="shared" si="28"/>
        <v>0.02</v>
      </c>
      <c r="H105" s="349">
        <f t="shared" ref="H105:J107" si="29">$D105*H$104</f>
        <v>5.5E-2</v>
      </c>
      <c r="I105" s="350">
        <f t="shared" si="29"/>
        <v>9.35E-2</v>
      </c>
      <c r="J105" s="351">
        <f t="shared" si="29"/>
        <v>0.11</v>
      </c>
    </row>
    <row r="106" spans="1:192" outlineLevel="1">
      <c r="A106">
        <v>2</v>
      </c>
      <c r="B106" t="s">
        <v>860</v>
      </c>
      <c r="C106" s="348">
        <v>-0.06</v>
      </c>
      <c r="D106" s="348">
        <v>0.01</v>
      </c>
      <c r="E106" s="352">
        <f t="shared" si="28"/>
        <v>-0.03</v>
      </c>
      <c r="F106" s="176">
        <f t="shared" si="28"/>
        <v>-5.0999999999999997E-2</v>
      </c>
      <c r="G106" s="353">
        <f t="shared" si="28"/>
        <v>-0.06</v>
      </c>
      <c r="H106" s="352">
        <f t="shared" si="29"/>
        <v>5.0000000000000001E-3</v>
      </c>
      <c r="I106" s="176">
        <f t="shared" si="29"/>
        <v>8.5000000000000006E-3</v>
      </c>
      <c r="J106" s="353">
        <f t="shared" si="29"/>
        <v>0.01</v>
      </c>
    </row>
    <row r="107" spans="1:192" outlineLevel="1">
      <c r="A107">
        <v>3</v>
      </c>
      <c r="B107" t="s">
        <v>861</v>
      </c>
      <c r="C107" s="348">
        <v>0.1</v>
      </c>
      <c r="D107" s="348">
        <v>0.2</v>
      </c>
      <c r="E107" s="354">
        <f t="shared" si="28"/>
        <v>0.05</v>
      </c>
      <c r="F107" s="355">
        <f t="shared" si="28"/>
        <v>8.5000000000000006E-2</v>
      </c>
      <c r="G107" s="356">
        <f t="shared" si="28"/>
        <v>0.1</v>
      </c>
      <c r="H107" s="354">
        <f t="shared" si="29"/>
        <v>0.1</v>
      </c>
      <c r="I107" s="355">
        <f t="shared" si="29"/>
        <v>0.17</v>
      </c>
      <c r="J107" s="356">
        <f t="shared" si="29"/>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TOL:Aut </v>
      </c>
      <c r="AS110" s="16" t="str">
        <f>"GI (BBT) for TOL:"&amp;D.TOLDesc</f>
        <v xml:space="preserve">GI (BBT) for TOL:Aut </v>
      </c>
      <c r="BO110" s="172" t="str">
        <f>"GI - SW Victoria BBB (&amp;Mat) for TOL:"&amp;D.TOLDesc</f>
        <v xml:space="preserve">GI - SW Victoria BBB (&amp;Mat) for TOL:Aut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TOL:Aut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TOL:Aut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TOL:Aut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TOL:Aut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TOL:Aut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0">Y113+3</f>
        <v>7</v>
      </c>
      <c r="AA113" s="187">
        <f t="shared" si="30"/>
        <v>10</v>
      </c>
      <c r="AB113" s="187">
        <f t="shared" si="30"/>
        <v>13</v>
      </c>
      <c r="AC113" s="187">
        <f t="shared" si="30"/>
        <v>16</v>
      </c>
      <c r="AD113" s="187">
        <f t="shared" si="30"/>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1">AT113+3</f>
        <v>7</v>
      </c>
      <c r="AV113" s="187">
        <f t="shared" si="31"/>
        <v>10</v>
      </c>
      <c r="AW113" s="187">
        <f t="shared" si="31"/>
        <v>13</v>
      </c>
      <c r="AX113" s="187">
        <f t="shared" si="31"/>
        <v>16</v>
      </c>
      <c r="AY113" s="187">
        <f t="shared" si="31"/>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2">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3">Y114</f>
        <v>2:3</v>
      </c>
      <c r="AA114" s="190" t="str">
        <f t="shared" si="33"/>
        <v>2:3</v>
      </c>
      <c r="AB114" s="190" t="str">
        <f t="shared" si="33"/>
        <v>2:3</v>
      </c>
      <c r="AC114" s="190" t="str">
        <f t="shared" si="33"/>
        <v>2:3</v>
      </c>
      <c r="AD114" s="190" t="str">
        <f t="shared" si="33"/>
        <v>2:3</v>
      </c>
      <c r="AE114" s="176"/>
      <c r="AF114" s="176"/>
      <c r="AG114" s="176"/>
      <c r="AH114" s="176"/>
      <c r="AI114" s="176"/>
      <c r="AJ114" s="176"/>
      <c r="AK114" s="176"/>
      <c r="AS114" s="190" t="str">
        <f t="shared" ref="AS114:AY115" si="34">X114</f>
        <v>2:3</v>
      </c>
      <c r="AT114" s="190" t="str">
        <f t="shared" si="34"/>
        <v>2:3</v>
      </c>
      <c r="AU114" s="190" t="str">
        <f t="shared" si="34"/>
        <v>2:3</v>
      </c>
      <c r="AV114" s="190" t="str">
        <f t="shared" si="34"/>
        <v>2:3</v>
      </c>
      <c r="AW114" s="190" t="str">
        <f t="shared" si="34"/>
        <v>2:3</v>
      </c>
      <c r="AX114" s="190" t="str">
        <f t="shared" si="34"/>
        <v>2:3</v>
      </c>
      <c r="AY114" s="190" t="str">
        <f t="shared" si="34"/>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2"/>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5">Y113&amp;":"&amp;Y113+1</f>
        <v>4:5</v>
      </c>
      <c r="Z115" s="191" t="str">
        <f t="shared" si="35"/>
        <v>7:8</v>
      </c>
      <c r="AA115" s="191" t="str">
        <f t="shared" si="35"/>
        <v>10:11</v>
      </c>
      <c r="AB115" s="191" t="str">
        <f t="shared" si="35"/>
        <v>13:14</v>
      </c>
      <c r="AC115" s="191" t="str">
        <f t="shared" si="35"/>
        <v>16:17</v>
      </c>
      <c r="AD115" s="191" t="str">
        <f t="shared" si="35"/>
        <v>19:20</v>
      </c>
      <c r="AE115" s="176"/>
      <c r="AF115" s="176"/>
      <c r="AG115" s="176"/>
      <c r="AH115" s="176"/>
      <c r="AI115" s="176"/>
      <c r="AJ115" s="176"/>
      <c r="AK115" s="176"/>
      <c r="AS115" s="190" t="str">
        <f t="shared" si="34"/>
        <v>1:2</v>
      </c>
      <c r="AT115" s="190" t="str">
        <f t="shared" si="34"/>
        <v>4:5</v>
      </c>
      <c r="AU115" s="190" t="str">
        <f t="shared" si="34"/>
        <v>7:8</v>
      </c>
      <c r="AV115" s="190" t="str">
        <f t="shared" si="34"/>
        <v>10:11</v>
      </c>
      <c r="AW115" s="190" t="str">
        <f t="shared" si="34"/>
        <v>13:14</v>
      </c>
      <c r="AX115" s="190" t="str">
        <f t="shared" si="34"/>
        <v>16:17</v>
      </c>
      <c r="AY115" s="190" t="str">
        <f t="shared" si="34"/>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6">X116</f>
        <v>0:1</v>
      </c>
      <c r="Z116" s="190" t="str">
        <f t="shared" si="36"/>
        <v>0:1</v>
      </c>
      <c r="AA116" s="190" t="str">
        <f t="shared" si="36"/>
        <v>0:1</v>
      </c>
      <c r="AB116" s="190" t="str">
        <f t="shared" si="36"/>
        <v>0:1</v>
      </c>
      <c r="AC116" s="190" t="str">
        <f t="shared" si="36"/>
        <v>0:1</v>
      </c>
      <c r="AD116" s="190" t="str">
        <f t="shared" si="36"/>
        <v>0:1</v>
      </c>
      <c r="AE116" s="176"/>
      <c r="AF116" s="176"/>
      <c r="AG116" s="176"/>
      <c r="AH116" s="176"/>
      <c r="AI116" s="176"/>
      <c r="AJ116" s="176"/>
      <c r="AK116" s="176"/>
      <c r="AS116" s="192" t="s">
        <v>169</v>
      </c>
      <c r="AT116" s="190" t="str">
        <f t="shared" ref="AT116:AY116" si="37">AS116</f>
        <v>3:4</v>
      </c>
      <c r="AU116" s="190" t="str">
        <f t="shared" si="37"/>
        <v>3:4</v>
      </c>
      <c r="AV116" s="190" t="str">
        <f t="shared" si="37"/>
        <v>3:4</v>
      </c>
      <c r="AW116" s="190" t="str">
        <f t="shared" si="37"/>
        <v>3:4</v>
      </c>
      <c r="AX116" s="190" t="str">
        <f t="shared" si="37"/>
        <v>3:4</v>
      </c>
      <c r="AY116" s="190" t="str">
        <f t="shared" si="37"/>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8">D120</f>
        <v>0</v>
      </c>
      <c r="F120" s="146">
        <f t="shared" si="38"/>
        <v>0</v>
      </c>
      <c r="G120" s="146">
        <f t="shared" si="38"/>
        <v>0</v>
      </c>
      <c r="H120" s="146">
        <f t="shared" si="38"/>
        <v>0</v>
      </c>
      <c r="I120" s="146">
        <f t="shared" si="38"/>
        <v>0</v>
      </c>
      <c r="J120" s="146">
        <f t="shared" si="38"/>
        <v>0</v>
      </c>
      <c r="K120" s="146">
        <f t="shared" si="38"/>
        <v>0</v>
      </c>
      <c r="L120" s="146">
        <f t="shared" si="38"/>
        <v>0</v>
      </c>
      <c r="M120" s="146">
        <f t="shared" si="38"/>
        <v>0</v>
      </c>
      <c r="N120" s="146">
        <f t="shared" si="38"/>
        <v>0</v>
      </c>
      <c r="O120" s="146">
        <f t="shared" si="38"/>
        <v>0</v>
      </c>
      <c r="P120" s="146">
        <f t="shared" si="38"/>
        <v>0</v>
      </c>
      <c r="Q120" s="146">
        <f t="shared" si="38"/>
        <v>0</v>
      </c>
      <c r="R120" s="146">
        <v>1</v>
      </c>
      <c r="S120" s="146">
        <f>R120</f>
        <v>1</v>
      </c>
      <c r="T120" s="146">
        <f t="shared" si="38"/>
        <v>1</v>
      </c>
      <c r="U120" s="146">
        <f t="shared" si="38"/>
        <v>1</v>
      </c>
      <c r="V120" s="146">
        <f t="shared" si="38"/>
        <v>1</v>
      </c>
      <c r="W120" s="146">
        <f t="shared" si="38"/>
        <v>1</v>
      </c>
      <c r="X120" s="146">
        <f t="shared" si="38"/>
        <v>1</v>
      </c>
      <c r="Y120" s="146">
        <f t="shared" si="38"/>
        <v>1</v>
      </c>
      <c r="Z120" s="146">
        <f t="shared" si="38"/>
        <v>1</v>
      </c>
      <c r="AA120" s="146">
        <f t="shared" si="38"/>
        <v>1</v>
      </c>
      <c r="AB120" s="146">
        <f t="shared" si="38"/>
        <v>1</v>
      </c>
      <c r="AC120" s="146">
        <f t="shared" si="38"/>
        <v>1</v>
      </c>
      <c r="AD120" s="146">
        <f t="shared" si="38"/>
        <v>1</v>
      </c>
      <c r="AE120" s="146">
        <f t="shared" si="38"/>
        <v>1</v>
      </c>
      <c r="AF120" s="146">
        <f t="shared" si="38"/>
        <v>1</v>
      </c>
      <c r="AG120" s="146">
        <v>2</v>
      </c>
      <c r="AH120" s="146">
        <f>AG120</f>
        <v>2</v>
      </c>
      <c r="AI120" s="146">
        <f t="shared" si="38"/>
        <v>2</v>
      </c>
      <c r="AJ120" s="146">
        <f t="shared" si="38"/>
        <v>2</v>
      </c>
      <c r="AK120" s="146">
        <f t="shared" si="38"/>
        <v>2</v>
      </c>
      <c r="AL120" s="146">
        <f t="shared" si="38"/>
        <v>2</v>
      </c>
      <c r="AM120" s="146">
        <f t="shared" si="38"/>
        <v>2</v>
      </c>
      <c r="AN120" s="146">
        <f t="shared" si="38"/>
        <v>2</v>
      </c>
      <c r="AO120" s="146">
        <f t="shared" si="38"/>
        <v>2</v>
      </c>
      <c r="AP120" s="146">
        <f t="shared" si="38"/>
        <v>2</v>
      </c>
      <c r="AQ120" s="146">
        <f t="shared" si="38"/>
        <v>2</v>
      </c>
      <c r="AR120" s="146">
        <f t="shared" si="38"/>
        <v>2</v>
      </c>
      <c r="AS120" s="146">
        <f t="shared" si="38"/>
        <v>2</v>
      </c>
      <c r="AT120" s="146">
        <f t="shared" si="38"/>
        <v>2</v>
      </c>
      <c r="AU120" s="146">
        <f t="shared" si="38"/>
        <v>2</v>
      </c>
      <c r="AV120" s="146">
        <v>3</v>
      </c>
      <c r="AW120" s="146">
        <f>AV120</f>
        <v>3</v>
      </c>
      <c r="AX120" s="146">
        <f t="shared" si="38"/>
        <v>3</v>
      </c>
      <c r="AY120" s="146">
        <f t="shared" si="38"/>
        <v>3</v>
      </c>
      <c r="AZ120" s="146">
        <f t="shared" si="38"/>
        <v>3</v>
      </c>
      <c r="BA120" s="146">
        <f t="shared" si="38"/>
        <v>3</v>
      </c>
      <c r="BB120" s="146">
        <f t="shared" si="38"/>
        <v>3</v>
      </c>
      <c r="BC120" s="146">
        <f t="shared" si="38"/>
        <v>3</v>
      </c>
      <c r="BD120" s="146">
        <f t="shared" si="38"/>
        <v>3</v>
      </c>
      <c r="BE120" s="146">
        <f t="shared" si="38"/>
        <v>3</v>
      </c>
      <c r="BF120" s="146">
        <f t="shared" si="38"/>
        <v>3</v>
      </c>
      <c r="BG120" s="146">
        <f t="shared" si="38"/>
        <v>3</v>
      </c>
      <c r="BH120" s="146">
        <f t="shared" si="38"/>
        <v>3</v>
      </c>
      <c r="BI120" s="146">
        <f t="shared" si="38"/>
        <v>3</v>
      </c>
      <c r="BJ120" s="146">
        <f t="shared" si="38"/>
        <v>3</v>
      </c>
      <c r="BK120" s="146">
        <v>4</v>
      </c>
      <c r="BL120" s="146">
        <f>BK120</f>
        <v>4</v>
      </c>
      <c r="BM120" s="146">
        <f t="shared" si="38"/>
        <v>4</v>
      </c>
      <c r="BN120" s="146">
        <f t="shared" si="38"/>
        <v>4</v>
      </c>
      <c r="BO120" s="146">
        <f t="shared" si="38"/>
        <v>4</v>
      </c>
      <c r="BP120" s="146">
        <f t="shared" si="38"/>
        <v>4</v>
      </c>
      <c r="BQ120" s="146">
        <f t="shared" ref="BQ120:BY120" si="39">BP120</f>
        <v>4</v>
      </c>
      <c r="BR120" s="146">
        <f t="shared" si="39"/>
        <v>4</v>
      </c>
      <c r="BS120" s="146">
        <f t="shared" si="39"/>
        <v>4</v>
      </c>
      <c r="BT120" s="146">
        <f t="shared" si="39"/>
        <v>4</v>
      </c>
      <c r="BU120" s="146">
        <f t="shared" si="39"/>
        <v>4</v>
      </c>
      <c r="BV120" s="146">
        <f t="shared" si="39"/>
        <v>4</v>
      </c>
      <c r="BW120" s="146">
        <f t="shared" si="39"/>
        <v>4</v>
      </c>
      <c r="BX120" s="146">
        <f t="shared" si="39"/>
        <v>4</v>
      </c>
      <c r="BY120" s="146">
        <f t="shared" si="39"/>
        <v>4</v>
      </c>
      <c r="BZ120" s="146">
        <v>5</v>
      </c>
      <c r="CA120" s="146">
        <f>BZ120</f>
        <v>5</v>
      </c>
      <c r="CB120" s="146">
        <f t="shared" ref="CB120:CN120" si="40">CA120</f>
        <v>5</v>
      </c>
      <c r="CC120" s="146">
        <f t="shared" si="40"/>
        <v>5</v>
      </c>
      <c r="CD120" s="146">
        <f t="shared" si="40"/>
        <v>5</v>
      </c>
      <c r="CE120" s="146">
        <f t="shared" si="40"/>
        <v>5</v>
      </c>
      <c r="CF120" s="146">
        <f t="shared" si="40"/>
        <v>5</v>
      </c>
      <c r="CG120" s="146">
        <f t="shared" si="40"/>
        <v>5</v>
      </c>
      <c r="CH120" s="146">
        <f t="shared" si="40"/>
        <v>5</v>
      </c>
      <c r="CI120" s="146">
        <f t="shared" si="40"/>
        <v>5</v>
      </c>
      <c r="CJ120" s="146">
        <f t="shared" si="40"/>
        <v>5</v>
      </c>
      <c r="CK120" s="146">
        <f t="shared" si="40"/>
        <v>5</v>
      </c>
      <c r="CL120" s="146">
        <f t="shared" si="40"/>
        <v>5</v>
      </c>
      <c r="CM120" s="146">
        <f t="shared" si="40"/>
        <v>5</v>
      </c>
      <c r="CN120" s="146">
        <f t="shared" si="40"/>
        <v>5</v>
      </c>
      <c r="CO120" s="146">
        <v>6</v>
      </c>
      <c r="CP120" s="146">
        <f>CO120</f>
        <v>6</v>
      </c>
      <c r="CQ120" s="146">
        <f t="shared" ref="CQ120:DC120" si="41">CP120</f>
        <v>6</v>
      </c>
      <c r="CR120" s="146">
        <f t="shared" si="41"/>
        <v>6</v>
      </c>
      <c r="CS120" s="146">
        <f t="shared" si="41"/>
        <v>6</v>
      </c>
      <c r="CT120" s="146">
        <f t="shared" si="41"/>
        <v>6</v>
      </c>
      <c r="CU120" s="146">
        <f t="shared" si="41"/>
        <v>6</v>
      </c>
      <c r="CV120" s="146">
        <f t="shared" si="41"/>
        <v>6</v>
      </c>
      <c r="CW120" s="146">
        <f t="shared" si="41"/>
        <v>6</v>
      </c>
      <c r="CX120" s="146">
        <f t="shared" si="41"/>
        <v>6</v>
      </c>
      <c r="CY120" s="146">
        <f t="shared" si="41"/>
        <v>6</v>
      </c>
      <c r="CZ120" s="146">
        <f t="shared" si="41"/>
        <v>6</v>
      </c>
      <c r="DA120" s="146">
        <f t="shared" si="41"/>
        <v>6</v>
      </c>
      <c r="DB120" s="146">
        <f t="shared" si="41"/>
        <v>6</v>
      </c>
      <c r="DC120" s="146">
        <f t="shared" si="41"/>
        <v>6</v>
      </c>
      <c r="DD120" s="146">
        <v>7</v>
      </c>
      <c r="DE120" s="146">
        <f>DD120</f>
        <v>7</v>
      </c>
      <c r="DF120" s="146">
        <f t="shared" ref="DF120:DR120" si="42">DE120</f>
        <v>7</v>
      </c>
      <c r="DG120" s="146">
        <f t="shared" si="42"/>
        <v>7</v>
      </c>
      <c r="DH120" s="146">
        <f t="shared" si="42"/>
        <v>7</v>
      </c>
      <c r="DI120" s="146">
        <f t="shared" si="42"/>
        <v>7</v>
      </c>
      <c r="DJ120" s="146">
        <f t="shared" si="42"/>
        <v>7</v>
      </c>
      <c r="DK120" s="146">
        <f t="shared" si="42"/>
        <v>7</v>
      </c>
      <c r="DL120" s="146">
        <f t="shared" si="42"/>
        <v>7</v>
      </c>
      <c r="DM120" s="146">
        <f t="shared" si="42"/>
        <v>7</v>
      </c>
      <c r="DN120" s="146">
        <f t="shared" si="42"/>
        <v>7</v>
      </c>
      <c r="DO120" s="146">
        <f t="shared" si="42"/>
        <v>7</v>
      </c>
      <c r="DP120" s="146">
        <f t="shared" si="42"/>
        <v>7</v>
      </c>
      <c r="DQ120" s="146">
        <f t="shared" si="42"/>
        <v>7</v>
      </c>
      <c r="DR120" s="146">
        <f t="shared" si="42"/>
        <v>7</v>
      </c>
    </row>
    <row r="121" spans="1:192" hidden="1" outlineLevel="1">
      <c r="A121">
        <v>1</v>
      </c>
      <c r="B121" t="s">
        <v>921</v>
      </c>
      <c r="C121" s="149" t="str">
        <f t="shared" ref="C121:BN121" si="43">INDEX(LMU_Data,(C$120*$A$120)+$A121,(d.Region-1)*15+C$119)</f>
        <v>-</v>
      </c>
      <c r="D121" s="149" t="str">
        <f t="shared" si="43"/>
        <v>-</v>
      </c>
      <c r="E121" s="149" t="str">
        <f t="shared" si="43"/>
        <v>-</v>
      </c>
      <c r="F121" s="149" t="str">
        <f t="shared" si="43"/>
        <v>-</v>
      </c>
      <c r="G121" s="149" t="str">
        <f t="shared" si="43"/>
        <v>-</v>
      </c>
      <c r="H121" s="149" t="str">
        <f t="shared" si="43"/>
        <v>-</v>
      </c>
      <c r="I121" s="149" t="str">
        <f t="shared" si="43"/>
        <v>-</v>
      </c>
      <c r="J121" s="149" t="str">
        <f t="shared" si="43"/>
        <v>-</v>
      </c>
      <c r="K121" s="149" t="str">
        <f t="shared" si="43"/>
        <v>-</v>
      </c>
      <c r="L121" s="149" t="str">
        <f t="shared" si="43"/>
        <v>-</v>
      </c>
      <c r="M121" s="149" t="str">
        <f t="shared" si="43"/>
        <v>-</v>
      </c>
      <c r="N121" s="149" t="str">
        <f t="shared" si="43"/>
        <v>-</v>
      </c>
      <c r="O121" s="149" t="str">
        <f t="shared" si="43"/>
        <v>-</v>
      </c>
      <c r="P121" s="149" t="str">
        <f t="shared" si="43"/>
        <v>-</v>
      </c>
      <c r="Q121" s="149" t="str">
        <f t="shared" si="43"/>
        <v>-</v>
      </c>
      <c r="R121" s="149" t="str">
        <f t="shared" si="43"/>
        <v>-</v>
      </c>
      <c r="S121" s="149" t="str">
        <f t="shared" si="43"/>
        <v>-</v>
      </c>
      <c r="T121" s="149" t="str">
        <f t="shared" si="43"/>
        <v>-</v>
      </c>
      <c r="U121" s="149" t="str">
        <f t="shared" si="43"/>
        <v>-</v>
      </c>
      <c r="V121" s="149" t="str">
        <f t="shared" si="43"/>
        <v>-</v>
      </c>
      <c r="W121" s="149" t="str">
        <f t="shared" si="43"/>
        <v>-</v>
      </c>
      <c r="X121" s="149" t="str">
        <f t="shared" si="43"/>
        <v>-</v>
      </c>
      <c r="Y121" s="149" t="str">
        <f t="shared" si="43"/>
        <v>-</v>
      </c>
      <c r="Z121" s="149" t="str">
        <f t="shared" si="43"/>
        <v>-</v>
      </c>
      <c r="AA121" s="149" t="str">
        <f t="shared" si="43"/>
        <v>-</v>
      </c>
      <c r="AB121" s="149" t="str">
        <f t="shared" si="43"/>
        <v>-</v>
      </c>
      <c r="AC121" s="149" t="str">
        <f t="shared" si="43"/>
        <v>-</v>
      </c>
      <c r="AD121" s="149" t="str">
        <f t="shared" si="43"/>
        <v>-</v>
      </c>
      <c r="AE121" s="149" t="str">
        <f t="shared" si="43"/>
        <v>-</v>
      </c>
      <c r="AF121" s="149" t="str">
        <f t="shared" si="43"/>
        <v>-</v>
      </c>
      <c r="AG121" s="149">
        <f t="shared" si="43"/>
        <v>1</v>
      </c>
      <c r="AH121" s="149">
        <f t="shared" si="43"/>
        <v>14</v>
      </c>
      <c r="AI121" s="149">
        <f t="shared" si="43"/>
        <v>15</v>
      </c>
      <c r="AJ121" s="149">
        <f t="shared" si="43"/>
        <v>28</v>
      </c>
      <c r="AK121" s="149">
        <f t="shared" si="43"/>
        <v>34</v>
      </c>
      <c r="AL121" s="149">
        <f t="shared" si="43"/>
        <v>16</v>
      </c>
      <c r="AM121" s="149">
        <f t="shared" si="43"/>
        <v>27</v>
      </c>
      <c r="AN121" s="149">
        <f t="shared" si="43"/>
        <v>33</v>
      </c>
      <c r="AO121" s="149">
        <f t="shared" si="43"/>
        <v>17</v>
      </c>
      <c r="AP121" s="149">
        <f t="shared" si="43"/>
        <v>26</v>
      </c>
      <c r="AQ121" s="149">
        <f t="shared" si="43"/>
        <v>31</v>
      </c>
      <c r="AR121" s="149">
        <f t="shared" si="43"/>
        <v>4</v>
      </c>
      <c r="AS121" s="149">
        <f t="shared" si="43"/>
        <v>5</v>
      </c>
      <c r="AT121" s="149">
        <f t="shared" si="43"/>
        <v>7</v>
      </c>
      <c r="AU121" s="149">
        <f t="shared" si="43"/>
        <v>32</v>
      </c>
      <c r="AV121" s="149">
        <f t="shared" si="43"/>
        <v>23</v>
      </c>
      <c r="AW121" s="149">
        <f t="shared" si="43"/>
        <v>24</v>
      </c>
      <c r="AX121" s="149">
        <f t="shared" si="43"/>
        <v>25</v>
      </c>
      <c r="AY121" s="149">
        <f t="shared" si="43"/>
        <v>26</v>
      </c>
      <c r="AZ121" s="149">
        <f t="shared" si="43"/>
        <v>27</v>
      </c>
      <c r="BA121" s="149">
        <f t="shared" si="43"/>
        <v>28</v>
      </c>
      <c r="BB121" s="149">
        <f t="shared" si="43"/>
        <v>29</v>
      </c>
      <c r="BC121" s="149">
        <f t="shared" si="43"/>
        <v>30</v>
      </c>
      <c r="BD121" s="149">
        <f t="shared" si="43"/>
        <v>12</v>
      </c>
      <c r="BE121" s="149">
        <f t="shared" si="43"/>
        <v>13</v>
      </c>
      <c r="BF121" s="149">
        <f t="shared" si="43"/>
        <v>11</v>
      </c>
      <c r="BG121" s="149">
        <f t="shared" si="43"/>
        <v>1</v>
      </c>
      <c r="BH121" s="149">
        <f t="shared" si="43"/>
        <v>28</v>
      </c>
      <c r="BI121" s="149">
        <f t="shared" si="43"/>
        <v>34</v>
      </c>
      <c r="BJ121" s="149">
        <f t="shared" si="43"/>
        <v>27</v>
      </c>
      <c r="BK121" s="149">
        <f t="shared" si="43"/>
        <v>23</v>
      </c>
      <c r="BL121" s="149">
        <f t="shared" si="43"/>
        <v>24</v>
      </c>
      <c r="BM121" s="149">
        <f t="shared" si="43"/>
        <v>25</v>
      </c>
      <c r="BN121" s="149">
        <f t="shared" si="43"/>
        <v>26</v>
      </c>
      <c r="BO121" s="149">
        <f t="shared" ref="BO121:DR121" si="44">INDEX(LMU_Data,(BO$120*$A$120)+$A121,(d.Region-1)*15+BO$119)</f>
        <v>27</v>
      </c>
      <c r="BP121" s="149">
        <f t="shared" si="44"/>
        <v>28</v>
      </c>
      <c r="BQ121" s="149">
        <f t="shared" si="44"/>
        <v>29</v>
      </c>
      <c r="BR121" s="149">
        <f t="shared" si="44"/>
        <v>30</v>
      </c>
      <c r="BS121" s="149">
        <f t="shared" si="44"/>
        <v>12</v>
      </c>
      <c r="BT121" s="149">
        <f t="shared" si="44"/>
        <v>13</v>
      </c>
      <c r="BU121" s="149">
        <f t="shared" si="44"/>
        <v>27</v>
      </c>
      <c r="BV121" s="149">
        <f t="shared" si="44"/>
        <v>17</v>
      </c>
      <c r="BW121" s="149">
        <f t="shared" si="44"/>
        <v>26</v>
      </c>
      <c r="BX121" s="149">
        <f t="shared" si="44"/>
        <v>31</v>
      </c>
      <c r="BY121" s="149">
        <f t="shared" si="44"/>
        <v>4</v>
      </c>
      <c r="BZ121" s="149" t="str">
        <f t="shared" si="44"/>
        <v>-</v>
      </c>
      <c r="CA121" s="149" t="str">
        <f t="shared" si="44"/>
        <v>-</v>
      </c>
      <c r="CB121" s="149" t="str">
        <f t="shared" si="44"/>
        <v>-</v>
      </c>
      <c r="CC121" s="149" t="str">
        <f t="shared" si="44"/>
        <v>-</v>
      </c>
      <c r="CD121" s="149" t="str">
        <f t="shared" si="44"/>
        <v>-</v>
      </c>
      <c r="CE121" s="149" t="str">
        <f t="shared" si="44"/>
        <v>-</v>
      </c>
      <c r="CF121" s="149" t="str">
        <f t="shared" si="44"/>
        <v>-</v>
      </c>
      <c r="CG121" s="149" t="str">
        <f t="shared" si="44"/>
        <v>-</v>
      </c>
      <c r="CH121" s="149" t="str">
        <f t="shared" si="44"/>
        <v>-</v>
      </c>
      <c r="CI121" s="149" t="str">
        <f t="shared" si="44"/>
        <v>-</v>
      </c>
      <c r="CJ121" s="149" t="str">
        <f t="shared" si="44"/>
        <v>-</v>
      </c>
      <c r="CK121" s="149" t="str">
        <f t="shared" si="44"/>
        <v>-</v>
      </c>
      <c r="CL121" s="149" t="str">
        <f t="shared" si="44"/>
        <v>-</v>
      </c>
      <c r="CM121" s="149" t="str">
        <f t="shared" si="44"/>
        <v>-</v>
      </c>
      <c r="CN121" s="149" t="str">
        <f t="shared" si="44"/>
        <v>-</v>
      </c>
      <c r="CO121" s="149" t="str">
        <f t="shared" si="44"/>
        <v>-</v>
      </c>
      <c r="CP121" s="149" t="str">
        <f t="shared" si="44"/>
        <v>-</v>
      </c>
      <c r="CQ121" s="149" t="str">
        <f t="shared" si="44"/>
        <v>-</v>
      </c>
      <c r="CR121" s="149" t="str">
        <f t="shared" si="44"/>
        <v>-</v>
      </c>
      <c r="CS121" s="149" t="str">
        <f t="shared" si="44"/>
        <v>-</v>
      </c>
      <c r="CT121" s="149" t="str">
        <f t="shared" si="44"/>
        <v>-</v>
      </c>
      <c r="CU121" s="149" t="str">
        <f t="shared" si="44"/>
        <v>-</v>
      </c>
      <c r="CV121" s="149" t="str">
        <f t="shared" si="44"/>
        <v>-</v>
      </c>
      <c r="CW121" s="149" t="str">
        <f t="shared" si="44"/>
        <v>-</v>
      </c>
      <c r="CX121" s="149" t="str">
        <f t="shared" si="44"/>
        <v>-</v>
      </c>
      <c r="CY121" s="149" t="str">
        <f t="shared" si="44"/>
        <v>-</v>
      </c>
      <c r="CZ121" s="149" t="str">
        <f t="shared" si="44"/>
        <v>-</v>
      </c>
      <c r="DA121" s="149" t="str">
        <f t="shared" si="44"/>
        <v>-</v>
      </c>
      <c r="DB121" s="149" t="str">
        <f t="shared" si="44"/>
        <v>-</v>
      </c>
      <c r="DC121" s="149" t="str">
        <f t="shared" si="44"/>
        <v>-</v>
      </c>
      <c r="DD121" s="149" t="str">
        <f t="shared" si="44"/>
        <v>-</v>
      </c>
      <c r="DE121" s="149" t="str">
        <f t="shared" si="44"/>
        <v>-</v>
      </c>
      <c r="DF121" s="149" t="str">
        <f t="shared" si="44"/>
        <v>-</v>
      </c>
      <c r="DG121" s="149" t="str">
        <f t="shared" si="44"/>
        <v>-</v>
      </c>
      <c r="DH121" s="149" t="str">
        <f t="shared" si="44"/>
        <v>-</v>
      </c>
      <c r="DI121" s="149" t="str">
        <f t="shared" si="44"/>
        <v>-</v>
      </c>
      <c r="DJ121" s="149" t="str">
        <f t="shared" si="44"/>
        <v>-</v>
      </c>
      <c r="DK121" s="149" t="str">
        <f t="shared" si="44"/>
        <v>-</v>
      </c>
      <c r="DL121" s="149" t="str">
        <f t="shared" si="44"/>
        <v>-</v>
      </c>
      <c r="DM121" s="149" t="str">
        <f t="shared" si="44"/>
        <v>-</v>
      </c>
      <c r="DN121" s="149" t="str">
        <f t="shared" si="44"/>
        <v>-</v>
      </c>
      <c r="DO121" s="149" t="str">
        <f t="shared" si="44"/>
        <v>-</v>
      </c>
      <c r="DP121" s="149" t="str">
        <f t="shared" si="44"/>
        <v>-</v>
      </c>
      <c r="DQ121" s="149" t="str">
        <f t="shared" si="44"/>
        <v>-</v>
      </c>
      <c r="DR121" s="149" t="str">
        <f t="shared" si="44"/>
        <v>-</v>
      </c>
    </row>
    <row r="122" spans="1:192" hidden="1" outlineLevel="1">
      <c r="B122" t="s">
        <v>922</v>
      </c>
      <c r="C122" s="121" t="str">
        <f>IF(C$121="-",":",TEXT(C$121,"0")&amp;":"&amp;TEXT(C$121+1,"0"))&amp;","&amp;TEXT(C$120,"0")&amp;":"&amp;TEXT(C$120+1,"0")</f>
        <v>:,0:1</v>
      </c>
      <c r="D122" s="121" t="str">
        <f t="shared" ref="D122:BO122" si="45">IF(D$121="-",":",TEXT(D$121,"0")&amp;":"&amp;TEXT(D$121+1,"0"))&amp;","&amp;TEXT(D$120,"0")&amp;":"&amp;TEXT(D$120+1,"0")</f>
        <v>:,0:1</v>
      </c>
      <c r="E122" s="121" t="str">
        <f t="shared" si="45"/>
        <v>:,0:1</v>
      </c>
      <c r="F122" s="121" t="str">
        <f t="shared" si="45"/>
        <v>:,0:1</v>
      </c>
      <c r="G122" s="121" t="str">
        <f t="shared" si="45"/>
        <v>:,0:1</v>
      </c>
      <c r="H122" s="121" t="str">
        <f t="shared" si="45"/>
        <v>:,0:1</v>
      </c>
      <c r="I122" s="121" t="str">
        <f t="shared" si="45"/>
        <v>:,0:1</v>
      </c>
      <c r="J122" s="121" t="str">
        <f t="shared" si="45"/>
        <v>:,0:1</v>
      </c>
      <c r="K122" s="121" t="str">
        <f t="shared" si="45"/>
        <v>:,0:1</v>
      </c>
      <c r="L122" s="121" t="str">
        <f t="shared" si="45"/>
        <v>:,0:1</v>
      </c>
      <c r="M122" s="121" t="str">
        <f t="shared" si="45"/>
        <v>:,0:1</v>
      </c>
      <c r="N122" s="121" t="str">
        <f t="shared" si="45"/>
        <v>:,0:1</v>
      </c>
      <c r="O122" s="121" t="str">
        <f t="shared" si="45"/>
        <v>:,0:1</v>
      </c>
      <c r="P122" s="121" t="str">
        <f t="shared" si="45"/>
        <v>:,0:1</v>
      </c>
      <c r="Q122" s="121" t="str">
        <f t="shared" si="45"/>
        <v>:,0:1</v>
      </c>
      <c r="R122" s="121" t="str">
        <f t="shared" si="45"/>
        <v>:,1:2</v>
      </c>
      <c r="S122" s="121" t="str">
        <f t="shared" si="45"/>
        <v>:,1:2</v>
      </c>
      <c r="T122" s="121" t="str">
        <f t="shared" si="45"/>
        <v>:,1:2</v>
      </c>
      <c r="U122" s="121" t="str">
        <f t="shared" si="45"/>
        <v>:,1:2</v>
      </c>
      <c r="V122" s="121" t="str">
        <f t="shared" si="45"/>
        <v>:,1:2</v>
      </c>
      <c r="W122" s="121" t="str">
        <f t="shared" si="45"/>
        <v>:,1:2</v>
      </c>
      <c r="X122" s="121" t="str">
        <f t="shared" si="45"/>
        <v>:,1:2</v>
      </c>
      <c r="Y122" s="121" t="str">
        <f t="shared" si="45"/>
        <v>:,1:2</v>
      </c>
      <c r="Z122" s="121" t="str">
        <f t="shared" si="45"/>
        <v>:,1:2</v>
      </c>
      <c r="AA122" s="121" t="str">
        <f t="shared" si="45"/>
        <v>:,1:2</v>
      </c>
      <c r="AB122" s="121" t="str">
        <f t="shared" si="45"/>
        <v>:,1:2</v>
      </c>
      <c r="AC122" s="121" t="str">
        <f t="shared" si="45"/>
        <v>:,1:2</v>
      </c>
      <c r="AD122" s="121" t="str">
        <f t="shared" si="45"/>
        <v>:,1:2</v>
      </c>
      <c r="AE122" s="121" t="str">
        <f t="shared" si="45"/>
        <v>:,1:2</v>
      </c>
      <c r="AF122" s="121" t="str">
        <f t="shared" si="45"/>
        <v>:,1:2</v>
      </c>
      <c r="AG122" s="121" t="str">
        <f t="shared" si="45"/>
        <v>1:2,2:3</v>
      </c>
      <c r="AH122" s="121" t="str">
        <f t="shared" si="45"/>
        <v>14:15,2:3</v>
      </c>
      <c r="AI122" s="121" t="str">
        <f t="shared" si="45"/>
        <v>15:16,2:3</v>
      </c>
      <c r="AJ122" s="121" t="str">
        <f t="shared" si="45"/>
        <v>28:29,2:3</v>
      </c>
      <c r="AK122" s="121" t="str">
        <f t="shared" si="45"/>
        <v>34:35,2:3</v>
      </c>
      <c r="AL122" s="121" t="str">
        <f t="shared" si="45"/>
        <v>16:17,2:3</v>
      </c>
      <c r="AM122" s="121" t="str">
        <f t="shared" si="45"/>
        <v>27:28,2:3</v>
      </c>
      <c r="AN122" s="121" t="str">
        <f t="shared" si="45"/>
        <v>33:34,2:3</v>
      </c>
      <c r="AO122" s="121" t="str">
        <f t="shared" si="45"/>
        <v>17:18,2:3</v>
      </c>
      <c r="AP122" s="121" t="str">
        <f t="shared" si="45"/>
        <v>26:27,2:3</v>
      </c>
      <c r="AQ122" s="121" t="str">
        <f t="shared" si="45"/>
        <v>31:32,2:3</v>
      </c>
      <c r="AR122" s="121" t="str">
        <f t="shared" si="45"/>
        <v>4:5,2:3</v>
      </c>
      <c r="AS122" s="121" t="str">
        <f t="shared" si="45"/>
        <v>5:6,2:3</v>
      </c>
      <c r="AT122" s="121" t="str">
        <f t="shared" si="45"/>
        <v>7:8,2:3</v>
      </c>
      <c r="AU122" s="121" t="str">
        <f t="shared" si="45"/>
        <v>32:33,2:3</v>
      </c>
      <c r="AV122" s="121" t="str">
        <f t="shared" si="45"/>
        <v>23:24,3:4</v>
      </c>
      <c r="AW122" s="121" t="str">
        <f t="shared" si="45"/>
        <v>24:25,3:4</v>
      </c>
      <c r="AX122" s="121" t="str">
        <f t="shared" si="45"/>
        <v>25:26,3:4</v>
      </c>
      <c r="AY122" s="121" t="str">
        <f t="shared" si="45"/>
        <v>26:27,3:4</v>
      </c>
      <c r="AZ122" s="121" t="str">
        <f t="shared" si="45"/>
        <v>27:28,3:4</v>
      </c>
      <c r="BA122" s="121" t="str">
        <f t="shared" si="45"/>
        <v>28:29,3:4</v>
      </c>
      <c r="BB122" s="121" t="str">
        <f t="shared" si="45"/>
        <v>29:30,3:4</v>
      </c>
      <c r="BC122" s="121" t="str">
        <f t="shared" si="45"/>
        <v>30:31,3:4</v>
      </c>
      <c r="BD122" s="121" t="str">
        <f t="shared" si="45"/>
        <v>12:13,3:4</v>
      </c>
      <c r="BE122" s="121" t="str">
        <f t="shared" si="45"/>
        <v>13:14,3:4</v>
      </c>
      <c r="BF122" s="121" t="str">
        <f t="shared" si="45"/>
        <v>11:12,3:4</v>
      </c>
      <c r="BG122" s="121" t="str">
        <f t="shared" si="45"/>
        <v>1:2,3:4</v>
      </c>
      <c r="BH122" s="121" t="str">
        <f t="shared" si="45"/>
        <v>28:29,3:4</v>
      </c>
      <c r="BI122" s="121" t="str">
        <f t="shared" si="45"/>
        <v>34:35,3:4</v>
      </c>
      <c r="BJ122" s="121" t="str">
        <f t="shared" si="45"/>
        <v>27:28,3:4</v>
      </c>
      <c r="BK122" s="121" t="str">
        <f t="shared" si="45"/>
        <v>23:24,4:5</v>
      </c>
      <c r="BL122" s="121" t="str">
        <f t="shared" si="45"/>
        <v>24:25,4:5</v>
      </c>
      <c r="BM122" s="121" t="str">
        <f t="shared" si="45"/>
        <v>25:26,4:5</v>
      </c>
      <c r="BN122" s="121" t="str">
        <f t="shared" si="45"/>
        <v>26:27,4:5</v>
      </c>
      <c r="BO122" s="121" t="str">
        <f t="shared" si="45"/>
        <v>27:28,4:5</v>
      </c>
      <c r="BP122" s="121" t="str">
        <f t="shared" ref="BP122:DR122" si="46">IF(BP$121="-",":",TEXT(BP$121,"0")&amp;":"&amp;TEXT(BP$121+1,"0"))&amp;","&amp;TEXT(BP$120,"0")&amp;":"&amp;TEXT(BP$120+1,"0")</f>
        <v>28:29,4:5</v>
      </c>
      <c r="BQ122" s="121" t="str">
        <f t="shared" si="46"/>
        <v>29:30,4:5</v>
      </c>
      <c r="BR122" s="121" t="str">
        <f t="shared" si="46"/>
        <v>30:31,4:5</v>
      </c>
      <c r="BS122" s="121" t="str">
        <f t="shared" si="46"/>
        <v>12:13,4:5</v>
      </c>
      <c r="BT122" s="121" t="str">
        <f t="shared" si="46"/>
        <v>13:14,4:5</v>
      </c>
      <c r="BU122" s="121" t="str">
        <f t="shared" si="46"/>
        <v>27:28,4:5</v>
      </c>
      <c r="BV122" s="121" t="str">
        <f t="shared" si="46"/>
        <v>17:18,4:5</v>
      </c>
      <c r="BW122" s="121" t="str">
        <f t="shared" si="46"/>
        <v>26:27,4:5</v>
      </c>
      <c r="BX122" s="121" t="str">
        <f t="shared" si="46"/>
        <v>31:32,4:5</v>
      </c>
      <c r="BY122" s="121" t="str">
        <f t="shared" si="46"/>
        <v>4:5,4:5</v>
      </c>
      <c r="BZ122" s="121" t="str">
        <f t="shared" si="46"/>
        <v>:,5:6</v>
      </c>
      <c r="CA122" s="121" t="str">
        <f t="shared" si="46"/>
        <v>:,5:6</v>
      </c>
      <c r="CB122" s="121" t="str">
        <f t="shared" si="46"/>
        <v>:,5:6</v>
      </c>
      <c r="CC122" s="121" t="str">
        <f t="shared" si="46"/>
        <v>:,5:6</v>
      </c>
      <c r="CD122" s="121" t="str">
        <f t="shared" si="46"/>
        <v>:,5:6</v>
      </c>
      <c r="CE122" s="121" t="str">
        <f t="shared" si="46"/>
        <v>:,5:6</v>
      </c>
      <c r="CF122" s="121" t="str">
        <f t="shared" si="46"/>
        <v>:,5:6</v>
      </c>
      <c r="CG122" s="121" t="str">
        <f t="shared" si="46"/>
        <v>:,5:6</v>
      </c>
      <c r="CH122" s="121" t="str">
        <f t="shared" si="46"/>
        <v>:,5:6</v>
      </c>
      <c r="CI122" s="121" t="str">
        <f t="shared" si="46"/>
        <v>:,5:6</v>
      </c>
      <c r="CJ122" s="121" t="str">
        <f t="shared" si="46"/>
        <v>:,5:6</v>
      </c>
      <c r="CK122" s="121" t="str">
        <f t="shared" si="46"/>
        <v>:,5:6</v>
      </c>
      <c r="CL122" s="121" t="str">
        <f t="shared" si="46"/>
        <v>:,5:6</v>
      </c>
      <c r="CM122" s="121" t="str">
        <f t="shared" si="46"/>
        <v>:,5:6</v>
      </c>
      <c r="CN122" s="121" t="str">
        <f t="shared" si="46"/>
        <v>:,5:6</v>
      </c>
      <c r="CO122" s="121" t="str">
        <f t="shared" si="46"/>
        <v>:,6:7</v>
      </c>
      <c r="CP122" s="121" t="str">
        <f t="shared" si="46"/>
        <v>:,6:7</v>
      </c>
      <c r="CQ122" s="121" t="str">
        <f t="shared" si="46"/>
        <v>:,6:7</v>
      </c>
      <c r="CR122" s="121" t="str">
        <f t="shared" si="46"/>
        <v>:,6:7</v>
      </c>
      <c r="CS122" s="121" t="str">
        <f t="shared" si="46"/>
        <v>:,6:7</v>
      </c>
      <c r="CT122" s="121" t="str">
        <f t="shared" si="46"/>
        <v>:,6:7</v>
      </c>
      <c r="CU122" s="121" t="str">
        <f t="shared" si="46"/>
        <v>:,6:7</v>
      </c>
      <c r="CV122" s="121" t="str">
        <f t="shared" si="46"/>
        <v>:,6:7</v>
      </c>
      <c r="CW122" s="121" t="str">
        <f t="shared" si="46"/>
        <v>:,6:7</v>
      </c>
      <c r="CX122" s="121" t="str">
        <f t="shared" si="46"/>
        <v>:,6:7</v>
      </c>
      <c r="CY122" s="121" t="str">
        <f t="shared" si="46"/>
        <v>:,6:7</v>
      </c>
      <c r="CZ122" s="121" t="str">
        <f t="shared" si="46"/>
        <v>:,6:7</v>
      </c>
      <c r="DA122" s="121" t="str">
        <f t="shared" si="46"/>
        <v>:,6:7</v>
      </c>
      <c r="DB122" s="121" t="str">
        <f t="shared" si="46"/>
        <v>:,6:7</v>
      </c>
      <c r="DC122" s="121" t="str">
        <f t="shared" si="46"/>
        <v>:,6:7</v>
      </c>
      <c r="DD122" s="121" t="str">
        <f t="shared" si="46"/>
        <v>:,7:8</v>
      </c>
      <c r="DE122" s="121" t="str">
        <f t="shared" si="46"/>
        <v>:,7:8</v>
      </c>
      <c r="DF122" s="121" t="str">
        <f t="shared" si="46"/>
        <v>:,7:8</v>
      </c>
      <c r="DG122" s="121" t="str">
        <f t="shared" si="46"/>
        <v>:,7:8</v>
      </c>
      <c r="DH122" s="121" t="str">
        <f t="shared" si="46"/>
        <v>:,7:8</v>
      </c>
      <c r="DI122" s="121" t="str">
        <f t="shared" si="46"/>
        <v>:,7:8</v>
      </c>
      <c r="DJ122" s="121" t="str">
        <f t="shared" si="46"/>
        <v>:,7:8</v>
      </c>
      <c r="DK122" s="121" t="str">
        <f t="shared" si="46"/>
        <v>:,7:8</v>
      </c>
      <c r="DL122" s="121" t="str">
        <f t="shared" si="46"/>
        <v>:,7:8</v>
      </c>
      <c r="DM122" s="121" t="str">
        <f t="shared" si="46"/>
        <v>:,7:8</v>
      </c>
      <c r="DN122" s="121" t="str">
        <f t="shared" si="46"/>
        <v>:,7:8</v>
      </c>
      <c r="DO122" s="121" t="str">
        <f t="shared" si="46"/>
        <v>:,7:8</v>
      </c>
      <c r="DP122" s="121" t="str">
        <f t="shared" si="46"/>
        <v>:,7:8</v>
      </c>
      <c r="DQ122" s="121" t="str">
        <f t="shared" si="46"/>
        <v>:,7:8</v>
      </c>
      <c r="DR122" s="121" t="str">
        <f t="shared" si="46"/>
        <v>:,7:8</v>
      </c>
    </row>
    <row r="123" spans="1:192" hidden="1" outlineLevel="1">
      <c r="A123">
        <v>2</v>
      </c>
      <c r="B123" t="s">
        <v>924</v>
      </c>
      <c r="C123" s="149" t="str">
        <f t="shared" ref="C123:R126" si="47">INDEX(LMU_Data,(C$120*$A$120)+$A123,(d.Region-1)*15+C$119)</f>
        <v>-</v>
      </c>
      <c r="D123" s="149" t="str">
        <f t="shared" si="47"/>
        <v>-</v>
      </c>
      <c r="E123" s="149" t="str">
        <f t="shared" si="47"/>
        <v>-</v>
      </c>
      <c r="F123" s="149" t="str">
        <f t="shared" si="47"/>
        <v>-</v>
      </c>
      <c r="G123" s="149" t="str">
        <f t="shared" si="47"/>
        <v>-</v>
      </c>
      <c r="H123" s="149" t="str">
        <f t="shared" si="47"/>
        <v>-</v>
      </c>
      <c r="I123" s="149" t="str">
        <f t="shared" si="47"/>
        <v>-</v>
      </c>
      <c r="J123" s="149" t="str">
        <f t="shared" si="47"/>
        <v>-</v>
      </c>
      <c r="K123" s="149" t="str">
        <f t="shared" si="47"/>
        <v>-</v>
      </c>
      <c r="L123" s="149" t="str">
        <f t="shared" si="47"/>
        <v>-</v>
      </c>
      <c r="M123" s="149" t="str">
        <f t="shared" si="47"/>
        <v>-</v>
      </c>
      <c r="N123" s="149" t="str">
        <f t="shared" si="47"/>
        <v>-</v>
      </c>
      <c r="O123" s="149" t="str">
        <f t="shared" si="47"/>
        <v>-</v>
      </c>
      <c r="P123" s="149" t="str">
        <f t="shared" si="47"/>
        <v>-</v>
      </c>
      <c r="Q123" s="149" t="str">
        <f t="shared" si="47"/>
        <v>-</v>
      </c>
      <c r="R123" s="149" t="str">
        <f t="shared" si="47"/>
        <v>-</v>
      </c>
      <c r="S123" s="149" t="str">
        <f t="shared" ref="S123:AH126" si="48">INDEX(LMU_Data,(S$120*$A$120)+$A123,(d.Region-1)*15+S$119)</f>
        <v>-</v>
      </c>
      <c r="T123" s="149" t="str">
        <f t="shared" si="48"/>
        <v>-</v>
      </c>
      <c r="U123" s="149" t="str">
        <f t="shared" si="48"/>
        <v>-</v>
      </c>
      <c r="V123" s="149" t="str">
        <f t="shared" si="48"/>
        <v>-</v>
      </c>
      <c r="W123" s="149" t="str">
        <f t="shared" si="48"/>
        <v>-</v>
      </c>
      <c r="X123" s="149" t="str">
        <f t="shared" si="48"/>
        <v>-</v>
      </c>
      <c r="Y123" s="149" t="str">
        <f t="shared" si="48"/>
        <v>-</v>
      </c>
      <c r="Z123" s="149" t="str">
        <f t="shared" si="48"/>
        <v>-</v>
      </c>
      <c r="AA123" s="149" t="str">
        <f t="shared" si="48"/>
        <v>-</v>
      </c>
      <c r="AB123" s="149" t="str">
        <f t="shared" si="48"/>
        <v>-</v>
      </c>
      <c r="AC123" s="149" t="str">
        <f t="shared" si="48"/>
        <v>-</v>
      </c>
      <c r="AD123" s="149" t="str">
        <f t="shared" si="48"/>
        <v>-</v>
      </c>
      <c r="AE123" s="149" t="str">
        <f t="shared" si="48"/>
        <v>-</v>
      </c>
      <c r="AF123" s="149" t="str">
        <f t="shared" si="48"/>
        <v>-</v>
      </c>
      <c r="AG123" s="149">
        <f t="shared" si="48"/>
        <v>150</v>
      </c>
      <c r="AH123" s="149" t="str">
        <f t="shared" si="48"/>
        <v>-</v>
      </c>
      <c r="AI123" s="149" t="str">
        <f t="shared" ref="AI123:AX126" si="49">INDEX(LMU_Data,(AI$120*$A$120)+$A123,(d.Region-1)*15+AI$119)</f>
        <v>-</v>
      </c>
      <c r="AJ123" s="149" t="str">
        <f t="shared" si="49"/>
        <v>-</v>
      </c>
      <c r="AK123" s="149" t="str">
        <f t="shared" si="49"/>
        <v>-</v>
      </c>
      <c r="AL123" s="149" t="str">
        <f t="shared" si="49"/>
        <v>-</v>
      </c>
      <c r="AM123" s="149" t="str">
        <f t="shared" si="49"/>
        <v>-</v>
      </c>
      <c r="AN123" s="149" t="str">
        <f t="shared" si="49"/>
        <v>-</v>
      </c>
      <c r="AO123" s="149" t="str">
        <f t="shared" si="49"/>
        <v>-</v>
      </c>
      <c r="AP123" s="149" t="str">
        <f t="shared" si="49"/>
        <v>-</v>
      </c>
      <c r="AQ123" s="149" t="str">
        <f t="shared" si="49"/>
        <v>-</v>
      </c>
      <c r="AR123" s="149" t="str">
        <f t="shared" si="49"/>
        <v>-</v>
      </c>
      <c r="AS123" s="149" t="str">
        <f t="shared" si="49"/>
        <v>-</v>
      </c>
      <c r="AT123" s="149" t="str">
        <f t="shared" si="49"/>
        <v>-</v>
      </c>
      <c r="AU123" s="149" t="str">
        <f t="shared" si="49"/>
        <v>-</v>
      </c>
      <c r="AV123" s="149">
        <f t="shared" si="49"/>
        <v>153.75</v>
      </c>
      <c r="AW123" s="149">
        <f t="shared" si="49"/>
        <v>153.75</v>
      </c>
      <c r="AX123" s="149">
        <f t="shared" si="49"/>
        <v>153.75</v>
      </c>
      <c r="AY123" s="149">
        <f t="shared" ref="AY123:BN126" si="50">INDEX(LMU_Data,(AY$120*$A$120)+$A123,(d.Region-1)*15+AY$119)</f>
        <v>153.75</v>
      </c>
      <c r="AZ123" s="149">
        <f t="shared" si="50"/>
        <v>153.75</v>
      </c>
      <c r="BA123" s="149">
        <f t="shared" si="50"/>
        <v>153.75</v>
      </c>
      <c r="BB123" s="149">
        <f t="shared" si="50"/>
        <v>153.75</v>
      </c>
      <c r="BC123" s="149">
        <f t="shared" si="50"/>
        <v>153.75</v>
      </c>
      <c r="BD123" s="149" t="str">
        <f t="shared" si="50"/>
        <v>-</v>
      </c>
      <c r="BE123" s="149" t="str">
        <f t="shared" si="50"/>
        <v>-</v>
      </c>
      <c r="BF123" s="149" t="str">
        <f t="shared" si="50"/>
        <v>-</v>
      </c>
      <c r="BG123" s="149" t="str">
        <f t="shared" si="50"/>
        <v>-</v>
      </c>
      <c r="BH123" s="149" t="str">
        <f t="shared" si="50"/>
        <v>-</v>
      </c>
      <c r="BI123" s="149" t="str">
        <f t="shared" si="50"/>
        <v>-</v>
      </c>
      <c r="BJ123" s="149" t="str">
        <f t="shared" si="50"/>
        <v>-</v>
      </c>
      <c r="BK123" s="149">
        <f t="shared" si="50"/>
        <v>93.75</v>
      </c>
      <c r="BL123" s="149">
        <f t="shared" si="50"/>
        <v>93.75</v>
      </c>
      <c r="BM123" s="149">
        <f t="shared" si="50"/>
        <v>93.75</v>
      </c>
      <c r="BN123" s="149">
        <f t="shared" si="50"/>
        <v>93.75</v>
      </c>
      <c r="BO123" s="149">
        <f t="shared" ref="BO123:CD126" si="51">INDEX(LMU_Data,(BO$120*$A$120)+$A123,(d.Region-1)*15+BO$119)</f>
        <v>93.75</v>
      </c>
      <c r="BP123" s="149">
        <f t="shared" si="51"/>
        <v>93.75</v>
      </c>
      <c r="BQ123" s="149">
        <f t="shared" si="51"/>
        <v>93.75</v>
      </c>
      <c r="BR123" s="149">
        <f t="shared" si="51"/>
        <v>93.75</v>
      </c>
      <c r="BS123" s="149" t="str">
        <f t="shared" si="51"/>
        <v>-</v>
      </c>
      <c r="BT123" s="149" t="str">
        <f t="shared" si="51"/>
        <v>-</v>
      </c>
      <c r="BU123" s="149" t="str">
        <f t="shared" si="51"/>
        <v>-</v>
      </c>
      <c r="BV123" s="149" t="str">
        <f t="shared" si="51"/>
        <v>-</v>
      </c>
      <c r="BW123" s="149" t="str">
        <f t="shared" si="51"/>
        <v>-</v>
      </c>
      <c r="BX123" s="149" t="str">
        <f t="shared" si="51"/>
        <v>-</v>
      </c>
      <c r="BY123" s="149" t="str">
        <f t="shared" si="51"/>
        <v>-</v>
      </c>
      <c r="BZ123" s="149" t="str">
        <f t="shared" si="51"/>
        <v>-</v>
      </c>
      <c r="CA123" s="149" t="str">
        <f t="shared" si="51"/>
        <v>-</v>
      </c>
      <c r="CB123" s="149" t="str">
        <f t="shared" si="51"/>
        <v>-</v>
      </c>
      <c r="CC123" s="149" t="str">
        <f t="shared" si="51"/>
        <v>-</v>
      </c>
      <c r="CD123" s="149" t="str">
        <f t="shared" si="51"/>
        <v>-</v>
      </c>
      <c r="CE123" s="149" t="str">
        <f t="shared" ref="CE123:CT126" si="52">INDEX(LMU_Data,(CE$120*$A$120)+$A123,(d.Region-1)*15+CE$119)</f>
        <v>-</v>
      </c>
      <c r="CF123" s="149" t="str">
        <f t="shared" si="52"/>
        <v>-</v>
      </c>
      <c r="CG123" s="149" t="str">
        <f t="shared" si="52"/>
        <v>-</v>
      </c>
      <c r="CH123" s="149" t="str">
        <f t="shared" si="52"/>
        <v>-</v>
      </c>
      <c r="CI123" s="149" t="str">
        <f t="shared" si="52"/>
        <v>-</v>
      </c>
      <c r="CJ123" s="149" t="str">
        <f t="shared" si="52"/>
        <v>-</v>
      </c>
      <c r="CK123" s="149" t="str">
        <f t="shared" si="52"/>
        <v>-</v>
      </c>
      <c r="CL123" s="149" t="str">
        <f t="shared" si="52"/>
        <v>-</v>
      </c>
      <c r="CM123" s="149" t="str">
        <f t="shared" si="52"/>
        <v>-</v>
      </c>
      <c r="CN123" s="149" t="str">
        <f t="shared" si="52"/>
        <v>-</v>
      </c>
      <c r="CO123" s="149" t="str">
        <f t="shared" si="52"/>
        <v>-</v>
      </c>
      <c r="CP123" s="149" t="str">
        <f t="shared" si="52"/>
        <v>-</v>
      </c>
      <c r="CQ123" s="149" t="str">
        <f t="shared" si="52"/>
        <v>-</v>
      </c>
      <c r="CR123" s="149" t="str">
        <f t="shared" si="52"/>
        <v>-</v>
      </c>
      <c r="CS123" s="149" t="str">
        <f t="shared" si="52"/>
        <v>-</v>
      </c>
      <c r="CT123" s="149" t="str">
        <f t="shared" si="52"/>
        <v>-</v>
      </c>
      <c r="CU123" s="149" t="str">
        <f t="shared" ref="CU123:DJ126" si="53">INDEX(LMU_Data,(CU$120*$A$120)+$A123,(d.Region-1)*15+CU$119)</f>
        <v>-</v>
      </c>
      <c r="CV123" s="149" t="str">
        <f t="shared" si="53"/>
        <v>-</v>
      </c>
      <c r="CW123" s="149" t="str">
        <f t="shared" si="53"/>
        <v>-</v>
      </c>
      <c r="CX123" s="149" t="str">
        <f t="shared" si="53"/>
        <v>-</v>
      </c>
      <c r="CY123" s="149" t="str">
        <f t="shared" si="53"/>
        <v>-</v>
      </c>
      <c r="CZ123" s="149" t="str">
        <f t="shared" si="53"/>
        <v>-</v>
      </c>
      <c r="DA123" s="149" t="str">
        <f t="shared" si="53"/>
        <v>-</v>
      </c>
      <c r="DB123" s="149" t="str">
        <f t="shared" si="53"/>
        <v>-</v>
      </c>
      <c r="DC123" s="149" t="str">
        <f t="shared" si="53"/>
        <v>-</v>
      </c>
      <c r="DD123" s="149" t="str">
        <f t="shared" si="53"/>
        <v>-</v>
      </c>
      <c r="DE123" s="149" t="str">
        <f t="shared" si="53"/>
        <v>-</v>
      </c>
      <c r="DF123" s="149" t="str">
        <f t="shared" si="53"/>
        <v>-</v>
      </c>
      <c r="DG123" s="149" t="str">
        <f t="shared" si="53"/>
        <v>-</v>
      </c>
      <c r="DH123" s="149" t="str">
        <f t="shared" si="53"/>
        <v>-</v>
      </c>
      <c r="DI123" s="149" t="str">
        <f t="shared" si="53"/>
        <v>-</v>
      </c>
      <c r="DJ123" s="149" t="str">
        <f t="shared" si="53"/>
        <v>-</v>
      </c>
      <c r="DK123" s="149" t="str">
        <f t="shared" ref="DI123:DR126" si="54">INDEX(LMU_Data,(DK$120*$A$120)+$A123,(d.Region-1)*15+DK$119)</f>
        <v>-</v>
      </c>
      <c r="DL123" s="149" t="str">
        <f t="shared" si="54"/>
        <v>-</v>
      </c>
      <c r="DM123" s="149" t="str">
        <f t="shared" si="54"/>
        <v>-</v>
      </c>
      <c r="DN123" s="149" t="str">
        <f t="shared" si="54"/>
        <v>-</v>
      </c>
      <c r="DO123" s="149" t="str">
        <f t="shared" si="54"/>
        <v>-</v>
      </c>
      <c r="DP123" s="149" t="str">
        <f t="shared" si="54"/>
        <v>-</v>
      </c>
      <c r="DQ123" s="149" t="str">
        <f t="shared" si="54"/>
        <v>-</v>
      </c>
      <c r="DR123" s="149" t="str">
        <f t="shared" si="54"/>
        <v>-</v>
      </c>
    </row>
    <row r="124" spans="1:192" hidden="1" outlineLevel="1">
      <c r="A124">
        <v>3</v>
      </c>
      <c r="B124" t="s">
        <v>925</v>
      </c>
      <c r="C124" s="149" t="str">
        <f t="shared" si="47"/>
        <v>-</v>
      </c>
      <c r="D124" s="149" t="str">
        <f t="shared" si="47"/>
        <v>-</v>
      </c>
      <c r="E124" s="149" t="str">
        <f t="shared" si="47"/>
        <v>-</v>
      </c>
      <c r="F124" s="149" t="str">
        <f t="shared" si="47"/>
        <v>-</v>
      </c>
      <c r="G124" s="149" t="str">
        <f t="shared" si="47"/>
        <v>-</v>
      </c>
      <c r="H124" s="149" t="str">
        <f t="shared" si="47"/>
        <v>-</v>
      </c>
      <c r="I124" s="149" t="str">
        <f t="shared" si="47"/>
        <v>-</v>
      </c>
      <c r="J124" s="149" t="str">
        <f t="shared" si="47"/>
        <v>-</v>
      </c>
      <c r="K124" s="149" t="str">
        <f t="shared" si="47"/>
        <v>-</v>
      </c>
      <c r="L124" s="149" t="str">
        <f t="shared" si="47"/>
        <v>-</v>
      </c>
      <c r="M124" s="149" t="str">
        <f t="shared" si="47"/>
        <v>-</v>
      </c>
      <c r="N124" s="149" t="str">
        <f t="shared" si="47"/>
        <v>-</v>
      </c>
      <c r="O124" s="149" t="str">
        <f t="shared" si="47"/>
        <v>-</v>
      </c>
      <c r="P124" s="149" t="str">
        <f t="shared" si="47"/>
        <v>-</v>
      </c>
      <c r="Q124" s="149" t="str">
        <f t="shared" si="47"/>
        <v>-</v>
      </c>
      <c r="R124" s="149" t="str">
        <f t="shared" si="47"/>
        <v>-</v>
      </c>
      <c r="S124" s="149" t="str">
        <f t="shared" si="48"/>
        <v>-</v>
      </c>
      <c r="T124" s="149" t="str">
        <f t="shared" si="48"/>
        <v>-</v>
      </c>
      <c r="U124" s="149" t="str">
        <f t="shared" si="48"/>
        <v>-</v>
      </c>
      <c r="V124" s="149" t="str">
        <f t="shared" si="48"/>
        <v>-</v>
      </c>
      <c r="W124" s="149" t="str">
        <f t="shared" si="48"/>
        <v>-</v>
      </c>
      <c r="X124" s="149" t="str">
        <f t="shared" si="48"/>
        <v>-</v>
      </c>
      <c r="Y124" s="149" t="str">
        <f t="shared" si="48"/>
        <v>-</v>
      </c>
      <c r="Z124" s="149" t="str">
        <f t="shared" si="48"/>
        <v>-</v>
      </c>
      <c r="AA124" s="149" t="str">
        <f t="shared" si="48"/>
        <v>-</v>
      </c>
      <c r="AB124" s="149" t="str">
        <f t="shared" si="48"/>
        <v>-</v>
      </c>
      <c r="AC124" s="149" t="str">
        <f t="shared" si="48"/>
        <v>-</v>
      </c>
      <c r="AD124" s="149" t="str">
        <f t="shared" si="48"/>
        <v>-</v>
      </c>
      <c r="AE124" s="149" t="str">
        <f t="shared" si="48"/>
        <v>-</v>
      </c>
      <c r="AF124" s="149" t="str">
        <f t="shared" si="48"/>
        <v>-</v>
      </c>
      <c r="AG124" s="149">
        <f t="shared" si="48"/>
        <v>150</v>
      </c>
      <c r="AH124" s="149" t="str">
        <f t="shared" si="48"/>
        <v>-</v>
      </c>
      <c r="AI124" s="149" t="str">
        <f t="shared" si="49"/>
        <v>-</v>
      </c>
      <c r="AJ124" s="149" t="str">
        <f t="shared" si="49"/>
        <v>-</v>
      </c>
      <c r="AK124" s="149" t="str">
        <f t="shared" si="49"/>
        <v>-</v>
      </c>
      <c r="AL124" s="149" t="str">
        <f t="shared" si="49"/>
        <v>-</v>
      </c>
      <c r="AM124" s="149" t="str">
        <f t="shared" si="49"/>
        <v>-</v>
      </c>
      <c r="AN124" s="149" t="str">
        <f t="shared" si="49"/>
        <v>-</v>
      </c>
      <c r="AO124" s="149" t="str">
        <f t="shared" si="49"/>
        <v>-</v>
      </c>
      <c r="AP124" s="149" t="str">
        <f t="shared" si="49"/>
        <v>-</v>
      </c>
      <c r="AQ124" s="149" t="str">
        <f t="shared" si="49"/>
        <v>-</v>
      </c>
      <c r="AR124" s="149" t="str">
        <f t="shared" si="49"/>
        <v>-</v>
      </c>
      <c r="AS124" s="149" t="str">
        <f t="shared" si="49"/>
        <v>-</v>
      </c>
      <c r="AT124" s="149" t="str">
        <f t="shared" si="49"/>
        <v>-</v>
      </c>
      <c r="AU124" s="149" t="str">
        <f t="shared" si="49"/>
        <v>-</v>
      </c>
      <c r="AV124" s="149">
        <f t="shared" si="49"/>
        <v>153.75</v>
      </c>
      <c r="AW124" s="149">
        <f t="shared" si="49"/>
        <v>153.75</v>
      </c>
      <c r="AX124" s="149">
        <f t="shared" si="49"/>
        <v>153.75</v>
      </c>
      <c r="AY124" s="149">
        <f t="shared" si="50"/>
        <v>153.75</v>
      </c>
      <c r="AZ124" s="149">
        <f t="shared" si="50"/>
        <v>153.75</v>
      </c>
      <c r="BA124" s="149">
        <f t="shared" si="50"/>
        <v>153.75</v>
      </c>
      <c r="BB124" s="149">
        <f t="shared" si="50"/>
        <v>153.75</v>
      </c>
      <c r="BC124" s="149">
        <f t="shared" si="50"/>
        <v>153.75</v>
      </c>
      <c r="BD124" s="149" t="str">
        <f t="shared" si="50"/>
        <v>-</v>
      </c>
      <c r="BE124" s="149" t="str">
        <f t="shared" si="50"/>
        <v>-</v>
      </c>
      <c r="BF124" s="149" t="str">
        <f t="shared" si="50"/>
        <v>-</v>
      </c>
      <c r="BG124" s="149" t="str">
        <f t="shared" si="50"/>
        <v>-</v>
      </c>
      <c r="BH124" s="149" t="str">
        <f t="shared" si="50"/>
        <v>-</v>
      </c>
      <c r="BI124" s="149" t="str">
        <f t="shared" si="50"/>
        <v>-</v>
      </c>
      <c r="BJ124" s="149" t="str">
        <f t="shared" si="50"/>
        <v>-</v>
      </c>
      <c r="BK124" s="149">
        <f t="shared" si="50"/>
        <v>93.75</v>
      </c>
      <c r="BL124" s="149">
        <f t="shared" si="50"/>
        <v>93.75</v>
      </c>
      <c r="BM124" s="149">
        <f t="shared" si="50"/>
        <v>93.75</v>
      </c>
      <c r="BN124" s="149">
        <f t="shared" si="50"/>
        <v>93.75</v>
      </c>
      <c r="BO124" s="149">
        <f t="shared" si="51"/>
        <v>93.75</v>
      </c>
      <c r="BP124" s="149">
        <f t="shared" si="51"/>
        <v>93.75</v>
      </c>
      <c r="BQ124" s="149">
        <f t="shared" si="51"/>
        <v>93.75</v>
      </c>
      <c r="BR124" s="149">
        <f t="shared" si="51"/>
        <v>93.75</v>
      </c>
      <c r="BS124" s="149" t="str">
        <f t="shared" si="51"/>
        <v>-</v>
      </c>
      <c r="BT124" s="149" t="str">
        <f t="shared" si="51"/>
        <v>-</v>
      </c>
      <c r="BU124" s="149" t="str">
        <f t="shared" si="51"/>
        <v>-</v>
      </c>
      <c r="BV124" s="149" t="str">
        <f t="shared" si="51"/>
        <v>-</v>
      </c>
      <c r="BW124" s="149" t="str">
        <f t="shared" si="51"/>
        <v>-</v>
      </c>
      <c r="BX124" s="149" t="str">
        <f t="shared" si="51"/>
        <v>-</v>
      </c>
      <c r="BY124" s="149" t="str">
        <f t="shared" si="51"/>
        <v>-</v>
      </c>
      <c r="BZ124" s="149" t="str">
        <f t="shared" si="51"/>
        <v>-</v>
      </c>
      <c r="CA124" s="149" t="str">
        <f t="shared" si="51"/>
        <v>-</v>
      </c>
      <c r="CB124" s="149" t="str">
        <f t="shared" si="51"/>
        <v>-</v>
      </c>
      <c r="CC124" s="149" t="str">
        <f t="shared" si="51"/>
        <v>-</v>
      </c>
      <c r="CD124" s="149" t="str">
        <f t="shared" si="51"/>
        <v>-</v>
      </c>
      <c r="CE124" s="149" t="str">
        <f t="shared" si="52"/>
        <v>-</v>
      </c>
      <c r="CF124" s="149" t="str">
        <f t="shared" si="52"/>
        <v>-</v>
      </c>
      <c r="CG124" s="149" t="str">
        <f t="shared" si="52"/>
        <v>-</v>
      </c>
      <c r="CH124" s="149" t="str">
        <f t="shared" si="52"/>
        <v>-</v>
      </c>
      <c r="CI124" s="149" t="str">
        <f t="shared" si="52"/>
        <v>-</v>
      </c>
      <c r="CJ124" s="149" t="str">
        <f t="shared" si="52"/>
        <v>-</v>
      </c>
      <c r="CK124" s="149" t="str">
        <f t="shared" si="52"/>
        <v>-</v>
      </c>
      <c r="CL124" s="149" t="str">
        <f t="shared" si="52"/>
        <v>-</v>
      </c>
      <c r="CM124" s="149" t="str">
        <f t="shared" si="52"/>
        <v>-</v>
      </c>
      <c r="CN124" s="149" t="str">
        <f t="shared" si="52"/>
        <v>-</v>
      </c>
      <c r="CO124" s="149" t="str">
        <f t="shared" si="52"/>
        <v>-</v>
      </c>
      <c r="CP124" s="149" t="str">
        <f t="shared" si="52"/>
        <v>-</v>
      </c>
      <c r="CQ124" s="149" t="str">
        <f t="shared" si="52"/>
        <v>-</v>
      </c>
      <c r="CR124" s="149" t="str">
        <f t="shared" si="52"/>
        <v>-</v>
      </c>
      <c r="CS124" s="149" t="str">
        <f t="shared" si="52"/>
        <v>-</v>
      </c>
      <c r="CT124" s="149" t="str">
        <f t="shared" si="52"/>
        <v>-</v>
      </c>
      <c r="CU124" s="149" t="str">
        <f t="shared" si="53"/>
        <v>-</v>
      </c>
      <c r="CV124" s="149" t="str">
        <f t="shared" si="53"/>
        <v>-</v>
      </c>
      <c r="CW124" s="149" t="str">
        <f t="shared" si="53"/>
        <v>-</v>
      </c>
      <c r="CX124" s="149" t="str">
        <f t="shared" si="53"/>
        <v>-</v>
      </c>
      <c r="CY124" s="149" t="str">
        <f t="shared" si="53"/>
        <v>-</v>
      </c>
      <c r="CZ124" s="149" t="str">
        <f t="shared" si="53"/>
        <v>-</v>
      </c>
      <c r="DA124" s="149" t="str">
        <f t="shared" si="53"/>
        <v>-</v>
      </c>
      <c r="DB124" s="149" t="str">
        <f t="shared" si="53"/>
        <v>-</v>
      </c>
      <c r="DC124" s="149" t="str">
        <f t="shared" si="53"/>
        <v>-</v>
      </c>
      <c r="DD124" s="149" t="str">
        <f t="shared" si="53"/>
        <v>-</v>
      </c>
      <c r="DE124" s="149" t="str">
        <f t="shared" si="53"/>
        <v>-</v>
      </c>
      <c r="DF124" s="149" t="str">
        <f t="shared" si="53"/>
        <v>-</v>
      </c>
      <c r="DG124" s="149" t="str">
        <f t="shared" si="53"/>
        <v>-</v>
      </c>
      <c r="DH124" s="149" t="str">
        <f t="shared" si="53"/>
        <v>-</v>
      </c>
      <c r="DI124" s="149" t="str">
        <f t="shared" si="54"/>
        <v>-</v>
      </c>
      <c r="DJ124" s="149" t="str">
        <f t="shared" si="54"/>
        <v>-</v>
      </c>
      <c r="DK124" s="149" t="str">
        <f t="shared" si="54"/>
        <v>-</v>
      </c>
      <c r="DL124" s="149" t="str">
        <f t="shared" si="54"/>
        <v>-</v>
      </c>
      <c r="DM124" s="149" t="str">
        <f t="shared" si="54"/>
        <v>-</v>
      </c>
      <c r="DN124" s="149" t="str">
        <f t="shared" si="54"/>
        <v>-</v>
      </c>
      <c r="DO124" s="149" t="str">
        <f t="shared" si="54"/>
        <v>-</v>
      </c>
      <c r="DP124" s="149" t="str">
        <f t="shared" si="54"/>
        <v>-</v>
      </c>
      <c r="DQ124" s="149" t="str">
        <f t="shared" si="54"/>
        <v>-</v>
      </c>
      <c r="DR124" s="149" t="str">
        <f t="shared" si="54"/>
        <v>-</v>
      </c>
    </row>
    <row r="125" spans="1:192" hidden="1" outlineLevel="1">
      <c r="A125">
        <v>4</v>
      </c>
      <c r="B125" t="s">
        <v>926</v>
      </c>
      <c r="C125" s="149" t="str">
        <f t="shared" si="47"/>
        <v>-</v>
      </c>
      <c r="D125" s="149" t="str">
        <f t="shared" si="47"/>
        <v>-</v>
      </c>
      <c r="E125" s="149" t="str">
        <f t="shared" si="47"/>
        <v>-</v>
      </c>
      <c r="F125" s="149" t="str">
        <f t="shared" si="47"/>
        <v>-</v>
      </c>
      <c r="G125" s="149" t="str">
        <f t="shared" si="47"/>
        <v>-</v>
      </c>
      <c r="H125" s="149" t="str">
        <f t="shared" si="47"/>
        <v>-</v>
      </c>
      <c r="I125" s="149" t="str">
        <f t="shared" si="47"/>
        <v>-</v>
      </c>
      <c r="J125" s="149" t="str">
        <f t="shared" si="47"/>
        <v>-</v>
      </c>
      <c r="K125" s="149" t="str">
        <f t="shared" si="47"/>
        <v>-</v>
      </c>
      <c r="L125" s="149" t="str">
        <f t="shared" si="47"/>
        <v>-</v>
      </c>
      <c r="M125" s="149" t="str">
        <f t="shared" si="47"/>
        <v>-</v>
      </c>
      <c r="N125" s="149" t="str">
        <f t="shared" si="47"/>
        <v>-</v>
      </c>
      <c r="O125" s="149" t="str">
        <f t="shared" si="47"/>
        <v>-</v>
      </c>
      <c r="P125" s="149" t="str">
        <f t="shared" si="47"/>
        <v>-</v>
      </c>
      <c r="Q125" s="149" t="str">
        <f t="shared" si="47"/>
        <v>-</v>
      </c>
      <c r="R125" s="149" t="str">
        <f t="shared" si="47"/>
        <v>-</v>
      </c>
      <c r="S125" s="149" t="str">
        <f t="shared" si="48"/>
        <v>-</v>
      </c>
      <c r="T125" s="149" t="str">
        <f t="shared" si="48"/>
        <v>-</v>
      </c>
      <c r="U125" s="149" t="str">
        <f t="shared" si="48"/>
        <v>-</v>
      </c>
      <c r="V125" s="149" t="str">
        <f t="shared" si="48"/>
        <v>-</v>
      </c>
      <c r="W125" s="149" t="str">
        <f t="shared" si="48"/>
        <v>-</v>
      </c>
      <c r="X125" s="149" t="str">
        <f t="shared" si="48"/>
        <v>-</v>
      </c>
      <c r="Y125" s="149" t="str">
        <f t="shared" si="48"/>
        <v>-</v>
      </c>
      <c r="Z125" s="149" t="str">
        <f t="shared" si="48"/>
        <v>-</v>
      </c>
      <c r="AA125" s="149" t="str">
        <f t="shared" si="48"/>
        <v>-</v>
      </c>
      <c r="AB125" s="149" t="str">
        <f t="shared" si="48"/>
        <v>-</v>
      </c>
      <c r="AC125" s="149" t="str">
        <f t="shared" si="48"/>
        <v>-</v>
      </c>
      <c r="AD125" s="149" t="str">
        <f t="shared" si="48"/>
        <v>-</v>
      </c>
      <c r="AE125" s="149" t="str">
        <f t="shared" si="48"/>
        <v>-</v>
      </c>
      <c r="AF125" s="149" t="str">
        <f t="shared" si="48"/>
        <v>-</v>
      </c>
      <c r="AG125" s="149">
        <f t="shared" si="48"/>
        <v>150</v>
      </c>
      <c r="AH125" s="149" t="str">
        <f t="shared" si="48"/>
        <v>-</v>
      </c>
      <c r="AI125" s="149" t="str">
        <f t="shared" si="49"/>
        <v>-</v>
      </c>
      <c r="AJ125" s="149" t="str">
        <f t="shared" si="49"/>
        <v>-</v>
      </c>
      <c r="AK125" s="149" t="str">
        <f t="shared" si="49"/>
        <v>-</v>
      </c>
      <c r="AL125" s="149" t="str">
        <f t="shared" si="49"/>
        <v>-</v>
      </c>
      <c r="AM125" s="149" t="str">
        <f t="shared" si="49"/>
        <v>-</v>
      </c>
      <c r="AN125" s="149" t="str">
        <f t="shared" si="49"/>
        <v>-</v>
      </c>
      <c r="AO125" s="149" t="str">
        <f t="shared" si="49"/>
        <v>-</v>
      </c>
      <c r="AP125" s="149" t="str">
        <f t="shared" si="49"/>
        <v>-</v>
      </c>
      <c r="AQ125" s="149" t="str">
        <f t="shared" si="49"/>
        <v>-</v>
      </c>
      <c r="AR125" s="149" t="str">
        <f t="shared" si="49"/>
        <v>-</v>
      </c>
      <c r="AS125" s="149" t="str">
        <f t="shared" si="49"/>
        <v>-</v>
      </c>
      <c r="AT125" s="149" t="str">
        <f t="shared" si="49"/>
        <v>-</v>
      </c>
      <c r="AU125" s="149" t="str">
        <f t="shared" si="49"/>
        <v>-</v>
      </c>
      <c r="AV125" s="149">
        <f t="shared" si="49"/>
        <v>153.75</v>
      </c>
      <c r="AW125" s="149">
        <f t="shared" si="49"/>
        <v>153.75</v>
      </c>
      <c r="AX125" s="149">
        <f t="shared" si="49"/>
        <v>153.75</v>
      </c>
      <c r="AY125" s="149">
        <f t="shared" si="50"/>
        <v>153.75</v>
      </c>
      <c r="AZ125" s="149">
        <f t="shared" si="50"/>
        <v>153.75</v>
      </c>
      <c r="BA125" s="149">
        <f t="shared" si="50"/>
        <v>153.75</v>
      </c>
      <c r="BB125" s="149">
        <f t="shared" si="50"/>
        <v>153.75</v>
      </c>
      <c r="BC125" s="149">
        <f t="shared" si="50"/>
        <v>153.75</v>
      </c>
      <c r="BD125" s="149" t="str">
        <f t="shared" si="50"/>
        <v>-</v>
      </c>
      <c r="BE125" s="149" t="str">
        <f t="shared" si="50"/>
        <v>-</v>
      </c>
      <c r="BF125" s="149" t="str">
        <f t="shared" si="50"/>
        <v>-</v>
      </c>
      <c r="BG125" s="149" t="str">
        <f t="shared" si="50"/>
        <v>-</v>
      </c>
      <c r="BH125" s="149" t="str">
        <f t="shared" si="50"/>
        <v>-</v>
      </c>
      <c r="BI125" s="149" t="str">
        <f t="shared" si="50"/>
        <v>-</v>
      </c>
      <c r="BJ125" s="149" t="str">
        <f t="shared" si="50"/>
        <v>-</v>
      </c>
      <c r="BK125" s="149">
        <f t="shared" si="50"/>
        <v>93.75</v>
      </c>
      <c r="BL125" s="149">
        <f t="shared" si="50"/>
        <v>93.75</v>
      </c>
      <c r="BM125" s="149">
        <f t="shared" si="50"/>
        <v>93.75</v>
      </c>
      <c r="BN125" s="149">
        <f t="shared" si="50"/>
        <v>93.75</v>
      </c>
      <c r="BO125" s="149">
        <f t="shared" si="51"/>
        <v>93.75</v>
      </c>
      <c r="BP125" s="149">
        <f t="shared" si="51"/>
        <v>93.75</v>
      </c>
      <c r="BQ125" s="149">
        <f t="shared" si="51"/>
        <v>93.75</v>
      </c>
      <c r="BR125" s="149">
        <f t="shared" si="51"/>
        <v>93.75</v>
      </c>
      <c r="BS125" s="149" t="str">
        <f t="shared" si="51"/>
        <v>-</v>
      </c>
      <c r="BT125" s="149" t="str">
        <f t="shared" si="51"/>
        <v>-</v>
      </c>
      <c r="BU125" s="149" t="str">
        <f t="shared" si="51"/>
        <v>-</v>
      </c>
      <c r="BV125" s="149" t="str">
        <f t="shared" si="51"/>
        <v>-</v>
      </c>
      <c r="BW125" s="149" t="str">
        <f t="shared" si="51"/>
        <v>-</v>
      </c>
      <c r="BX125" s="149" t="str">
        <f t="shared" si="51"/>
        <v>-</v>
      </c>
      <c r="BY125" s="149" t="str">
        <f t="shared" si="51"/>
        <v>-</v>
      </c>
      <c r="BZ125" s="149" t="str">
        <f t="shared" si="51"/>
        <v>-</v>
      </c>
      <c r="CA125" s="149" t="str">
        <f t="shared" si="51"/>
        <v>-</v>
      </c>
      <c r="CB125" s="149" t="str">
        <f t="shared" si="51"/>
        <v>-</v>
      </c>
      <c r="CC125" s="149" t="str">
        <f t="shared" si="51"/>
        <v>-</v>
      </c>
      <c r="CD125" s="149" t="str">
        <f t="shared" si="51"/>
        <v>-</v>
      </c>
      <c r="CE125" s="149" t="str">
        <f t="shared" si="52"/>
        <v>-</v>
      </c>
      <c r="CF125" s="149" t="str">
        <f t="shared" si="52"/>
        <v>-</v>
      </c>
      <c r="CG125" s="149" t="str">
        <f t="shared" si="52"/>
        <v>-</v>
      </c>
      <c r="CH125" s="149" t="str">
        <f t="shared" si="52"/>
        <v>-</v>
      </c>
      <c r="CI125" s="149" t="str">
        <f t="shared" si="52"/>
        <v>-</v>
      </c>
      <c r="CJ125" s="149" t="str">
        <f t="shared" si="52"/>
        <v>-</v>
      </c>
      <c r="CK125" s="149" t="str">
        <f t="shared" si="52"/>
        <v>-</v>
      </c>
      <c r="CL125" s="149" t="str">
        <f t="shared" si="52"/>
        <v>-</v>
      </c>
      <c r="CM125" s="149" t="str">
        <f t="shared" si="52"/>
        <v>-</v>
      </c>
      <c r="CN125" s="149" t="str">
        <f t="shared" si="52"/>
        <v>-</v>
      </c>
      <c r="CO125" s="149" t="str">
        <f t="shared" si="52"/>
        <v>-</v>
      </c>
      <c r="CP125" s="149" t="str">
        <f t="shared" si="52"/>
        <v>-</v>
      </c>
      <c r="CQ125" s="149" t="str">
        <f t="shared" si="52"/>
        <v>-</v>
      </c>
      <c r="CR125" s="149" t="str">
        <f t="shared" si="52"/>
        <v>-</v>
      </c>
      <c r="CS125" s="149" t="str">
        <f t="shared" si="52"/>
        <v>-</v>
      </c>
      <c r="CT125" s="149" t="str">
        <f t="shared" si="52"/>
        <v>-</v>
      </c>
      <c r="CU125" s="149" t="str">
        <f t="shared" si="53"/>
        <v>-</v>
      </c>
      <c r="CV125" s="149" t="str">
        <f t="shared" si="53"/>
        <v>-</v>
      </c>
      <c r="CW125" s="149" t="str">
        <f t="shared" si="53"/>
        <v>-</v>
      </c>
      <c r="CX125" s="149" t="str">
        <f t="shared" si="53"/>
        <v>-</v>
      </c>
      <c r="CY125" s="149" t="str">
        <f t="shared" si="53"/>
        <v>-</v>
      </c>
      <c r="CZ125" s="149" t="str">
        <f t="shared" si="53"/>
        <v>-</v>
      </c>
      <c r="DA125" s="149" t="str">
        <f t="shared" si="53"/>
        <v>-</v>
      </c>
      <c r="DB125" s="149" t="str">
        <f t="shared" si="53"/>
        <v>-</v>
      </c>
      <c r="DC125" s="149" t="str">
        <f t="shared" si="53"/>
        <v>-</v>
      </c>
      <c r="DD125" s="149" t="str">
        <f t="shared" si="53"/>
        <v>-</v>
      </c>
      <c r="DE125" s="149" t="str">
        <f t="shared" si="53"/>
        <v>-</v>
      </c>
      <c r="DF125" s="149" t="str">
        <f t="shared" si="53"/>
        <v>-</v>
      </c>
      <c r="DG125" s="149" t="str">
        <f t="shared" si="53"/>
        <v>-</v>
      </c>
      <c r="DH125" s="149" t="str">
        <f t="shared" si="53"/>
        <v>-</v>
      </c>
      <c r="DI125" s="149" t="str">
        <f t="shared" si="54"/>
        <v>-</v>
      </c>
      <c r="DJ125" s="149" t="str">
        <f t="shared" si="54"/>
        <v>-</v>
      </c>
      <c r="DK125" s="149" t="str">
        <f t="shared" si="54"/>
        <v>-</v>
      </c>
      <c r="DL125" s="149" t="str">
        <f t="shared" si="54"/>
        <v>-</v>
      </c>
      <c r="DM125" s="149" t="str">
        <f t="shared" si="54"/>
        <v>-</v>
      </c>
      <c r="DN125" s="149" t="str">
        <f t="shared" si="54"/>
        <v>-</v>
      </c>
      <c r="DO125" s="149" t="str">
        <f t="shared" si="54"/>
        <v>-</v>
      </c>
      <c r="DP125" s="149" t="str">
        <f t="shared" si="54"/>
        <v>-</v>
      </c>
      <c r="DQ125" s="149" t="str">
        <f t="shared" si="54"/>
        <v>-</v>
      </c>
      <c r="DR125" s="149" t="str">
        <f t="shared" si="54"/>
        <v>-</v>
      </c>
    </row>
    <row r="126" spans="1:192" hidden="1" outlineLevel="1">
      <c r="A126">
        <v>5</v>
      </c>
      <c r="B126" t="s">
        <v>927</v>
      </c>
      <c r="C126" s="149" t="str">
        <f t="shared" si="47"/>
        <v>-</v>
      </c>
      <c r="D126" s="149" t="str">
        <f t="shared" si="47"/>
        <v>-</v>
      </c>
      <c r="E126" s="149" t="str">
        <f t="shared" si="47"/>
        <v>-</v>
      </c>
      <c r="F126" s="149" t="str">
        <f t="shared" si="47"/>
        <v>-</v>
      </c>
      <c r="G126" s="149" t="str">
        <f t="shared" si="47"/>
        <v>-</v>
      </c>
      <c r="H126" s="149" t="str">
        <f t="shared" si="47"/>
        <v>-</v>
      </c>
      <c r="I126" s="149" t="str">
        <f t="shared" si="47"/>
        <v>-</v>
      </c>
      <c r="J126" s="149" t="str">
        <f t="shared" si="47"/>
        <v>-</v>
      </c>
      <c r="K126" s="149" t="str">
        <f t="shared" si="47"/>
        <v>-</v>
      </c>
      <c r="L126" s="149" t="str">
        <f t="shared" si="47"/>
        <v>-</v>
      </c>
      <c r="M126" s="149" t="str">
        <f t="shared" si="47"/>
        <v>-</v>
      </c>
      <c r="N126" s="149" t="str">
        <f t="shared" si="47"/>
        <v>-</v>
      </c>
      <c r="O126" s="149" t="str">
        <f t="shared" si="47"/>
        <v>-</v>
      </c>
      <c r="P126" s="149" t="str">
        <f t="shared" si="47"/>
        <v>-</v>
      </c>
      <c r="Q126" s="149" t="str">
        <f t="shared" si="47"/>
        <v>-</v>
      </c>
      <c r="R126" s="149" t="str">
        <f t="shared" si="47"/>
        <v>-</v>
      </c>
      <c r="S126" s="149" t="str">
        <f t="shared" si="48"/>
        <v>-</v>
      </c>
      <c r="T126" s="149" t="str">
        <f t="shared" si="48"/>
        <v>-</v>
      </c>
      <c r="U126" s="149" t="str">
        <f t="shared" si="48"/>
        <v>-</v>
      </c>
      <c r="V126" s="149" t="str">
        <f t="shared" si="48"/>
        <v>-</v>
      </c>
      <c r="W126" s="149" t="str">
        <f t="shared" si="48"/>
        <v>-</v>
      </c>
      <c r="X126" s="149" t="str">
        <f t="shared" si="48"/>
        <v>-</v>
      </c>
      <c r="Y126" s="149" t="str">
        <f t="shared" si="48"/>
        <v>-</v>
      </c>
      <c r="Z126" s="149" t="str">
        <f t="shared" si="48"/>
        <v>-</v>
      </c>
      <c r="AA126" s="149" t="str">
        <f t="shared" si="48"/>
        <v>-</v>
      </c>
      <c r="AB126" s="149" t="str">
        <f t="shared" si="48"/>
        <v>-</v>
      </c>
      <c r="AC126" s="149" t="str">
        <f t="shared" si="48"/>
        <v>-</v>
      </c>
      <c r="AD126" s="149" t="str">
        <f t="shared" si="48"/>
        <v>-</v>
      </c>
      <c r="AE126" s="149" t="str">
        <f t="shared" si="48"/>
        <v>-</v>
      </c>
      <c r="AF126" s="149" t="str">
        <f t="shared" si="48"/>
        <v>-</v>
      </c>
      <c r="AG126" s="149">
        <f t="shared" si="48"/>
        <v>150</v>
      </c>
      <c r="AH126" s="149" t="str">
        <f t="shared" si="48"/>
        <v>-</v>
      </c>
      <c r="AI126" s="149" t="str">
        <f t="shared" si="49"/>
        <v>-</v>
      </c>
      <c r="AJ126" s="149" t="str">
        <f t="shared" si="49"/>
        <v>-</v>
      </c>
      <c r="AK126" s="149" t="str">
        <f t="shared" si="49"/>
        <v>-</v>
      </c>
      <c r="AL126" s="149" t="str">
        <f t="shared" si="49"/>
        <v>-</v>
      </c>
      <c r="AM126" s="149" t="str">
        <f t="shared" si="49"/>
        <v>-</v>
      </c>
      <c r="AN126" s="149" t="str">
        <f t="shared" si="49"/>
        <v>-</v>
      </c>
      <c r="AO126" s="149" t="str">
        <f t="shared" si="49"/>
        <v>-</v>
      </c>
      <c r="AP126" s="149" t="str">
        <f t="shared" si="49"/>
        <v>-</v>
      </c>
      <c r="AQ126" s="149" t="str">
        <f t="shared" si="49"/>
        <v>-</v>
      </c>
      <c r="AR126" s="149" t="str">
        <f t="shared" si="49"/>
        <v>-</v>
      </c>
      <c r="AS126" s="149" t="str">
        <f t="shared" si="49"/>
        <v>-</v>
      </c>
      <c r="AT126" s="149" t="str">
        <f t="shared" si="49"/>
        <v>-</v>
      </c>
      <c r="AU126" s="149" t="str">
        <f t="shared" si="49"/>
        <v>-</v>
      </c>
      <c r="AV126" s="149">
        <f t="shared" si="49"/>
        <v>153.75</v>
      </c>
      <c r="AW126" s="149">
        <f t="shared" si="49"/>
        <v>153.75</v>
      </c>
      <c r="AX126" s="149">
        <f t="shared" si="49"/>
        <v>153.75</v>
      </c>
      <c r="AY126" s="149">
        <f t="shared" si="50"/>
        <v>153.75</v>
      </c>
      <c r="AZ126" s="149">
        <f t="shared" si="50"/>
        <v>153.75</v>
      </c>
      <c r="BA126" s="149">
        <f t="shared" si="50"/>
        <v>153.75</v>
      </c>
      <c r="BB126" s="149">
        <f t="shared" si="50"/>
        <v>153.75</v>
      </c>
      <c r="BC126" s="149">
        <f t="shared" si="50"/>
        <v>153.75</v>
      </c>
      <c r="BD126" s="149" t="str">
        <f t="shared" si="50"/>
        <v>-</v>
      </c>
      <c r="BE126" s="149" t="str">
        <f t="shared" si="50"/>
        <v>-</v>
      </c>
      <c r="BF126" s="149" t="str">
        <f t="shared" si="50"/>
        <v>-</v>
      </c>
      <c r="BG126" s="149" t="str">
        <f t="shared" si="50"/>
        <v>-</v>
      </c>
      <c r="BH126" s="149" t="str">
        <f t="shared" si="50"/>
        <v>-</v>
      </c>
      <c r="BI126" s="149" t="str">
        <f t="shared" si="50"/>
        <v>-</v>
      </c>
      <c r="BJ126" s="149" t="str">
        <f t="shared" si="50"/>
        <v>-</v>
      </c>
      <c r="BK126" s="149">
        <f t="shared" si="50"/>
        <v>93.75</v>
      </c>
      <c r="BL126" s="149">
        <f t="shared" si="50"/>
        <v>93.75</v>
      </c>
      <c r="BM126" s="149">
        <f t="shared" si="50"/>
        <v>93.75</v>
      </c>
      <c r="BN126" s="149">
        <f t="shared" si="50"/>
        <v>93.75</v>
      </c>
      <c r="BO126" s="149">
        <f t="shared" si="51"/>
        <v>93.75</v>
      </c>
      <c r="BP126" s="149">
        <f t="shared" si="51"/>
        <v>93.75</v>
      </c>
      <c r="BQ126" s="149">
        <f t="shared" si="51"/>
        <v>93.75</v>
      </c>
      <c r="BR126" s="149">
        <f t="shared" si="51"/>
        <v>93.75</v>
      </c>
      <c r="BS126" s="149" t="str">
        <f t="shared" si="51"/>
        <v>-</v>
      </c>
      <c r="BT126" s="149" t="str">
        <f t="shared" si="51"/>
        <v>-</v>
      </c>
      <c r="BU126" s="149" t="str">
        <f t="shared" si="51"/>
        <v>-</v>
      </c>
      <c r="BV126" s="149" t="str">
        <f t="shared" si="51"/>
        <v>-</v>
      </c>
      <c r="BW126" s="149" t="str">
        <f t="shared" si="51"/>
        <v>-</v>
      </c>
      <c r="BX126" s="149" t="str">
        <f t="shared" si="51"/>
        <v>-</v>
      </c>
      <c r="BY126" s="149" t="str">
        <f t="shared" si="51"/>
        <v>-</v>
      </c>
      <c r="BZ126" s="149" t="str">
        <f t="shared" si="51"/>
        <v>-</v>
      </c>
      <c r="CA126" s="149" t="str">
        <f t="shared" si="51"/>
        <v>-</v>
      </c>
      <c r="CB126" s="149" t="str">
        <f t="shared" si="51"/>
        <v>-</v>
      </c>
      <c r="CC126" s="149" t="str">
        <f t="shared" si="51"/>
        <v>-</v>
      </c>
      <c r="CD126" s="149" t="str">
        <f t="shared" si="51"/>
        <v>-</v>
      </c>
      <c r="CE126" s="149" t="str">
        <f t="shared" si="52"/>
        <v>-</v>
      </c>
      <c r="CF126" s="149" t="str">
        <f t="shared" si="52"/>
        <v>-</v>
      </c>
      <c r="CG126" s="149" t="str">
        <f t="shared" si="52"/>
        <v>-</v>
      </c>
      <c r="CH126" s="149" t="str">
        <f t="shared" si="52"/>
        <v>-</v>
      </c>
      <c r="CI126" s="149" t="str">
        <f t="shared" si="52"/>
        <v>-</v>
      </c>
      <c r="CJ126" s="149" t="str">
        <f t="shared" si="52"/>
        <v>-</v>
      </c>
      <c r="CK126" s="149" t="str">
        <f t="shared" si="52"/>
        <v>-</v>
      </c>
      <c r="CL126" s="149" t="str">
        <f t="shared" si="52"/>
        <v>-</v>
      </c>
      <c r="CM126" s="149" t="str">
        <f t="shared" si="52"/>
        <v>-</v>
      </c>
      <c r="CN126" s="149" t="str">
        <f t="shared" si="52"/>
        <v>-</v>
      </c>
      <c r="CO126" s="149" t="str">
        <f t="shared" si="52"/>
        <v>-</v>
      </c>
      <c r="CP126" s="149" t="str">
        <f t="shared" si="52"/>
        <v>-</v>
      </c>
      <c r="CQ126" s="149" t="str">
        <f t="shared" si="52"/>
        <v>-</v>
      </c>
      <c r="CR126" s="149" t="str">
        <f t="shared" si="52"/>
        <v>-</v>
      </c>
      <c r="CS126" s="149" t="str">
        <f t="shared" si="52"/>
        <v>-</v>
      </c>
      <c r="CT126" s="149" t="str">
        <f t="shared" si="52"/>
        <v>-</v>
      </c>
      <c r="CU126" s="149" t="str">
        <f t="shared" si="53"/>
        <v>-</v>
      </c>
      <c r="CV126" s="149" t="str">
        <f t="shared" si="53"/>
        <v>-</v>
      </c>
      <c r="CW126" s="149" t="str">
        <f t="shared" si="53"/>
        <v>-</v>
      </c>
      <c r="CX126" s="149" t="str">
        <f t="shared" si="53"/>
        <v>-</v>
      </c>
      <c r="CY126" s="149" t="str">
        <f t="shared" si="53"/>
        <v>-</v>
      </c>
      <c r="CZ126" s="149" t="str">
        <f t="shared" si="53"/>
        <v>-</v>
      </c>
      <c r="DA126" s="149" t="str">
        <f t="shared" si="53"/>
        <v>-</v>
      </c>
      <c r="DB126" s="149" t="str">
        <f t="shared" si="53"/>
        <v>-</v>
      </c>
      <c r="DC126" s="149" t="str">
        <f t="shared" si="53"/>
        <v>-</v>
      </c>
      <c r="DD126" s="149" t="str">
        <f t="shared" si="53"/>
        <v>-</v>
      </c>
      <c r="DE126" s="149" t="str">
        <f t="shared" si="53"/>
        <v>-</v>
      </c>
      <c r="DF126" s="149" t="str">
        <f t="shared" si="53"/>
        <v>-</v>
      </c>
      <c r="DG126" s="149" t="str">
        <f t="shared" si="53"/>
        <v>-</v>
      </c>
      <c r="DH126" s="149" t="str">
        <f t="shared" si="53"/>
        <v>-</v>
      </c>
      <c r="DI126" s="149" t="str">
        <f t="shared" si="54"/>
        <v>-</v>
      </c>
      <c r="DJ126" s="149" t="str">
        <f t="shared" si="54"/>
        <v>-</v>
      </c>
      <c r="DK126" s="149" t="str">
        <f t="shared" si="54"/>
        <v>-</v>
      </c>
      <c r="DL126" s="149" t="str">
        <f t="shared" si="54"/>
        <v>-</v>
      </c>
      <c r="DM126" s="149" t="str">
        <f t="shared" si="54"/>
        <v>-</v>
      </c>
      <c r="DN126" s="149" t="str">
        <f t="shared" si="54"/>
        <v>-</v>
      </c>
      <c r="DO126" s="149" t="str">
        <f t="shared" si="54"/>
        <v>-</v>
      </c>
      <c r="DP126" s="149" t="str">
        <f t="shared" si="54"/>
        <v>-</v>
      </c>
      <c r="DQ126" s="149" t="str">
        <f t="shared" si="54"/>
        <v>-</v>
      </c>
      <c r="DR126" s="149" t="str">
        <f t="shared" si="54"/>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55">D130</f>
        <v>0</v>
      </c>
      <c r="E131" s="34">
        <f t="shared" si="55"/>
        <v>0</v>
      </c>
      <c r="F131" s="34">
        <f t="shared" si="55"/>
        <v>0</v>
      </c>
      <c r="G131" s="34">
        <f t="shared" si="55"/>
        <v>0</v>
      </c>
      <c r="H131" s="34">
        <f t="shared" si="55"/>
        <v>0</v>
      </c>
      <c r="I131" s="34">
        <f t="shared" si="55"/>
        <v>0</v>
      </c>
      <c r="J131" s="34">
        <f t="shared" si="55"/>
        <v>0</v>
      </c>
      <c r="K131" s="34">
        <f t="shared" si="55"/>
        <v>0</v>
      </c>
      <c r="L131" s="34">
        <f t="shared" si="55"/>
        <v>0</v>
      </c>
      <c r="M131" s="34">
        <f t="shared" si="55"/>
        <v>0</v>
      </c>
      <c r="N131" s="34">
        <f t="shared" si="55"/>
        <v>0</v>
      </c>
      <c r="O131" s="34">
        <f t="shared" si="55"/>
        <v>0</v>
      </c>
      <c r="P131" s="34">
        <f t="shared" si="55"/>
        <v>0</v>
      </c>
      <c r="Q131" s="34">
        <f t="shared" si="55"/>
        <v>0</v>
      </c>
      <c r="R131" s="34">
        <f>R130</f>
        <v>0</v>
      </c>
      <c r="S131" s="34">
        <f t="shared" ref="S131:AG133" si="56">S130</f>
        <v>0</v>
      </c>
      <c r="T131" s="34">
        <f t="shared" si="56"/>
        <v>0</v>
      </c>
      <c r="U131" s="34">
        <f t="shared" si="56"/>
        <v>0</v>
      </c>
      <c r="V131" s="34">
        <f t="shared" si="56"/>
        <v>0</v>
      </c>
      <c r="W131" s="34">
        <f t="shared" si="56"/>
        <v>0</v>
      </c>
      <c r="X131" s="34">
        <f t="shared" si="56"/>
        <v>0</v>
      </c>
      <c r="Y131" s="34">
        <f t="shared" si="56"/>
        <v>0</v>
      </c>
      <c r="Z131" s="34">
        <f t="shared" si="56"/>
        <v>0</v>
      </c>
      <c r="AA131" s="34">
        <f t="shared" si="56"/>
        <v>0</v>
      </c>
      <c r="AB131" s="34">
        <f t="shared" si="56"/>
        <v>0</v>
      </c>
      <c r="AC131" s="34">
        <f t="shared" si="56"/>
        <v>0</v>
      </c>
      <c r="AD131" s="34">
        <f t="shared" si="56"/>
        <v>0</v>
      </c>
      <c r="AE131" s="34">
        <f t="shared" si="56"/>
        <v>0</v>
      </c>
      <c r="AF131" s="34">
        <f t="shared" si="56"/>
        <v>0</v>
      </c>
      <c r="AG131" s="34">
        <f>AG130</f>
        <v>0</v>
      </c>
      <c r="AH131" s="34">
        <f t="shared" ref="AH131:AU133" si="57">AH130</f>
        <v>0</v>
      </c>
      <c r="AI131" s="34">
        <f t="shared" si="57"/>
        <v>0</v>
      </c>
      <c r="AJ131" s="34">
        <f t="shared" si="57"/>
        <v>0</v>
      </c>
      <c r="AK131" s="34">
        <f t="shared" si="57"/>
        <v>0</v>
      </c>
      <c r="AL131" s="34">
        <f t="shared" si="57"/>
        <v>0</v>
      </c>
      <c r="AM131" s="34">
        <f t="shared" si="57"/>
        <v>0</v>
      </c>
      <c r="AN131" s="34">
        <f t="shared" si="57"/>
        <v>0</v>
      </c>
      <c r="AO131" s="34">
        <f t="shared" si="57"/>
        <v>0</v>
      </c>
      <c r="AP131" s="34">
        <f t="shared" si="57"/>
        <v>0</v>
      </c>
      <c r="AQ131" s="34">
        <f t="shared" si="57"/>
        <v>0</v>
      </c>
      <c r="AR131" s="34">
        <f t="shared" si="57"/>
        <v>0</v>
      </c>
      <c r="AS131" s="34">
        <f t="shared" si="57"/>
        <v>0</v>
      </c>
      <c r="AT131" s="34">
        <f t="shared" si="57"/>
        <v>0</v>
      </c>
      <c r="AU131" s="34">
        <f t="shared" si="57"/>
        <v>0</v>
      </c>
    </row>
    <row r="132" spans="2:47" hidden="1" outlineLevel="1">
      <c r="B132" s="32" t="s">
        <v>932</v>
      </c>
      <c r="C132" s="34">
        <f t="shared" ref="C132:C133" si="58">C131</f>
        <v>0</v>
      </c>
      <c r="D132" s="34">
        <f t="shared" si="55"/>
        <v>0</v>
      </c>
      <c r="E132" s="34">
        <f t="shared" si="55"/>
        <v>0</v>
      </c>
      <c r="F132" s="34">
        <f t="shared" si="55"/>
        <v>0</v>
      </c>
      <c r="G132" s="34">
        <f t="shared" si="55"/>
        <v>0</v>
      </c>
      <c r="H132" s="34">
        <f t="shared" si="55"/>
        <v>0</v>
      </c>
      <c r="I132" s="34">
        <f t="shared" si="55"/>
        <v>0</v>
      </c>
      <c r="J132" s="34">
        <f t="shared" si="55"/>
        <v>0</v>
      </c>
      <c r="K132" s="34">
        <f t="shared" si="55"/>
        <v>0</v>
      </c>
      <c r="L132" s="34">
        <f t="shared" si="55"/>
        <v>0</v>
      </c>
      <c r="M132" s="34">
        <f t="shared" si="55"/>
        <v>0</v>
      </c>
      <c r="N132" s="34">
        <f t="shared" si="55"/>
        <v>0</v>
      </c>
      <c r="O132" s="34">
        <f t="shared" si="55"/>
        <v>0</v>
      </c>
      <c r="P132" s="34">
        <f t="shared" si="55"/>
        <v>0</v>
      </c>
      <c r="Q132" s="34">
        <f t="shared" si="55"/>
        <v>0</v>
      </c>
      <c r="R132" s="34">
        <f t="shared" si="55"/>
        <v>0</v>
      </c>
      <c r="S132" s="34">
        <f t="shared" si="56"/>
        <v>0</v>
      </c>
      <c r="T132" s="34">
        <f t="shared" si="56"/>
        <v>0</v>
      </c>
      <c r="U132" s="34">
        <f t="shared" si="56"/>
        <v>0</v>
      </c>
      <c r="V132" s="34">
        <f t="shared" si="56"/>
        <v>0</v>
      </c>
      <c r="W132" s="34">
        <f t="shared" si="56"/>
        <v>0</v>
      </c>
      <c r="X132" s="34">
        <f t="shared" si="56"/>
        <v>0</v>
      </c>
      <c r="Y132" s="34">
        <f t="shared" si="56"/>
        <v>0</v>
      </c>
      <c r="Z132" s="34">
        <f t="shared" si="56"/>
        <v>0</v>
      </c>
      <c r="AA132" s="34">
        <f t="shared" si="56"/>
        <v>0</v>
      </c>
      <c r="AB132" s="34">
        <f t="shared" si="56"/>
        <v>0</v>
      </c>
      <c r="AC132" s="34">
        <f t="shared" si="56"/>
        <v>0</v>
      </c>
      <c r="AD132" s="34">
        <f t="shared" si="56"/>
        <v>0</v>
      </c>
      <c r="AE132" s="34">
        <f t="shared" si="56"/>
        <v>0</v>
      </c>
      <c r="AF132" s="34">
        <f t="shared" si="56"/>
        <v>0</v>
      </c>
      <c r="AG132" s="34">
        <f t="shared" si="56"/>
        <v>0</v>
      </c>
      <c r="AH132" s="34">
        <f t="shared" si="57"/>
        <v>0</v>
      </c>
      <c r="AI132" s="34">
        <f t="shared" si="57"/>
        <v>0</v>
      </c>
      <c r="AJ132" s="34">
        <f t="shared" si="57"/>
        <v>0</v>
      </c>
      <c r="AK132" s="34">
        <f t="shared" si="57"/>
        <v>0</v>
      </c>
      <c r="AL132" s="34">
        <f t="shared" si="57"/>
        <v>0</v>
      </c>
      <c r="AM132" s="34">
        <f t="shared" si="57"/>
        <v>0</v>
      </c>
      <c r="AN132" s="34">
        <f t="shared" si="57"/>
        <v>0</v>
      </c>
      <c r="AO132" s="34">
        <f t="shared" si="57"/>
        <v>0</v>
      </c>
      <c r="AP132" s="34">
        <f t="shared" si="57"/>
        <v>0</v>
      </c>
      <c r="AQ132" s="34">
        <f t="shared" si="57"/>
        <v>0</v>
      </c>
      <c r="AR132" s="34">
        <f t="shared" si="57"/>
        <v>0</v>
      </c>
      <c r="AS132" s="34">
        <f t="shared" si="57"/>
        <v>0</v>
      </c>
      <c r="AT132" s="34">
        <f t="shared" si="57"/>
        <v>0</v>
      </c>
      <c r="AU132" s="34">
        <f t="shared" si="57"/>
        <v>0</v>
      </c>
    </row>
    <row r="133" spans="2:47" hidden="1" outlineLevel="1">
      <c r="B133" s="32" t="s">
        <v>933</v>
      </c>
      <c r="C133" s="34">
        <f t="shared" si="58"/>
        <v>0</v>
      </c>
      <c r="D133" s="34">
        <f t="shared" si="55"/>
        <v>0</v>
      </c>
      <c r="E133" s="34">
        <f t="shared" si="55"/>
        <v>0</v>
      </c>
      <c r="F133" s="34">
        <f t="shared" si="55"/>
        <v>0</v>
      </c>
      <c r="G133" s="34">
        <f t="shared" si="55"/>
        <v>0</v>
      </c>
      <c r="H133" s="34">
        <f t="shared" si="55"/>
        <v>0</v>
      </c>
      <c r="I133" s="34">
        <f t="shared" si="55"/>
        <v>0</v>
      </c>
      <c r="J133" s="34">
        <f t="shared" si="55"/>
        <v>0</v>
      </c>
      <c r="K133" s="34">
        <f t="shared" si="55"/>
        <v>0</v>
      </c>
      <c r="L133" s="34">
        <f t="shared" si="55"/>
        <v>0</v>
      </c>
      <c r="M133" s="34">
        <f t="shared" si="55"/>
        <v>0</v>
      </c>
      <c r="N133" s="34">
        <f t="shared" si="55"/>
        <v>0</v>
      </c>
      <c r="O133" s="34">
        <f t="shared" si="55"/>
        <v>0</v>
      </c>
      <c r="P133" s="34">
        <f t="shared" si="55"/>
        <v>0</v>
      </c>
      <c r="Q133" s="34">
        <f t="shared" si="55"/>
        <v>0</v>
      </c>
      <c r="R133" s="34">
        <f t="shared" si="55"/>
        <v>0</v>
      </c>
      <c r="S133" s="34">
        <f t="shared" si="56"/>
        <v>0</v>
      </c>
      <c r="T133" s="34">
        <f t="shared" si="56"/>
        <v>0</v>
      </c>
      <c r="U133" s="34">
        <f t="shared" si="56"/>
        <v>0</v>
      </c>
      <c r="V133" s="34">
        <f t="shared" si="56"/>
        <v>0</v>
      </c>
      <c r="W133" s="34">
        <f t="shared" si="56"/>
        <v>0</v>
      </c>
      <c r="X133" s="34">
        <f t="shared" si="56"/>
        <v>0</v>
      </c>
      <c r="Y133" s="34">
        <f t="shared" si="56"/>
        <v>0</v>
      </c>
      <c r="Z133" s="34">
        <f t="shared" si="56"/>
        <v>0</v>
      </c>
      <c r="AA133" s="34">
        <f t="shared" si="56"/>
        <v>0</v>
      </c>
      <c r="AB133" s="34">
        <f t="shared" si="56"/>
        <v>0</v>
      </c>
      <c r="AC133" s="34">
        <f t="shared" si="56"/>
        <v>0</v>
      </c>
      <c r="AD133" s="34">
        <f t="shared" si="56"/>
        <v>0</v>
      </c>
      <c r="AE133" s="34">
        <f t="shared" si="56"/>
        <v>0</v>
      </c>
      <c r="AF133" s="34">
        <f t="shared" si="56"/>
        <v>0</v>
      </c>
      <c r="AG133" s="34">
        <f t="shared" si="56"/>
        <v>0</v>
      </c>
      <c r="AH133" s="34">
        <f t="shared" si="57"/>
        <v>0</v>
      </c>
      <c r="AI133" s="34">
        <f t="shared" si="57"/>
        <v>0</v>
      </c>
      <c r="AJ133" s="34">
        <f t="shared" si="57"/>
        <v>0</v>
      </c>
      <c r="AK133" s="34">
        <f t="shared" si="57"/>
        <v>0</v>
      </c>
      <c r="AL133" s="34">
        <f t="shared" si="57"/>
        <v>0</v>
      </c>
      <c r="AM133" s="34">
        <f t="shared" si="57"/>
        <v>0</v>
      </c>
      <c r="AN133" s="34">
        <f t="shared" si="57"/>
        <v>0</v>
      </c>
      <c r="AO133" s="34">
        <f t="shared" si="57"/>
        <v>0</v>
      </c>
      <c r="AP133" s="34">
        <f t="shared" si="57"/>
        <v>0</v>
      </c>
      <c r="AQ133" s="34">
        <f t="shared" si="57"/>
        <v>0</v>
      </c>
      <c r="AR133" s="34">
        <f t="shared" si="57"/>
        <v>0</v>
      </c>
      <c r="AS133" s="34">
        <f t="shared" si="57"/>
        <v>0</v>
      </c>
      <c r="AT133" s="34">
        <f t="shared" si="57"/>
        <v>0</v>
      </c>
      <c r="AU133" s="34">
        <f t="shared" si="57"/>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AU138" si="59">C135</f>
        <v>0</v>
      </c>
      <c r="D136" s="34">
        <f t="shared" si="59"/>
        <v>0</v>
      </c>
      <c r="E136" s="34">
        <f t="shared" si="59"/>
        <v>0</v>
      </c>
      <c r="F136" s="34">
        <f t="shared" si="59"/>
        <v>0</v>
      </c>
      <c r="G136" s="34">
        <f t="shared" si="59"/>
        <v>0</v>
      </c>
      <c r="H136" s="34">
        <f t="shared" si="59"/>
        <v>0</v>
      </c>
      <c r="I136" s="34">
        <f t="shared" si="59"/>
        <v>0</v>
      </c>
      <c r="J136" s="34">
        <f t="shared" si="59"/>
        <v>0</v>
      </c>
      <c r="K136" s="34">
        <f t="shared" si="59"/>
        <v>0</v>
      </c>
      <c r="L136" s="34">
        <f t="shared" si="59"/>
        <v>0</v>
      </c>
      <c r="M136" s="34">
        <f t="shared" si="59"/>
        <v>0</v>
      </c>
      <c r="N136" s="34">
        <f t="shared" si="59"/>
        <v>0</v>
      </c>
      <c r="O136" s="34">
        <f t="shared" si="59"/>
        <v>0</v>
      </c>
      <c r="P136" s="34">
        <f t="shared" si="59"/>
        <v>0</v>
      </c>
      <c r="Q136" s="34">
        <f t="shared" si="59"/>
        <v>0</v>
      </c>
      <c r="R136" s="34">
        <f t="shared" si="59"/>
        <v>0</v>
      </c>
      <c r="S136" s="34">
        <f t="shared" si="59"/>
        <v>0</v>
      </c>
      <c r="T136" s="34">
        <f t="shared" si="59"/>
        <v>0</v>
      </c>
      <c r="U136" s="34">
        <f t="shared" si="59"/>
        <v>0</v>
      </c>
      <c r="V136" s="34">
        <f t="shared" si="59"/>
        <v>0</v>
      </c>
      <c r="W136" s="34">
        <f t="shared" si="59"/>
        <v>0</v>
      </c>
      <c r="X136" s="34">
        <f t="shared" si="59"/>
        <v>0</v>
      </c>
      <c r="Y136" s="34">
        <f t="shared" si="59"/>
        <v>0</v>
      </c>
      <c r="Z136" s="34">
        <f t="shared" si="59"/>
        <v>0</v>
      </c>
      <c r="AA136" s="34">
        <f t="shared" si="59"/>
        <v>0</v>
      </c>
      <c r="AB136" s="34">
        <f t="shared" si="59"/>
        <v>0</v>
      </c>
      <c r="AC136" s="34">
        <f t="shared" si="59"/>
        <v>0</v>
      </c>
      <c r="AD136" s="34">
        <f t="shared" si="59"/>
        <v>0</v>
      </c>
      <c r="AE136" s="34">
        <f t="shared" si="59"/>
        <v>0</v>
      </c>
      <c r="AF136" s="34">
        <f t="shared" si="59"/>
        <v>0</v>
      </c>
      <c r="AG136" s="34">
        <f t="shared" si="59"/>
        <v>0</v>
      </c>
      <c r="AH136" s="34">
        <f t="shared" si="59"/>
        <v>0</v>
      </c>
      <c r="AI136" s="34">
        <f t="shared" si="59"/>
        <v>0</v>
      </c>
      <c r="AJ136" s="34">
        <f t="shared" si="59"/>
        <v>0</v>
      </c>
      <c r="AK136" s="34">
        <f t="shared" si="59"/>
        <v>0</v>
      </c>
      <c r="AL136" s="34">
        <f t="shared" si="59"/>
        <v>0</v>
      </c>
      <c r="AM136" s="34">
        <f t="shared" si="59"/>
        <v>0</v>
      </c>
      <c r="AN136" s="34">
        <f t="shared" si="59"/>
        <v>0</v>
      </c>
      <c r="AO136" s="34">
        <f t="shared" si="59"/>
        <v>0</v>
      </c>
      <c r="AP136" s="34">
        <f t="shared" si="59"/>
        <v>0</v>
      </c>
      <c r="AQ136" s="34">
        <f t="shared" si="59"/>
        <v>0</v>
      </c>
      <c r="AR136" s="34">
        <f t="shared" si="59"/>
        <v>0</v>
      </c>
      <c r="AS136" s="34">
        <f t="shared" si="59"/>
        <v>0</v>
      </c>
      <c r="AT136" s="34">
        <f t="shared" si="59"/>
        <v>0</v>
      </c>
      <c r="AU136" s="34">
        <f t="shared" si="59"/>
        <v>0</v>
      </c>
    </row>
    <row r="137" spans="2:47" hidden="1" outlineLevel="1">
      <c r="B137" s="32" t="s">
        <v>932</v>
      </c>
      <c r="C137" s="34">
        <f t="shared" si="59"/>
        <v>0</v>
      </c>
      <c r="D137" s="34">
        <f t="shared" si="59"/>
        <v>0</v>
      </c>
      <c r="E137" s="34">
        <f t="shared" si="59"/>
        <v>0</v>
      </c>
      <c r="F137" s="34">
        <f t="shared" si="59"/>
        <v>0</v>
      </c>
      <c r="G137" s="34">
        <f t="shared" si="59"/>
        <v>0</v>
      </c>
      <c r="H137" s="34">
        <f t="shared" si="59"/>
        <v>0</v>
      </c>
      <c r="I137" s="34">
        <f t="shared" si="59"/>
        <v>0</v>
      </c>
      <c r="J137" s="34">
        <f t="shared" si="59"/>
        <v>0</v>
      </c>
      <c r="K137" s="34">
        <f t="shared" si="59"/>
        <v>0</v>
      </c>
      <c r="L137" s="34">
        <f t="shared" si="59"/>
        <v>0</v>
      </c>
      <c r="M137" s="34">
        <f t="shared" si="59"/>
        <v>0</v>
      </c>
      <c r="N137" s="34">
        <f t="shared" si="59"/>
        <v>0</v>
      </c>
      <c r="O137" s="34">
        <f t="shared" si="59"/>
        <v>0</v>
      </c>
      <c r="P137" s="34">
        <f t="shared" si="59"/>
        <v>0</v>
      </c>
      <c r="Q137" s="34">
        <f t="shared" si="59"/>
        <v>0</v>
      </c>
      <c r="R137" s="34">
        <f t="shared" si="59"/>
        <v>0</v>
      </c>
      <c r="S137" s="34">
        <f t="shared" si="59"/>
        <v>0</v>
      </c>
      <c r="T137" s="34">
        <f t="shared" si="59"/>
        <v>0</v>
      </c>
      <c r="U137" s="34">
        <f t="shared" si="59"/>
        <v>0</v>
      </c>
      <c r="V137" s="34">
        <f t="shared" si="59"/>
        <v>0</v>
      </c>
      <c r="W137" s="34">
        <f t="shared" si="59"/>
        <v>0</v>
      </c>
      <c r="X137" s="34">
        <f t="shared" si="59"/>
        <v>0</v>
      </c>
      <c r="Y137" s="34">
        <f t="shared" si="59"/>
        <v>0</v>
      </c>
      <c r="Z137" s="34">
        <f t="shared" si="59"/>
        <v>0</v>
      </c>
      <c r="AA137" s="34">
        <f t="shared" si="59"/>
        <v>0</v>
      </c>
      <c r="AB137" s="34">
        <f t="shared" si="59"/>
        <v>0</v>
      </c>
      <c r="AC137" s="34">
        <f t="shared" si="59"/>
        <v>0</v>
      </c>
      <c r="AD137" s="34">
        <f t="shared" si="59"/>
        <v>0</v>
      </c>
      <c r="AE137" s="34">
        <f t="shared" si="59"/>
        <v>0</v>
      </c>
      <c r="AF137" s="34">
        <f t="shared" si="59"/>
        <v>0</v>
      </c>
      <c r="AG137" s="34">
        <f t="shared" si="59"/>
        <v>0</v>
      </c>
      <c r="AH137" s="34">
        <f t="shared" si="59"/>
        <v>0</v>
      </c>
      <c r="AI137" s="34">
        <f t="shared" si="59"/>
        <v>0</v>
      </c>
      <c r="AJ137" s="34">
        <f t="shared" si="59"/>
        <v>0</v>
      </c>
      <c r="AK137" s="34">
        <f t="shared" si="59"/>
        <v>0</v>
      </c>
      <c r="AL137" s="34">
        <f t="shared" si="59"/>
        <v>0</v>
      </c>
      <c r="AM137" s="34">
        <f t="shared" si="59"/>
        <v>0</v>
      </c>
      <c r="AN137" s="34">
        <f t="shared" si="59"/>
        <v>0</v>
      </c>
      <c r="AO137" s="34">
        <f t="shared" si="59"/>
        <v>0</v>
      </c>
      <c r="AP137" s="34">
        <f t="shared" si="59"/>
        <v>0</v>
      </c>
      <c r="AQ137" s="34">
        <f t="shared" si="59"/>
        <v>0</v>
      </c>
      <c r="AR137" s="34">
        <f t="shared" si="59"/>
        <v>0</v>
      </c>
      <c r="AS137" s="34">
        <f t="shared" si="59"/>
        <v>0</v>
      </c>
      <c r="AT137" s="34">
        <f t="shared" si="59"/>
        <v>0</v>
      </c>
      <c r="AU137" s="34">
        <f t="shared" si="59"/>
        <v>0</v>
      </c>
    </row>
    <row r="138" spans="2:47" hidden="1" outlineLevel="1">
      <c r="B138" s="32" t="s">
        <v>933</v>
      </c>
      <c r="C138" s="34">
        <f t="shared" si="59"/>
        <v>0</v>
      </c>
      <c r="D138" s="34">
        <f t="shared" si="59"/>
        <v>0</v>
      </c>
      <c r="E138" s="34">
        <f t="shared" si="59"/>
        <v>0</v>
      </c>
      <c r="F138" s="34">
        <f t="shared" si="59"/>
        <v>0</v>
      </c>
      <c r="G138" s="34">
        <f t="shared" si="59"/>
        <v>0</v>
      </c>
      <c r="H138" s="34">
        <f t="shared" si="59"/>
        <v>0</v>
      </c>
      <c r="I138" s="34">
        <f t="shared" si="59"/>
        <v>0</v>
      </c>
      <c r="J138" s="34">
        <f t="shared" si="59"/>
        <v>0</v>
      </c>
      <c r="K138" s="34">
        <f t="shared" si="59"/>
        <v>0</v>
      </c>
      <c r="L138" s="34">
        <f t="shared" si="59"/>
        <v>0</v>
      </c>
      <c r="M138" s="34">
        <f t="shared" si="59"/>
        <v>0</v>
      </c>
      <c r="N138" s="34">
        <f t="shared" si="59"/>
        <v>0</v>
      </c>
      <c r="O138" s="34">
        <f t="shared" si="59"/>
        <v>0</v>
      </c>
      <c r="P138" s="34">
        <f t="shared" si="59"/>
        <v>0</v>
      </c>
      <c r="Q138" s="34">
        <f t="shared" si="59"/>
        <v>0</v>
      </c>
      <c r="R138" s="34">
        <f t="shared" si="59"/>
        <v>0</v>
      </c>
      <c r="S138" s="34">
        <f t="shared" si="59"/>
        <v>0</v>
      </c>
      <c r="T138" s="34">
        <f t="shared" si="59"/>
        <v>0</v>
      </c>
      <c r="U138" s="34">
        <f t="shared" si="59"/>
        <v>0</v>
      </c>
      <c r="V138" s="34">
        <f t="shared" si="59"/>
        <v>0</v>
      </c>
      <c r="W138" s="34">
        <f t="shared" si="59"/>
        <v>0</v>
      </c>
      <c r="X138" s="34">
        <f t="shared" si="59"/>
        <v>0</v>
      </c>
      <c r="Y138" s="34">
        <f t="shared" si="59"/>
        <v>0</v>
      </c>
      <c r="Z138" s="34">
        <f t="shared" si="59"/>
        <v>0</v>
      </c>
      <c r="AA138" s="34">
        <f t="shared" si="59"/>
        <v>0</v>
      </c>
      <c r="AB138" s="34">
        <f t="shared" si="59"/>
        <v>0</v>
      </c>
      <c r="AC138" s="34">
        <f t="shared" si="59"/>
        <v>0</v>
      </c>
      <c r="AD138" s="34">
        <f t="shared" si="59"/>
        <v>0</v>
      </c>
      <c r="AE138" s="34">
        <f t="shared" si="59"/>
        <v>0</v>
      </c>
      <c r="AF138" s="34">
        <f t="shared" si="59"/>
        <v>0</v>
      </c>
      <c r="AG138" s="34">
        <f t="shared" si="59"/>
        <v>0</v>
      </c>
      <c r="AH138" s="34">
        <f t="shared" si="59"/>
        <v>0</v>
      </c>
      <c r="AI138" s="34">
        <f t="shared" si="59"/>
        <v>0</v>
      </c>
      <c r="AJ138" s="34">
        <f t="shared" si="59"/>
        <v>0</v>
      </c>
      <c r="AK138" s="34">
        <f t="shared" si="59"/>
        <v>0</v>
      </c>
      <c r="AL138" s="34">
        <f t="shared" si="59"/>
        <v>0</v>
      </c>
      <c r="AM138" s="34">
        <f t="shared" si="59"/>
        <v>0</v>
      </c>
      <c r="AN138" s="34">
        <f t="shared" si="59"/>
        <v>0</v>
      </c>
      <c r="AO138" s="34">
        <f t="shared" si="59"/>
        <v>0</v>
      </c>
      <c r="AP138" s="34">
        <f t="shared" si="59"/>
        <v>0</v>
      </c>
      <c r="AQ138" s="34">
        <f t="shared" si="59"/>
        <v>0</v>
      </c>
      <c r="AR138" s="34">
        <f t="shared" si="59"/>
        <v>0</v>
      </c>
      <c r="AS138" s="34">
        <f t="shared" si="59"/>
        <v>0</v>
      </c>
      <c r="AT138" s="34">
        <f t="shared" si="59"/>
        <v>0</v>
      </c>
      <c r="AU138" s="34">
        <f t="shared" si="59"/>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AU143" si="60">C140</f>
        <v>0</v>
      </c>
      <c r="D141" s="34">
        <f t="shared" si="60"/>
        <v>0</v>
      </c>
      <c r="E141" s="34">
        <f t="shared" si="60"/>
        <v>0</v>
      </c>
      <c r="F141" s="34">
        <f t="shared" si="60"/>
        <v>0</v>
      </c>
      <c r="G141" s="34">
        <f t="shared" si="60"/>
        <v>0</v>
      </c>
      <c r="H141" s="34">
        <f t="shared" si="60"/>
        <v>0</v>
      </c>
      <c r="I141" s="34">
        <f t="shared" si="60"/>
        <v>0</v>
      </c>
      <c r="J141" s="34">
        <f t="shared" si="60"/>
        <v>0</v>
      </c>
      <c r="K141" s="34">
        <f t="shared" si="60"/>
        <v>0</v>
      </c>
      <c r="L141" s="34">
        <f t="shared" si="60"/>
        <v>0</v>
      </c>
      <c r="M141" s="34">
        <f t="shared" si="60"/>
        <v>0</v>
      </c>
      <c r="N141" s="34">
        <f t="shared" si="60"/>
        <v>0</v>
      </c>
      <c r="O141" s="34">
        <f t="shared" si="60"/>
        <v>0</v>
      </c>
      <c r="P141" s="34">
        <f t="shared" si="60"/>
        <v>0</v>
      </c>
      <c r="Q141" s="34">
        <f t="shared" si="60"/>
        <v>0</v>
      </c>
      <c r="R141" s="34">
        <f t="shared" si="60"/>
        <v>150</v>
      </c>
      <c r="S141" s="34">
        <f t="shared" si="60"/>
        <v>0</v>
      </c>
      <c r="T141" s="34">
        <f t="shared" si="60"/>
        <v>0</v>
      </c>
      <c r="U141" s="34">
        <f t="shared" si="60"/>
        <v>0</v>
      </c>
      <c r="V141" s="34">
        <f t="shared" si="60"/>
        <v>0</v>
      </c>
      <c r="W141" s="34">
        <f t="shared" si="60"/>
        <v>0</v>
      </c>
      <c r="X141" s="34">
        <f t="shared" si="60"/>
        <v>0</v>
      </c>
      <c r="Y141" s="34">
        <f t="shared" si="60"/>
        <v>0</v>
      </c>
      <c r="Z141" s="34">
        <f t="shared" si="60"/>
        <v>0</v>
      </c>
      <c r="AA141" s="34">
        <f t="shared" si="60"/>
        <v>0</v>
      </c>
      <c r="AB141" s="34">
        <f t="shared" si="60"/>
        <v>0</v>
      </c>
      <c r="AC141" s="34">
        <f t="shared" si="60"/>
        <v>0</v>
      </c>
      <c r="AD141" s="34">
        <f t="shared" si="60"/>
        <v>0</v>
      </c>
      <c r="AE141" s="34">
        <f t="shared" si="60"/>
        <v>0</v>
      </c>
      <c r="AF141" s="34">
        <f t="shared" si="60"/>
        <v>0</v>
      </c>
      <c r="AG141" s="34">
        <f t="shared" si="60"/>
        <v>0</v>
      </c>
      <c r="AH141" s="34">
        <f t="shared" si="60"/>
        <v>0</v>
      </c>
      <c r="AI141" s="34">
        <f t="shared" si="60"/>
        <v>0</v>
      </c>
      <c r="AJ141" s="34">
        <f t="shared" si="60"/>
        <v>0</v>
      </c>
      <c r="AK141" s="34">
        <f t="shared" si="60"/>
        <v>0</v>
      </c>
      <c r="AL141" s="34">
        <f t="shared" si="60"/>
        <v>0</v>
      </c>
      <c r="AM141" s="34">
        <f t="shared" si="60"/>
        <v>0</v>
      </c>
      <c r="AN141" s="34">
        <f t="shared" si="60"/>
        <v>0</v>
      </c>
      <c r="AO141" s="34">
        <f t="shared" si="60"/>
        <v>0</v>
      </c>
      <c r="AP141" s="34">
        <f t="shared" si="60"/>
        <v>0</v>
      </c>
      <c r="AQ141" s="34">
        <f t="shared" si="60"/>
        <v>0</v>
      </c>
      <c r="AR141" s="34">
        <f t="shared" si="60"/>
        <v>0</v>
      </c>
      <c r="AS141" s="34">
        <f t="shared" si="60"/>
        <v>0</v>
      </c>
      <c r="AT141" s="34">
        <f t="shared" si="60"/>
        <v>0</v>
      </c>
      <c r="AU141" s="34">
        <f t="shared" si="60"/>
        <v>0</v>
      </c>
    </row>
    <row r="142" spans="2:47" hidden="1" outlineLevel="1">
      <c r="B142" s="32" t="s">
        <v>932</v>
      </c>
      <c r="C142" s="34">
        <f t="shared" si="60"/>
        <v>0</v>
      </c>
      <c r="D142" s="34">
        <f t="shared" si="60"/>
        <v>0</v>
      </c>
      <c r="E142" s="34">
        <f t="shared" si="60"/>
        <v>0</v>
      </c>
      <c r="F142" s="34">
        <f t="shared" si="60"/>
        <v>0</v>
      </c>
      <c r="G142" s="34">
        <f t="shared" si="60"/>
        <v>0</v>
      </c>
      <c r="H142" s="34">
        <f t="shared" si="60"/>
        <v>0</v>
      </c>
      <c r="I142" s="34">
        <f t="shared" si="60"/>
        <v>0</v>
      </c>
      <c r="J142" s="34">
        <f t="shared" si="60"/>
        <v>0</v>
      </c>
      <c r="K142" s="34">
        <f t="shared" si="60"/>
        <v>0</v>
      </c>
      <c r="L142" s="34">
        <f t="shared" si="60"/>
        <v>0</v>
      </c>
      <c r="M142" s="34">
        <f t="shared" si="60"/>
        <v>0</v>
      </c>
      <c r="N142" s="34">
        <f t="shared" si="60"/>
        <v>0</v>
      </c>
      <c r="O142" s="34">
        <f t="shared" si="60"/>
        <v>0</v>
      </c>
      <c r="P142" s="34">
        <f t="shared" si="60"/>
        <v>0</v>
      </c>
      <c r="Q142" s="34">
        <f t="shared" si="60"/>
        <v>0</v>
      </c>
      <c r="R142" s="34">
        <f t="shared" si="60"/>
        <v>150</v>
      </c>
      <c r="S142" s="34">
        <f t="shared" si="60"/>
        <v>0</v>
      </c>
      <c r="T142" s="34">
        <f t="shared" si="60"/>
        <v>0</v>
      </c>
      <c r="U142" s="34">
        <f t="shared" si="60"/>
        <v>0</v>
      </c>
      <c r="V142" s="34">
        <f t="shared" si="60"/>
        <v>0</v>
      </c>
      <c r="W142" s="34">
        <f t="shared" si="60"/>
        <v>0</v>
      </c>
      <c r="X142" s="34">
        <f t="shared" si="60"/>
        <v>0</v>
      </c>
      <c r="Y142" s="34">
        <f t="shared" si="60"/>
        <v>0</v>
      </c>
      <c r="Z142" s="34">
        <f t="shared" si="60"/>
        <v>0</v>
      </c>
      <c r="AA142" s="34">
        <f t="shared" si="60"/>
        <v>0</v>
      </c>
      <c r="AB142" s="34">
        <f t="shared" si="60"/>
        <v>0</v>
      </c>
      <c r="AC142" s="34">
        <f t="shared" si="60"/>
        <v>0</v>
      </c>
      <c r="AD142" s="34">
        <f t="shared" si="60"/>
        <v>0</v>
      </c>
      <c r="AE142" s="34">
        <f t="shared" si="60"/>
        <v>0</v>
      </c>
      <c r="AF142" s="34">
        <f t="shared" si="60"/>
        <v>0</v>
      </c>
      <c r="AG142" s="34">
        <f t="shared" si="60"/>
        <v>0</v>
      </c>
      <c r="AH142" s="34">
        <f t="shared" si="60"/>
        <v>0</v>
      </c>
      <c r="AI142" s="34">
        <f t="shared" si="60"/>
        <v>0</v>
      </c>
      <c r="AJ142" s="34">
        <f t="shared" si="60"/>
        <v>0</v>
      </c>
      <c r="AK142" s="34">
        <f t="shared" si="60"/>
        <v>0</v>
      </c>
      <c r="AL142" s="34">
        <f t="shared" si="60"/>
        <v>0</v>
      </c>
      <c r="AM142" s="34">
        <f t="shared" si="60"/>
        <v>0</v>
      </c>
      <c r="AN142" s="34">
        <f t="shared" si="60"/>
        <v>0</v>
      </c>
      <c r="AO142" s="34">
        <f t="shared" si="60"/>
        <v>0</v>
      </c>
      <c r="AP142" s="34">
        <f t="shared" si="60"/>
        <v>0</v>
      </c>
      <c r="AQ142" s="34">
        <f t="shared" si="60"/>
        <v>0</v>
      </c>
      <c r="AR142" s="34">
        <f t="shared" si="60"/>
        <v>0</v>
      </c>
      <c r="AS142" s="34">
        <f t="shared" si="60"/>
        <v>0</v>
      </c>
      <c r="AT142" s="34">
        <f t="shared" si="60"/>
        <v>0</v>
      </c>
      <c r="AU142" s="34">
        <f t="shared" si="60"/>
        <v>0</v>
      </c>
    </row>
    <row r="143" spans="2:47" hidden="1" outlineLevel="1">
      <c r="B143" s="32" t="s">
        <v>933</v>
      </c>
      <c r="C143" s="34">
        <f t="shared" si="60"/>
        <v>0</v>
      </c>
      <c r="D143" s="34">
        <f t="shared" si="60"/>
        <v>0</v>
      </c>
      <c r="E143" s="34">
        <f t="shared" si="60"/>
        <v>0</v>
      </c>
      <c r="F143" s="34">
        <f t="shared" si="60"/>
        <v>0</v>
      </c>
      <c r="G143" s="34">
        <f t="shared" si="60"/>
        <v>0</v>
      </c>
      <c r="H143" s="34">
        <f t="shared" si="60"/>
        <v>0</v>
      </c>
      <c r="I143" s="34">
        <f t="shared" si="60"/>
        <v>0</v>
      </c>
      <c r="J143" s="34">
        <f t="shared" si="60"/>
        <v>0</v>
      </c>
      <c r="K143" s="34">
        <f t="shared" si="60"/>
        <v>0</v>
      </c>
      <c r="L143" s="34">
        <f t="shared" si="60"/>
        <v>0</v>
      </c>
      <c r="M143" s="34">
        <f t="shared" si="60"/>
        <v>0</v>
      </c>
      <c r="N143" s="34">
        <f t="shared" si="60"/>
        <v>0</v>
      </c>
      <c r="O143" s="34">
        <f t="shared" si="60"/>
        <v>0</v>
      </c>
      <c r="P143" s="34">
        <f t="shared" si="60"/>
        <v>0</v>
      </c>
      <c r="Q143" s="34">
        <f t="shared" si="60"/>
        <v>0</v>
      </c>
      <c r="R143" s="34">
        <f t="shared" si="60"/>
        <v>150</v>
      </c>
      <c r="S143" s="34">
        <f t="shared" si="60"/>
        <v>0</v>
      </c>
      <c r="T143" s="34">
        <f t="shared" si="60"/>
        <v>0</v>
      </c>
      <c r="U143" s="34">
        <f t="shared" si="60"/>
        <v>0</v>
      </c>
      <c r="V143" s="34">
        <f t="shared" si="60"/>
        <v>0</v>
      </c>
      <c r="W143" s="34">
        <f t="shared" si="60"/>
        <v>0</v>
      </c>
      <c r="X143" s="34">
        <f t="shared" si="60"/>
        <v>0</v>
      </c>
      <c r="Y143" s="34">
        <f t="shared" si="60"/>
        <v>0</v>
      </c>
      <c r="Z143" s="34">
        <f t="shared" si="60"/>
        <v>0</v>
      </c>
      <c r="AA143" s="34">
        <f t="shared" si="60"/>
        <v>0</v>
      </c>
      <c r="AB143" s="34">
        <f t="shared" si="60"/>
        <v>0</v>
      </c>
      <c r="AC143" s="34">
        <f t="shared" si="60"/>
        <v>0</v>
      </c>
      <c r="AD143" s="34">
        <f t="shared" si="60"/>
        <v>0</v>
      </c>
      <c r="AE143" s="34">
        <f t="shared" si="60"/>
        <v>0</v>
      </c>
      <c r="AF143" s="34">
        <f t="shared" si="60"/>
        <v>0</v>
      </c>
      <c r="AG143" s="34">
        <f t="shared" si="60"/>
        <v>0</v>
      </c>
      <c r="AH143" s="34">
        <f t="shared" si="60"/>
        <v>0</v>
      </c>
      <c r="AI143" s="34">
        <f t="shared" si="60"/>
        <v>0</v>
      </c>
      <c r="AJ143" s="34">
        <f t="shared" si="60"/>
        <v>0</v>
      </c>
      <c r="AK143" s="34">
        <f t="shared" si="60"/>
        <v>0</v>
      </c>
      <c r="AL143" s="34">
        <f t="shared" si="60"/>
        <v>0</v>
      </c>
      <c r="AM143" s="34">
        <f t="shared" si="60"/>
        <v>0</v>
      </c>
      <c r="AN143" s="34">
        <f t="shared" si="60"/>
        <v>0</v>
      </c>
      <c r="AO143" s="34">
        <f t="shared" si="60"/>
        <v>0</v>
      </c>
      <c r="AP143" s="34">
        <f t="shared" si="60"/>
        <v>0</v>
      </c>
      <c r="AQ143" s="34">
        <f t="shared" si="60"/>
        <v>0</v>
      </c>
      <c r="AR143" s="34">
        <f t="shared" si="60"/>
        <v>0</v>
      </c>
      <c r="AS143" s="34">
        <f t="shared" si="60"/>
        <v>0</v>
      </c>
      <c r="AT143" s="34">
        <f t="shared" si="60"/>
        <v>0</v>
      </c>
      <c r="AU143" s="34">
        <f t="shared" si="60"/>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AU148" si="61">C145</f>
        <v>0</v>
      </c>
      <c r="D146" s="34">
        <f t="shared" si="61"/>
        <v>0</v>
      </c>
      <c r="E146" s="34">
        <f t="shared" si="61"/>
        <v>0</v>
      </c>
      <c r="F146" s="34">
        <f t="shared" si="61"/>
        <v>0</v>
      </c>
      <c r="G146" s="34">
        <f t="shared" si="61"/>
        <v>0</v>
      </c>
      <c r="H146" s="34">
        <f t="shared" si="61"/>
        <v>0</v>
      </c>
      <c r="I146" s="34">
        <f t="shared" si="61"/>
        <v>0</v>
      </c>
      <c r="J146" s="34">
        <f t="shared" si="61"/>
        <v>0</v>
      </c>
      <c r="K146" s="34">
        <f t="shared" si="61"/>
        <v>0</v>
      </c>
      <c r="L146" s="34">
        <f t="shared" si="61"/>
        <v>0</v>
      </c>
      <c r="M146" s="34">
        <f t="shared" si="61"/>
        <v>0</v>
      </c>
      <c r="N146" s="34">
        <f t="shared" si="61"/>
        <v>0</v>
      </c>
      <c r="O146" s="34">
        <f t="shared" si="61"/>
        <v>0</v>
      </c>
      <c r="P146" s="34">
        <f t="shared" si="61"/>
        <v>0</v>
      </c>
      <c r="Q146" s="34">
        <f t="shared" si="61"/>
        <v>0</v>
      </c>
      <c r="R146" s="34">
        <f t="shared" si="61"/>
        <v>0</v>
      </c>
      <c r="S146" s="34">
        <f t="shared" si="61"/>
        <v>0</v>
      </c>
      <c r="T146" s="34">
        <f t="shared" si="61"/>
        <v>97</v>
      </c>
      <c r="U146" s="34">
        <f t="shared" si="61"/>
        <v>97</v>
      </c>
      <c r="V146" s="34">
        <f t="shared" si="61"/>
        <v>97</v>
      </c>
      <c r="W146" s="34">
        <f t="shared" si="61"/>
        <v>97</v>
      </c>
      <c r="X146" s="34">
        <f t="shared" si="61"/>
        <v>97</v>
      </c>
      <c r="Y146" s="34">
        <f t="shared" si="61"/>
        <v>97</v>
      </c>
      <c r="Z146" s="34">
        <f t="shared" si="61"/>
        <v>97</v>
      </c>
      <c r="AA146" s="34">
        <f t="shared" si="61"/>
        <v>97</v>
      </c>
      <c r="AB146" s="34">
        <f t="shared" si="61"/>
        <v>152</v>
      </c>
      <c r="AC146" s="34">
        <f t="shared" si="61"/>
        <v>152</v>
      </c>
      <c r="AD146" s="34">
        <f t="shared" si="61"/>
        <v>152</v>
      </c>
      <c r="AE146" s="34">
        <f t="shared" si="61"/>
        <v>0</v>
      </c>
      <c r="AF146" s="34">
        <f t="shared" si="61"/>
        <v>0</v>
      </c>
      <c r="AG146" s="34">
        <f t="shared" si="61"/>
        <v>0</v>
      </c>
      <c r="AH146" s="34">
        <f t="shared" si="61"/>
        <v>0</v>
      </c>
      <c r="AI146" s="34">
        <f t="shared" si="61"/>
        <v>0</v>
      </c>
      <c r="AJ146" s="34">
        <f t="shared" si="61"/>
        <v>0</v>
      </c>
      <c r="AK146" s="34">
        <f t="shared" si="61"/>
        <v>0</v>
      </c>
      <c r="AL146" s="34">
        <f t="shared" si="61"/>
        <v>0</v>
      </c>
      <c r="AM146" s="34">
        <f t="shared" si="61"/>
        <v>0</v>
      </c>
      <c r="AN146" s="34">
        <f t="shared" si="61"/>
        <v>0</v>
      </c>
      <c r="AO146" s="34">
        <f t="shared" si="61"/>
        <v>0</v>
      </c>
      <c r="AP146" s="34">
        <f t="shared" si="61"/>
        <v>0</v>
      </c>
      <c r="AQ146" s="34">
        <f t="shared" si="61"/>
        <v>0</v>
      </c>
      <c r="AR146" s="34">
        <f t="shared" si="61"/>
        <v>0</v>
      </c>
      <c r="AS146" s="34">
        <f t="shared" si="61"/>
        <v>0</v>
      </c>
      <c r="AT146" s="34">
        <f t="shared" si="61"/>
        <v>0</v>
      </c>
      <c r="AU146" s="34">
        <f t="shared" si="61"/>
        <v>0</v>
      </c>
    </row>
    <row r="147" spans="2:47" hidden="1" outlineLevel="1">
      <c r="B147" s="32" t="s">
        <v>932</v>
      </c>
      <c r="C147" s="34">
        <f t="shared" si="61"/>
        <v>0</v>
      </c>
      <c r="D147" s="34">
        <f t="shared" si="61"/>
        <v>0</v>
      </c>
      <c r="E147" s="34">
        <f t="shared" si="61"/>
        <v>0</v>
      </c>
      <c r="F147" s="34">
        <f t="shared" si="61"/>
        <v>0</v>
      </c>
      <c r="G147" s="34">
        <f t="shared" si="61"/>
        <v>0</v>
      </c>
      <c r="H147" s="34">
        <f t="shared" si="61"/>
        <v>0</v>
      </c>
      <c r="I147" s="34">
        <f t="shared" si="61"/>
        <v>0</v>
      </c>
      <c r="J147" s="34">
        <f t="shared" si="61"/>
        <v>0</v>
      </c>
      <c r="K147" s="34">
        <f t="shared" si="61"/>
        <v>0</v>
      </c>
      <c r="L147" s="34">
        <f t="shared" si="61"/>
        <v>0</v>
      </c>
      <c r="M147" s="34">
        <f t="shared" si="61"/>
        <v>0</v>
      </c>
      <c r="N147" s="34">
        <f t="shared" si="61"/>
        <v>0</v>
      </c>
      <c r="O147" s="34">
        <f t="shared" si="61"/>
        <v>0</v>
      </c>
      <c r="P147" s="34">
        <f t="shared" si="61"/>
        <v>0</v>
      </c>
      <c r="Q147" s="34">
        <f t="shared" si="61"/>
        <v>0</v>
      </c>
      <c r="R147" s="34">
        <f t="shared" si="61"/>
        <v>0</v>
      </c>
      <c r="S147" s="34">
        <f t="shared" si="61"/>
        <v>0</v>
      </c>
      <c r="T147" s="34">
        <f t="shared" si="61"/>
        <v>97</v>
      </c>
      <c r="U147" s="34">
        <f t="shared" si="61"/>
        <v>97</v>
      </c>
      <c r="V147" s="34">
        <f t="shared" si="61"/>
        <v>97</v>
      </c>
      <c r="W147" s="34">
        <f t="shared" si="61"/>
        <v>97</v>
      </c>
      <c r="X147" s="34">
        <f t="shared" si="61"/>
        <v>97</v>
      </c>
      <c r="Y147" s="34">
        <f t="shared" si="61"/>
        <v>97</v>
      </c>
      <c r="Z147" s="34">
        <f t="shared" si="61"/>
        <v>97</v>
      </c>
      <c r="AA147" s="34">
        <f t="shared" si="61"/>
        <v>97</v>
      </c>
      <c r="AB147" s="34">
        <f t="shared" si="61"/>
        <v>152</v>
      </c>
      <c r="AC147" s="34">
        <f t="shared" si="61"/>
        <v>152</v>
      </c>
      <c r="AD147" s="34">
        <f t="shared" si="61"/>
        <v>152</v>
      </c>
      <c r="AE147" s="34">
        <f t="shared" si="61"/>
        <v>0</v>
      </c>
      <c r="AF147" s="34">
        <f t="shared" si="61"/>
        <v>0</v>
      </c>
      <c r="AG147" s="34">
        <f t="shared" si="61"/>
        <v>0</v>
      </c>
      <c r="AH147" s="34">
        <f t="shared" si="61"/>
        <v>0</v>
      </c>
      <c r="AI147" s="34">
        <f t="shared" si="61"/>
        <v>0</v>
      </c>
      <c r="AJ147" s="34">
        <f t="shared" si="61"/>
        <v>0</v>
      </c>
      <c r="AK147" s="34">
        <f t="shared" si="61"/>
        <v>0</v>
      </c>
      <c r="AL147" s="34">
        <f t="shared" si="61"/>
        <v>0</v>
      </c>
      <c r="AM147" s="34">
        <f t="shared" si="61"/>
        <v>0</v>
      </c>
      <c r="AN147" s="34">
        <f t="shared" si="61"/>
        <v>0</v>
      </c>
      <c r="AO147" s="34">
        <f t="shared" si="61"/>
        <v>0</v>
      </c>
      <c r="AP147" s="34">
        <f t="shared" si="61"/>
        <v>0</v>
      </c>
      <c r="AQ147" s="34">
        <f t="shared" si="61"/>
        <v>0</v>
      </c>
      <c r="AR147" s="34">
        <f t="shared" si="61"/>
        <v>0</v>
      </c>
      <c r="AS147" s="34">
        <f t="shared" si="61"/>
        <v>0</v>
      </c>
      <c r="AT147" s="34">
        <f t="shared" si="61"/>
        <v>0</v>
      </c>
      <c r="AU147" s="34">
        <f t="shared" si="61"/>
        <v>0</v>
      </c>
    </row>
    <row r="148" spans="2:47" hidden="1" outlineLevel="1">
      <c r="B148" s="32" t="s">
        <v>933</v>
      </c>
      <c r="C148" s="34">
        <f t="shared" si="61"/>
        <v>0</v>
      </c>
      <c r="D148" s="34">
        <f t="shared" si="61"/>
        <v>0</v>
      </c>
      <c r="E148" s="34">
        <f t="shared" si="61"/>
        <v>0</v>
      </c>
      <c r="F148" s="34">
        <f t="shared" si="61"/>
        <v>0</v>
      </c>
      <c r="G148" s="34">
        <f t="shared" si="61"/>
        <v>0</v>
      </c>
      <c r="H148" s="34">
        <f t="shared" si="61"/>
        <v>0</v>
      </c>
      <c r="I148" s="34">
        <f t="shared" si="61"/>
        <v>0</v>
      </c>
      <c r="J148" s="34">
        <f t="shared" si="61"/>
        <v>0</v>
      </c>
      <c r="K148" s="34">
        <f t="shared" si="61"/>
        <v>0</v>
      </c>
      <c r="L148" s="34">
        <f t="shared" si="61"/>
        <v>0</v>
      </c>
      <c r="M148" s="34">
        <f t="shared" si="61"/>
        <v>0</v>
      </c>
      <c r="N148" s="34">
        <f t="shared" si="61"/>
        <v>0</v>
      </c>
      <c r="O148" s="34">
        <f t="shared" si="61"/>
        <v>0</v>
      </c>
      <c r="P148" s="34">
        <f t="shared" si="61"/>
        <v>0</v>
      </c>
      <c r="Q148" s="34">
        <f t="shared" si="61"/>
        <v>0</v>
      </c>
      <c r="R148" s="34">
        <f t="shared" si="61"/>
        <v>0</v>
      </c>
      <c r="S148" s="34">
        <f t="shared" si="61"/>
        <v>0</v>
      </c>
      <c r="T148" s="34">
        <f t="shared" si="61"/>
        <v>97</v>
      </c>
      <c r="U148" s="34">
        <f t="shared" si="61"/>
        <v>97</v>
      </c>
      <c r="V148" s="34">
        <f t="shared" si="61"/>
        <v>97</v>
      </c>
      <c r="W148" s="34">
        <f t="shared" si="61"/>
        <v>97</v>
      </c>
      <c r="X148" s="34">
        <f t="shared" si="61"/>
        <v>97</v>
      </c>
      <c r="Y148" s="34">
        <f t="shared" si="61"/>
        <v>97</v>
      </c>
      <c r="Z148" s="34">
        <f t="shared" si="61"/>
        <v>97</v>
      </c>
      <c r="AA148" s="34">
        <f t="shared" si="61"/>
        <v>97</v>
      </c>
      <c r="AB148" s="34">
        <f t="shared" si="61"/>
        <v>152</v>
      </c>
      <c r="AC148" s="34">
        <f t="shared" si="61"/>
        <v>152</v>
      </c>
      <c r="AD148" s="34">
        <f t="shared" si="61"/>
        <v>152</v>
      </c>
      <c r="AE148" s="34">
        <f t="shared" si="61"/>
        <v>0</v>
      </c>
      <c r="AF148" s="34">
        <f t="shared" si="61"/>
        <v>0</v>
      </c>
      <c r="AG148" s="34">
        <f t="shared" si="61"/>
        <v>0</v>
      </c>
      <c r="AH148" s="34">
        <f t="shared" si="61"/>
        <v>0</v>
      </c>
      <c r="AI148" s="34">
        <f t="shared" si="61"/>
        <v>0</v>
      </c>
      <c r="AJ148" s="34">
        <f t="shared" si="61"/>
        <v>0</v>
      </c>
      <c r="AK148" s="34">
        <f t="shared" si="61"/>
        <v>0</v>
      </c>
      <c r="AL148" s="34">
        <f t="shared" si="61"/>
        <v>0</v>
      </c>
      <c r="AM148" s="34">
        <f t="shared" si="61"/>
        <v>0</v>
      </c>
      <c r="AN148" s="34">
        <f t="shared" si="61"/>
        <v>0</v>
      </c>
      <c r="AO148" s="34">
        <f t="shared" si="61"/>
        <v>0</v>
      </c>
      <c r="AP148" s="34">
        <f t="shared" si="61"/>
        <v>0</v>
      </c>
      <c r="AQ148" s="34">
        <f t="shared" si="61"/>
        <v>0</v>
      </c>
      <c r="AR148" s="34">
        <f t="shared" si="61"/>
        <v>0</v>
      </c>
      <c r="AS148" s="34">
        <f t="shared" si="61"/>
        <v>0</v>
      </c>
      <c r="AT148" s="34">
        <f t="shared" si="61"/>
        <v>0</v>
      </c>
      <c r="AU148" s="34">
        <f t="shared" si="61"/>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AU153" si="62">C150</f>
        <v>0</v>
      </c>
      <c r="D151" s="34">
        <f t="shared" si="62"/>
        <v>0</v>
      </c>
      <c r="E151" s="34">
        <f t="shared" si="62"/>
        <v>0</v>
      </c>
      <c r="F151" s="34">
        <f t="shared" si="62"/>
        <v>0</v>
      </c>
      <c r="G151" s="34">
        <f t="shared" si="62"/>
        <v>0</v>
      </c>
      <c r="H151" s="34">
        <f t="shared" si="62"/>
        <v>0</v>
      </c>
      <c r="I151" s="34">
        <f t="shared" si="62"/>
        <v>0</v>
      </c>
      <c r="J151" s="34">
        <f t="shared" si="62"/>
        <v>0</v>
      </c>
      <c r="K151" s="34">
        <f t="shared" si="62"/>
        <v>0</v>
      </c>
      <c r="L151" s="34">
        <f t="shared" si="62"/>
        <v>0</v>
      </c>
      <c r="M151" s="34">
        <f t="shared" si="62"/>
        <v>0</v>
      </c>
      <c r="N151" s="34">
        <f t="shared" si="62"/>
        <v>0</v>
      </c>
      <c r="O151" s="34">
        <f t="shared" si="62"/>
        <v>0</v>
      </c>
      <c r="P151" s="34">
        <f t="shared" si="62"/>
        <v>0</v>
      </c>
      <c r="Q151" s="34">
        <f t="shared" si="62"/>
        <v>0</v>
      </c>
      <c r="R151" s="34">
        <f t="shared" si="62"/>
        <v>348</v>
      </c>
      <c r="S151" s="34">
        <f t="shared" si="62"/>
        <v>348</v>
      </c>
      <c r="T151" s="34">
        <f t="shared" si="62"/>
        <v>7</v>
      </c>
      <c r="U151" s="34">
        <f t="shared" si="62"/>
        <v>7</v>
      </c>
      <c r="V151" s="34">
        <f t="shared" si="62"/>
        <v>7</v>
      </c>
      <c r="W151" s="34">
        <f t="shared" si="62"/>
        <v>7</v>
      </c>
      <c r="X151" s="34">
        <f t="shared" si="62"/>
        <v>7</v>
      </c>
      <c r="Y151" s="34">
        <f t="shared" si="62"/>
        <v>7</v>
      </c>
      <c r="Z151" s="34">
        <f t="shared" si="62"/>
        <v>7</v>
      </c>
      <c r="AA151" s="34">
        <f t="shared" si="62"/>
        <v>7</v>
      </c>
      <c r="AB151" s="34">
        <f t="shared" si="62"/>
        <v>0</v>
      </c>
      <c r="AC151" s="34">
        <f t="shared" si="62"/>
        <v>0</v>
      </c>
      <c r="AD151" s="34">
        <f t="shared" si="62"/>
        <v>0</v>
      </c>
      <c r="AE151" s="34">
        <f t="shared" si="62"/>
        <v>0</v>
      </c>
      <c r="AF151" s="34">
        <f t="shared" si="62"/>
        <v>0</v>
      </c>
      <c r="AG151" s="34">
        <f t="shared" si="62"/>
        <v>0</v>
      </c>
      <c r="AH151" s="34">
        <f t="shared" si="62"/>
        <v>0</v>
      </c>
      <c r="AI151" s="34">
        <f t="shared" si="62"/>
        <v>0</v>
      </c>
      <c r="AJ151" s="34">
        <f t="shared" si="62"/>
        <v>0</v>
      </c>
      <c r="AK151" s="34">
        <f t="shared" si="62"/>
        <v>0</v>
      </c>
      <c r="AL151" s="34">
        <f t="shared" si="62"/>
        <v>0</v>
      </c>
      <c r="AM151" s="34">
        <f t="shared" si="62"/>
        <v>0</v>
      </c>
      <c r="AN151" s="34">
        <f t="shared" si="62"/>
        <v>0</v>
      </c>
      <c r="AO151" s="34">
        <f t="shared" si="62"/>
        <v>0</v>
      </c>
      <c r="AP151" s="34">
        <f t="shared" si="62"/>
        <v>0</v>
      </c>
      <c r="AQ151" s="34">
        <f t="shared" si="62"/>
        <v>0</v>
      </c>
      <c r="AR151" s="34">
        <f t="shared" si="62"/>
        <v>0</v>
      </c>
      <c r="AS151" s="34">
        <f t="shared" si="62"/>
        <v>0</v>
      </c>
      <c r="AT151" s="34">
        <f t="shared" si="62"/>
        <v>0</v>
      </c>
      <c r="AU151" s="34">
        <f t="shared" si="62"/>
        <v>0</v>
      </c>
    </row>
    <row r="152" spans="2:47" hidden="1" outlineLevel="1">
      <c r="B152" s="32" t="s">
        <v>932</v>
      </c>
      <c r="C152" s="34">
        <f t="shared" si="62"/>
        <v>0</v>
      </c>
      <c r="D152" s="34">
        <f t="shared" si="62"/>
        <v>0</v>
      </c>
      <c r="E152" s="34">
        <f t="shared" si="62"/>
        <v>0</v>
      </c>
      <c r="F152" s="34">
        <f t="shared" si="62"/>
        <v>0</v>
      </c>
      <c r="G152" s="34">
        <f t="shared" si="62"/>
        <v>0</v>
      </c>
      <c r="H152" s="34">
        <f t="shared" si="62"/>
        <v>0</v>
      </c>
      <c r="I152" s="34">
        <f t="shared" si="62"/>
        <v>0</v>
      </c>
      <c r="J152" s="34">
        <f t="shared" si="62"/>
        <v>0</v>
      </c>
      <c r="K152" s="34">
        <f t="shared" si="62"/>
        <v>0</v>
      </c>
      <c r="L152" s="34">
        <f t="shared" si="62"/>
        <v>0</v>
      </c>
      <c r="M152" s="34">
        <f t="shared" si="62"/>
        <v>0</v>
      </c>
      <c r="N152" s="34">
        <f t="shared" si="62"/>
        <v>0</v>
      </c>
      <c r="O152" s="34">
        <f t="shared" si="62"/>
        <v>0</v>
      </c>
      <c r="P152" s="34">
        <f t="shared" si="62"/>
        <v>0</v>
      </c>
      <c r="Q152" s="34">
        <f t="shared" si="62"/>
        <v>0</v>
      </c>
      <c r="R152" s="34">
        <f t="shared" si="62"/>
        <v>348</v>
      </c>
      <c r="S152" s="34">
        <f t="shared" si="62"/>
        <v>348</v>
      </c>
      <c r="T152" s="34">
        <f t="shared" si="62"/>
        <v>7</v>
      </c>
      <c r="U152" s="34">
        <f t="shared" si="62"/>
        <v>7</v>
      </c>
      <c r="V152" s="34">
        <f t="shared" si="62"/>
        <v>7</v>
      </c>
      <c r="W152" s="34">
        <f t="shared" si="62"/>
        <v>7</v>
      </c>
      <c r="X152" s="34">
        <f t="shared" si="62"/>
        <v>7</v>
      </c>
      <c r="Y152" s="34">
        <f t="shared" si="62"/>
        <v>7</v>
      </c>
      <c r="Z152" s="34">
        <f t="shared" si="62"/>
        <v>7</v>
      </c>
      <c r="AA152" s="34">
        <f t="shared" si="62"/>
        <v>7</v>
      </c>
      <c r="AB152" s="34">
        <f t="shared" si="62"/>
        <v>0</v>
      </c>
      <c r="AC152" s="34">
        <f t="shared" si="62"/>
        <v>0</v>
      </c>
      <c r="AD152" s="34">
        <f t="shared" si="62"/>
        <v>0</v>
      </c>
      <c r="AE152" s="34">
        <f t="shared" si="62"/>
        <v>0</v>
      </c>
      <c r="AF152" s="34">
        <f t="shared" si="62"/>
        <v>0</v>
      </c>
      <c r="AG152" s="34">
        <f t="shared" si="62"/>
        <v>0</v>
      </c>
      <c r="AH152" s="34">
        <f t="shared" si="62"/>
        <v>0</v>
      </c>
      <c r="AI152" s="34">
        <f t="shared" si="62"/>
        <v>0</v>
      </c>
      <c r="AJ152" s="34">
        <f t="shared" si="62"/>
        <v>0</v>
      </c>
      <c r="AK152" s="34">
        <f t="shared" si="62"/>
        <v>0</v>
      </c>
      <c r="AL152" s="34">
        <f t="shared" si="62"/>
        <v>0</v>
      </c>
      <c r="AM152" s="34">
        <f t="shared" si="62"/>
        <v>0</v>
      </c>
      <c r="AN152" s="34">
        <f t="shared" si="62"/>
        <v>0</v>
      </c>
      <c r="AO152" s="34">
        <f t="shared" si="62"/>
        <v>0</v>
      </c>
      <c r="AP152" s="34">
        <f t="shared" si="62"/>
        <v>0</v>
      </c>
      <c r="AQ152" s="34">
        <f t="shared" si="62"/>
        <v>0</v>
      </c>
      <c r="AR152" s="34">
        <f t="shared" si="62"/>
        <v>0</v>
      </c>
      <c r="AS152" s="34">
        <f t="shared" si="62"/>
        <v>0</v>
      </c>
      <c r="AT152" s="34">
        <f t="shared" si="62"/>
        <v>0</v>
      </c>
      <c r="AU152" s="34">
        <f t="shared" si="62"/>
        <v>0</v>
      </c>
    </row>
    <row r="153" spans="2:47" hidden="1" outlineLevel="1">
      <c r="B153" s="32" t="s">
        <v>933</v>
      </c>
      <c r="C153" s="34">
        <f t="shared" si="62"/>
        <v>0</v>
      </c>
      <c r="D153" s="34">
        <f t="shared" si="62"/>
        <v>0</v>
      </c>
      <c r="E153" s="34">
        <f t="shared" si="62"/>
        <v>0</v>
      </c>
      <c r="F153" s="34">
        <f t="shared" si="62"/>
        <v>0</v>
      </c>
      <c r="G153" s="34">
        <f t="shared" si="62"/>
        <v>0</v>
      </c>
      <c r="H153" s="34">
        <f t="shared" si="62"/>
        <v>0</v>
      </c>
      <c r="I153" s="34">
        <f t="shared" si="62"/>
        <v>0</v>
      </c>
      <c r="J153" s="34">
        <f t="shared" si="62"/>
        <v>0</v>
      </c>
      <c r="K153" s="34">
        <f t="shared" si="62"/>
        <v>0</v>
      </c>
      <c r="L153" s="34">
        <f t="shared" si="62"/>
        <v>0</v>
      </c>
      <c r="M153" s="34">
        <f t="shared" si="62"/>
        <v>0</v>
      </c>
      <c r="N153" s="34">
        <f t="shared" si="62"/>
        <v>0</v>
      </c>
      <c r="O153" s="34">
        <f t="shared" si="62"/>
        <v>0</v>
      </c>
      <c r="P153" s="34">
        <f t="shared" si="62"/>
        <v>0</v>
      </c>
      <c r="Q153" s="34">
        <f t="shared" si="62"/>
        <v>0</v>
      </c>
      <c r="R153" s="34">
        <f t="shared" si="62"/>
        <v>348</v>
      </c>
      <c r="S153" s="34">
        <f t="shared" si="62"/>
        <v>348</v>
      </c>
      <c r="T153" s="34">
        <f t="shared" si="62"/>
        <v>7</v>
      </c>
      <c r="U153" s="34">
        <f t="shared" si="62"/>
        <v>7</v>
      </c>
      <c r="V153" s="34">
        <f t="shared" si="62"/>
        <v>7</v>
      </c>
      <c r="W153" s="34">
        <f t="shared" si="62"/>
        <v>7</v>
      </c>
      <c r="X153" s="34">
        <f t="shared" si="62"/>
        <v>7</v>
      </c>
      <c r="Y153" s="34">
        <f t="shared" si="62"/>
        <v>7</v>
      </c>
      <c r="Z153" s="34">
        <f t="shared" si="62"/>
        <v>7</v>
      </c>
      <c r="AA153" s="34">
        <f t="shared" si="62"/>
        <v>7</v>
      </c>
      <c r="AB153" s="34">
        <f t="shared" si="62"/>
        <v>0</v>
      </c>
      <c r="AC153" s="34">
        <f t="shared" si="62"/>
        <v>0</v>
      </c>
      <c r="AD153" s="34">
        <f t="shared" si="62"/>
        <v>0</v>
      </c>
      <c r="AE153" s="34">
        <f t="shared" si="62"/>
        <v>0</v>
      </c>
      <c r="AF153" s="34">
        <f t="shared" si="62"/>
        <v>0</v>
      </c>
      <c r="AG153" s="34">
        <f t="shared" si="62"/>
        <v>0</v>
      </c>
      <c r="AH153" s="34">
        <f t="shared" si="62"/>
        <v>0</v>
      </c>
      <c r="AI153" s="34">
        <f t="shared" si="62"/>
        <v>0</v>
      </c>
      <c r="AJ153" s="34">
        <f t="shared" si="62"/>
        <v>0</v>
      </c>
      <c r="AK153" s="34">
        <f t="shared" si="62"/>
        <v>0</v>
      </c>
      <c r="AL153" s="34">
        <f t="shared" si="62"/>
        <v>0</v>
      </c>
      <c r="AM153" s="34">
        <f t="shared" si="62"/>
        <v>0</v>
      </c>
      <c r="AN153" s="34">
        <f t="shared" si="62"/>
        <v>0</v>
      </c>
      <c r="AO153" s="34">
        <f t="shared" si="62"/>
        <v>0</v>
      </c>
      <c r="AP153" s="34">
        <f t="shared" si="62"/>
        <v>0</v>
      </c>
      <c r="AQ153" s="34">
        <f t="shared" si="62"/>
        <v>0</v>
      </c>
      <c r="AR153" s="34">
        <f t="shared" si="62"/>
        <v>0</v>
      </c>
      <c r="AS153" s="34">
        <f t="shared" si="62"/>
        <v>0</v>
      </c>
      <c r="AT153" s="34">
        <f t="shared" si="62"/>
        <v>0</v>
      </c>
      <c r="AU153" s="34">
        <f t="shared" si="62"/>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AU158" si="63">C155</f>
        <v>0</v>
      </c>
      <c r="D156" s="34">
        <f t="shared" si="63"/>
        <v>0</v>
      </c>
      <c r="E156" s="34">
        <f t="shared" si="63"/>
        <v>0</v>
      </c>
      <c r="F156" s="34">
        <f t="shared" si="63"/>
        <v>0</v>
      </c>
      <c r="G156" s="34">
        <f t="shared" si="63"/>
        <v>0</v>
      </c>
      <c r="H156" s="34">
        <f t="shared" si="63"/>
        <v>0</v>
      </c>
      <c r="I156" s="34">
        <f t="shared" si="63"/>
        <v>0</v>
      </c>
      <c r="J156" s="34">
        <f t="shared" si="63"/>
        <v>0</v>
      </c>
      <c r="K156" s="34">
        <f t="shared" si="63"/>
        <v>0</v>
      </c>
      <c r="L156" s="34">
        <f t="shared" si="63"/>
        <v>0</v>
      </c>
      <c r="M156" s="34">
        <f t="shared" si="63"/>
        <v>0</v>
      </c>
      <c r="N156" s="34">
        <f t="shared" si="63"/>
        <v>0</v>
      </c>
      <c r="O156" s="34">
        <f t="shared" si="63"/>
        <v>0</v>
      </c>
      <c r="P156" s="34">
        <f t="shared" si="63"/>
        <v>0</v>
      </c>
      <c r="Q156" s="34">
        <f t="shared" si="63"/>
        <v>0</v>
      </c>
      <c r="R156" s="34">
        <f t="shared" si="63"/>
        <v>0</v>
      </c>
      <c r="S156" s="34">
        <f t="shared" si="63"/>
        <v>0</v>
      </c>
      <c r="T156" s="34">
        <f t="shared" si="63"/>
        <v>0</v>
      </c>
      <c r="U156" s="34">
        <f t="shared" si="63"/>
        <v>0</v>
      </c>
      <c r="V156" s="34">
        <f t="shared" si="63"/>
        <v>0</v>
      </c>
      <c r="W156" s="34">
        <f t="shared" si="63"/>
        <v>0</v>
      </c>
      <c r="X156" s="34">
        <f t="shared" si="63"/>
        <v>0</v>
      </c>
      <c r="Y156" s="34">
        <f t="shared" si="63"/>
        <v>0</v>
      </c>
      <c r="Z156" s="34">
        <f t="shared" si="63"/>
        <v>0</v>
      </c>
      <c r="AA156" s="34">
        <f t="shared" si="63"/>
        <v>0</v>
      </c>
      <c r="AB156" s="34">
        <f t="shared" si="63"/>
        <v>0</v>
      </c>
      <c r="AC156" s="34">
        <f t="shared" si="63"/>
        <v>0</v>
      </c>
      <c r="AD156" s="34">
        <f t="shared" si="63"/>
        <v>0</v>
      </c>
      <c r="AE156" s="34">
        <f t="shared" si="63"/>
        <v>0</v>
      </c>
      <c r="AF156" s="34">
        <f t="shared" si="63"/>
        <v>0</v>
      </c>
      <c r="AG156" s="34">
        <f t="shared" si="63"/>
        <v>0</v>
      </c>
      <c r="AH156" s="34">
        <f t="shared" si="63"/>
        <v>0</v>
      </c>
      <c r="AI156" s="34">
        <f t="shared" si="63"/>
        <v>0</v>
      </c>
      <c r="AJ156" s="34">
        <f t="shared" si="63"/>
        <v>0</v>
      </c>
      <c r="AK156" s="34">
        <f t="shared" si="63"/>
        <v>0</v>
      </c>
      <c r="AL156" s="34">
        <f t="shared" si="63"/>
        <v>0</v>
      </c>
      <c r="AM156" s="34">
        <f t="shared" si="63"/>
        <v>0</v>
      </c>
      <c r="AN156" s="34">
        <f t="shared" si="63"/>
        <v>0</v>
      </c>
      <c r="AO156" s="34">
        <f t="shared" si="63"/>
        <v>0</v>
      </c>
      <c r="AP156" s="34">
        <f t="shared" si="63"/>
        <v>0</v>
      </c>
      <c r="AQ156" s="34">
        <f t="shared" si="63"/>
        <v>0</v>
      </c>
      <c r="AR156" s="34">
        <f t="shared" si="63"/>
        <v>0</v>
      </c>
      <c r="AS156" s="34">
        <f t="shared" si="63"/>
        <v>0</v>
      </c>
      <c r="AT156" s="34">
        <f t="shared" si="63"/>
        <v>0</v>
      </c>
      <c r="AU156" s="34">
        <f t="shared" si="63"/>
        <v>0</v>
      </c>
    </row>
    <row r="157" spans="2:47" hidden="1" outlineLevel="1">
      <c r="B157" s="32" t="s">
        <v>932</v>
      </c>
      <c r="C157" s="34">
        <f t="shared" si="63"/>
        <v>0</v>
      </c>
      <c r="D157" s="34">
        <f t="shared" si="63"/>
        <v>0</v>
      </c>
      <c r="E157" s="34">
        <f t="shared" si="63"/>
        <v>0</v>
      </c>
      <c r="F157" s="34">
        <f t="shared" si="63"/>
        <v>0</v>
      </c>
      <c r="G157" s="34">
        <f t="shared" si="63"/>
        <v>0</v>
      </c>
      <c r="H157" s="34">
        <f t="shared" si="63"/>
        <v>0</v>
      </c>
      <c r="I157" s="34">
        <f t="shared" si="63"/>
        <v>0</v>
      </c>
      <c r="J157" s="34">
        <f t="shared" si="63"/>
        <v>0</v>
      </c>
      <c r="K157" s="34">
        <f t="shared" si="63"/>
        <v>0</v>
      </c>
      <c r="L157" s="34">
        <f t="shared" si="63"/>
        <v>0</v>
      </c>
      <c r="M157" s="34">
        <f t="shared" si="63"/>
        <v>0</v>
      </c>
      <c r="N157" s="34">
        <f t="shared" si="63"/>
        <v>0</v>
      </c>
      <c r="O157" s="34">
        <f t="shared" si="63"/>
        <v>0</v>
      </c>
      <c r="P157" s="34">
        <f t="shared" si="63"/>
        <v>0</v>
      </c>
      <c r="Q157" s="34">
        <f t="shared" si="63"/>
        <v>0</v>
      </c>
      <c r="R157" s="34">
        <f t="shared" si="63"/>
        <v>0</v>
      </c>
      <c r="S157" s="34">
        <f t="shared" si="63"/>
        <v>0</v>
      </c>
      <c r="T157" s="34">
        <f t="shared" si="63"/>
        <v>0</v>
      </c>
      <c r="U157" s="34">
        <f t="shared" si="63"/>
        <v>0</v>
      </c>
      <c r="V157" s="34">
        <f t="shared" si="63"/>
        <v>0</v>
      </c>
      <c r="W157" s="34">
        <f t="shared" si="63"/>
        <v>0</v>
      </c>
      <c r="X157" s="34">
        <f t="shared" si="63"/>
        <v>0</v>
      </c>
      <c r="Y157" s="34">
        <f t="shared" si="63"/>
        <v>0</v>
      </c>
      <c r="Z157" s="34">
        <f t="shared" si="63"/>
        <v>0</v>
      </c>
      <c r="AA157" s="34">
        <f t="shared" si="63"/>
        <v>0</v>
      </c>
      <c r="AB157" s="34">
        <f t="shared" si="63"/>
        <v>0</v>
      </c>
      <c r="AC157" s="34">
        <f t="shared" si="63"/>
        <v>0</v>
      </c>
      <c r="AD157" s="34">
        <f t="shared" si="63"/>
        <v>0</v>
      </c>
      <c r="AE157" s="34">
        <f t="shared" si="63"/>
        <v>0</v>
      </c>
      <c r="AF157" s="34">
        <f t="shared" si="63"/>
        <v>0</v>
      </c>
      <c r="AG157" s="34">
        <f t="shared" si="63"/>
        <v>0</v>
      </c>
      <c r="AH157" s="34">
        <f t="shared" si="63"/>
        <v>0</v>
      </c>
      <c r="AI157" s="34">
        <f t="shared" si="63"/>
        <v>0</v>
      </c>
      <c r="AJ157" s="34">
        <f t="shared" si="63"/>
        <v>0</v>
      </c>
      <c r="AK157" s="34">
        <f t="shared" si="63"/>
        <v>0</v>
      </c>
      <c r="AL157" s="34">
        <f t="shared" si="63"/>
        <v>0</v>
      </c>
      <c r="AM157" s="34">
        <f t="shared" si="63"/>
        <v>0</v>
      </c>
      <c r="AN157" s="34">
        <f t="shared" si="63"/>
        <v>0</v>
      </c>
      <c r="AO157" s="34">
        <f t="shared" si="63"/>
        <v>0</v>
      </c>
      <c r="AP157" s="34">
        <f t="shared" si="63"/>
        <v>0</v>
      </c>
      <c r="AQ157" s="34">
        <f t="shared" si="63"/>
        <v>0</v>
      </c>
      <c r="AR157" s="34">
        <f t="shared" si="63"/>
        <v>0</v>
      </c>
      <c r="AS157" s="34">
        <f t="shared" si="63"/>
        <v>0</v>
      </c>
      <c r="AT157" s="34">
        <f t="shared" si="63"/>
        <v>0</v>
      </c>
      <c r="AU157" s="34">
        <f t="shared" si="63"/>
        <v>0</v>
      </c>
    </row>
    <row r="158" spans="2:47" hidden="1" outlineLevel="1">
      <c r="B158" s="32" t="s">
        <v>933</v>
      </c>
      <c r="C158" s="34">
        <f t="shared" si="63"/>
        <v>0</v>
      </c>
      <c r="D158" s="34">
        <f t="shared" si="63"/>
        <v>0</v>
      </c>
      <c r="E158" s="34">
        <f t="shared" si="63"/>
        <v>0</v>
      </c>
      <c r="F158" s="34">
        <f t="shared" si="63"/>
        <v>0</v>
      </c>
      <c r="G158" s="34">
        <f t="shared" si="63"/>
        <v>0</v>
      </c>
      <c r="H158" s="34">
        <f t="shared" si="63"/>
        <v>0</v>
      </c>
      <c r="I158" s="34">
        <f t="shared" si="63"/>
        <v>0</v>
      </c>
      <c r="J158" s="34">
        <f t="shared" si="63"/>
        <v>0</v>
      </c>
      <c r="K158" s="34">
        <f t="shared" si="63"/>
        <v>0</v>
      </c>
      <c r="L158" s="34">
        <f t="shared" si="63"/>
        <v>0</v>
      </c>
      <c r="M158" s="34">
        <f t="shared" si="63"/>
        <v>0</v>
      </c>
      <c r="N158" s="34">
        <f t="shared" si="63"/>
        <v>0</v>
      </c>
      <c r="O158" s="34">
        <f t="shared" si="63"/>
        <v>0</v>
      </c>
      <c r="P158" s="34">
        <f t="shared" si="63"/>
        <v>0</v>
      </c>
      <c r="Q158" s="34">
        <f t="shared" si="63"/>
        <v>0</v>
      </c>
      <c r="R158" s="34">
        <f t="shared" si="63"/>
        <v>0</v>
      </c>
      <c r="S158" s="34">
        <f t="shared" si="63"/>
        <v>0</v>
      </c>
      <c r="T158" s="34">
        <f t="shared" si="63"/>
        <v>0</v>
      </c>
      <c r="U158" s="34">
        <f t="shared" si="63"/>
        <v>0</v>
      </c>
      <c r="V158" s="34">
        <f t="shared" si="63"/>
        <v>0</v>
      </c>
      <c r="W158" s="34">
        <f t="shared" si="63"/>
        <v>0</v>
      </c>
      <c r="X158" s="34">
        <f t="shared" si="63"/>
        <v>0</v>
      </c>
      <c r="Y158" s="34">
        <f t="shared" si="63"/>
        <v>0</v>
      </c>
      <c r="Z158" s="34">
        <f t="shared" si="63"/>
        <v>0</v>
      </c>
      <c r="AA158" s="34">
        <f t="shared" si="63"/>
        <v>0</v>
      </c>
      <c r="AB158" s="34">
        <f t="shared" si="63"/>
        <v>0</v>
      </c>
      <c r="AC158" s="34">
        <f t="shared" si="63"/>
        <v>0</v>
      </c>
      <c r="AD158" s="34">
        <f t="shared" si="63"/>
        <v>0</v>
      </c>
      <c r="AE158" s="34">
        <f t="shared" si="63"/>
        <v>0</v>
      </c>
      <c r="AF158" s="34">
        <f t="shared" si="63"/>
        <v>0</v>
      </c>
      <c r="AG158" s="34">
        <f t="shared" si="63"/>
        <v>0</v>
      </c>
      <c r="AH158" s="34">
        <f t="shared" si="63"/>
        <v>0</v>
      </c>
      <c r="AI158" s="34">
        <f t="shared" si="63"/>
        <v>0</v>
      </c>
      <c r="AJ158" s="34">
        <f t="shared" si="63"/>
        <v>0</v>
      </c>
      <c r="AK158" s="34">
        <f t="shared" si="63"/>
        <v>0</v>
      </c>
      <c r="AL158" s="34">
        <f t="shared" si="63"/>
        <v>0</v>
      </c>
      <c r="AM158" s="34">
        <f t="shared" si="63"/>
        <v>0</v>
      </c>
      <c r="AN158" s="34">
        <f t="shared" si="63"/>
        <v>0</v>
      </c>
      <c r="AO158" s="34">
        <f t="shared" si="63"/>
        <v>0</v>
      </c>
      <c r="AP158" s="34">
        <f t="shared" si="63"/>
        <v>0</v>
      </c>
      <c r="AQ158" s="34">
        <f t="shared" si="63"/>
        <v>0</v>
      </c>
      <c r="AR158" s="34">
        <f t="shared" si="63"/>
        <v>0</v>
      </c>
      <c r="AS158" s="34">
        <f t="shared" si="63"/>
        <v>0</v>
      </c>
      <c r="AT158" s="34">
        <f t="shared" si="63"/>
        <v>0</v>
      </c>
      <c r="AU158" s="34">
        <f t="shared" si="63"/>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AU163" si="64">C160</f>
        <v>0</v>
      </c>
      <c r="D161" s="34">
        <f t="shared" si="64"/>
        <v>0</v>
      </c>
      <c r="E161" s="34">
        <f t="shared" si="64"/>
        <v>0</v>
      </c>
      <c r="F161" s="34">
        <f t="shared" si="64"/>
        <v>0</v>
      </c>
      <c r="G161" s="34">
        <f t="shared" si="64"/>
        <v>0</v>
      </c>
      <c r="H161" s="34">
        <f t="shared" si="64"/>
        <v>0</v>
      </c>
      <c r="I161" s="34">
        <f t="shared" si="64"/>
        <v>0</v>
      </c>
      <c r="J161" s="34">
        <f t="shared" si="64"/>
        <v>0</v>
      </c>
      <c r="K161" s="34">
        <f t="shared" si="64"/>
        <v>0</v>
      </c>
      <c r="L161" s="34">
        <f t="shared" si="64"/>
        <v>0</v>
      </c>
      <c r="M161" s="34">
        <f t="shared" si="64"/>
        <v>0</v>
      </c>
      <c r="N161" s="34">
        <f t="shared" si="64"/>
        <v>0</v>
      </c>
      <c r="O161" s="34">
        <f t="shared" si="64"/>
        <v>0</v>
      </c>
      <c r="P161" s="34">
        <f t="shared" si="64"/>
        <v>0</v>
      </c>
      <c r="Q161" s="34">
        <f t="shared" si="64"/>
        <v>0</v>
      </c>
      <c r="R161" s="34">
        <f t="shared" si="64"/>
        <v>0</v>
      </c>
      <c r="S161" s="34">
        <f t="shared" si="64"/>
        <v>0</v>
      </c>
      <c r="T161" s="34">
        <f t="shared" si="64"/>
        <v>0</v>
      </c>
      <c r="U161" s="34">
        <f t="shared" si="64"/>
        <v>0</v>
      </c>
      <c r="V161" s="34">
        <f t="shared" si="64"/>
        <v>0</v>
      </c>
      <c r="W161" s="34">
        <f t="shared" si="64"/>
        <v>0</v>
      </c>
      <c r="X161" s="34">
        <f t="shared" si="64"/>
        <v>0</v>
      </c>
      <c r="Y161" s="34">
        <f t="shared" si="64"/>
        <v>0</v>
      </c>
      <c r="Z161" s="34">
        <f t="shared" si="64"/>
        <v>0</v>
      </c>
      <c r="AA161" s="34">
        <f t="shared" si="64"/>
        <v>0</v>
      </c>
      <c r="AB161" s="34">
        <f t="shared" si="64"/>
        <v>0</v>
      </c>
      <c r="AC161" s="34">
        <f t="shared" si="64"/>
        <v>0</v>
      </c>
      <c r="AD161" s="34">
        <f t="shared" si="64"/>
        <v>0</v>
      </c>
      <c r="AE161" s="34">
        <f t="shared" si="64"/>
        <v>0</v>
      </c>
      <c r="AF161" s="34">
        <f t="shared" si="64"/>
        <v>0</v>
      </c>
      <c r="AG161" s="34">
        <f t="shared" si="64"/>
        <v>0</v>
      </c>
      <c r="AH161" s="34">
        <f t="shared" si="64"/>
        <v>0</v>
      </c>
      <c r="AI161" s="34">
        <f t="shared" si="64"/>
        <v>0</v>
      </c>
      <c r="AJ161" s="34">
        <f t="shared" si="64"/>
        <v>0</v>
      </c>
      <c r="AK161" s="34">
        <f t="shared" si="64"/>
        <v>0</v>
      </c>
      <c r="AL161" s="34">
        <f t="shared" si="64"/>
        <v>0</v>
      </c>
      <c r="AM161" s="34">
        <f t="shared" si="64"/>
        <v>0</v>
      </c>
      <c r="AN161" s="34">
        <f t="shared" si="64"/>
        <v>0</v>
      </c>
      <c r="AO161" s="34">
        <f t="shared" si="64"/>
        <v>0</v>
      </c>
      <c r="AP161" s="34">
        <f t="shared" si="64"/>
        <v>0</v>
      </c>
      <c r="AQ161" s="34">
        <f t="shared" si="64"/>
        <v>0</v>
      </c>
      <c r="AR161" s="34">
        <f t="shared" si="64"/>
        <v>0</v>
      </c>
      <c r="AS161" s="34">
        <f t="shared" si="64"/>
        <v>0</v>
      </c>
      <c r="AT161" s="34">
        <f t="shared" si="64"/>
        <v>0</v>
      </c>
      <c r="AU161" s="34">
        <f t="shared" si="64"/>
        <v>0</v>
      </c>
    </row>
    <row r="162" spans="1:47" hidden="1" outlineLevel="1">
      <c r="B162" s="32" t="s">
        <v>932</v>
      </c>
      <c r="C162" s="34">
        <f t="shared" si="64"/>
        <v>0</v>
      </c>
      <c r="D162" s="34">
        <f t="shared" si="64"/>
        <v>0</v>
      </c>
      <c r="E162" s="34">
        <f t="shared" si="64"/>
        <v>0</v>
      </c>
      <c r="F162" s="34">
        <f t="shared" si="64"/>
        <v>0</v>
      </c>
      <c r="G162" s="34">
        <f t="shared" si="64"/>
        <v>0</v>
      </c>
      <c r="H162" s="34">
        <f t="shared" si="64"/>
        <v>0</v>
      </c>
      <c r="I162" s="34">
        <f t="shared" si="64"/>
        <v>0</v>
      </c>
      <c r="J162" s="34">
        <f t="shared" si="64"/>
        <v>0</v>
      </c>
      <c r="K162" s="34">
        <f t="shared" si="64"/>
        <v>0</v>
      </c>
      <c r="L162" s="34">
        <f t="shared" si="64"/>
        <v>0</v>
      </c>
      <c r="M162" s="34">
        <f t="shared" si="64"/>
        <v>0</v>
      </c>
      <c r="N162" s="34">
        <f t="shared" si="64"/>
        <v>0</v>
      </c>
      <c r="O162" s="34">
        <f t="shared" si="64"/>
        <v>0</v>
      </c>
      <c r="P162" s="34">
        <f t="shared" si="64"/>
        <v>0</v>
      </c>
      <c r="Q162" s="34">
        <f t="shared" si="64"/>
        <v>0</v>
      </c>
      <c r="R162" s="34">
        <f t="shared" si="64"/>
        <v>0</v>
      </c>
      <c r="S162" s="34">
        <f t="shared" si="64"/>
        <v>0</v>
      </c>
      <c r="T162" s="34">
        <f t="shared" si="64"/>
        <v>0</v>
      </c>
      <c r="U162" s="34">
        <f t="shared" si="64"/>
        <v>0</v>
      </c>
      <c r="V162" s="34">
        <f t="shared" si="64"/>
        <v>0</v>
      </c>
      <c r="W162" s="34">
        <f t="shared" si="64"/>
        <v>0</v>
      </c>
      <c r="X162" s="34">
        <f t="shared" si="64"/>
        <v>0</v>
      </c>
      <c r="Y162" s="34">
        <f t="shared" si="64"/>
        <v>0</v>
      </c>
      <c r="Z162" s="34">
        <f t="shared" si="64"/>
        <v>0</v>
      </c>
      <c r="AA162" s="34">
        <f t="shared" si="64"/>
        <v>0</v>
      </c>
      <c r="AB162" s="34">
        <f t="shared" si="64"/>
        <v>0</v>
      </c>
      <c r="AC162" s="34">
        <f t="shared" si="64"/>
        <v>0</v>
      </c>
      <c r="AD162" s="34">
        <f t="shared" si="64"/>
        <v>0</v>
      </c>
      <c r="AE162" s="34">
        <f t="shared" si="64"/>
        <v>0</v>
      </c>
      <c r="AF162" s="34">
        <f t="shared" si="64"/>
        <v>0</v>
      </c>
      <c r="AG162" s="34">
        <f t="shared" si="64"/>
        <v>0</v>
      </c>
      <c r="AH162" s="34">
        <f t="shared" si="64"/>
        <v>0</v>
      </c>
      <c r="AI162" s="34">
        <f t="shared" si="64"/>
        <v>0</v>
      </c>
      <c r="AJ162" s="34">
        <f t="shared" si="64"/>
        <v>0</v>
      </c>
      <c r="AK162" s="34">
        <f t="shared" si="64"/>
        <v>0</v>
      </c>
      <c r="AL162" s="34">
        <f t="shared" si="64"/>
        <v>0</v>
      </c>
      <c r="AM162" s="34">
        <f t="shared" si="64"/>
        <v>0</v>
      </c>
      <c r="AN162" s="34">
        <f t="shared" si="64"/>
        <v>0</v>
      </c>
      <c r="AO162" s="34">
        <f t="shared" si="64"/>
        <v>0</v>
      </c>
      <c r="AP162" s="34">
        <f t="shared" si="64"/>
        <v>0</v>
      </c>
      <c r="AQ162" s="34">
        <f t="shared" si="64"/>
        <v>0</v>
      </c>
      <c r="AR162" s="34">
        <f t="shared" si="64"/>
        <v>0</v>
      </c>
      <c r="AS162" s="34">
        <f t="shared" si="64"/>
        <v>0</v>
      </c>
      <c r="AT162" s="34">
        <f t="shared" si="64"/>
        <v>0</v>
      </c>
      <c r="AU162" s="34">
        <f t="shared" si="64"/>
        <v>0</v>
      </c>
    </row>
    <row r="163" spans="1:47" hidden="1" outlineLevel="1">
      <c r="B163" s="32" t="s">
        <v>933</v>
      </c>
      <c r="C163" s="34">
        <f t="shared" si="64"/>
        <v>0</v>
      </c>
      <c r="D163" s="34">
        <f t="shared" si="64"/>
        <v>0</v>
      </c>
      <c r="E163" s="34">
        <f t="shared" si="64"/>
        <v>0</v>
      </c>
      <c r="F163" s="34">
        <f t="shared" si="64"/>
        <v>0</v>
      </c>
      <c r="G163" s="34">
        <f t="shared" si="64"/>
        <v>0</v>
      </c>
      <c r="H163" s="34">
        <f t="shared" si="64"/>
        <v>0</v>
      </c>
      <c r="I163" s="34">
        <f t="shared" si="64"/>
        <v>0</v>
      </c>
      <c r="J163" s="34">
        <f t="shared" si="64"/>
        <v>0</v>
      </c>
      <c r="K163" s="34">
        <f t="shared" si="64"/>
        <v>0</v>
      </c>
      <c r="L163" s="34">
        <f t="shared" si="64"/>
        <v>0</v>
      </c>
      <c r="M163" s="34">
        <f t="shared" si="64"/>
        <v>0</v>
      </c>
      <c r="N163" s="34">
        <f t="shared" si="64"/>
        <v>0</v>
      </c>
      <c r="O163" s="34">
        <f t="shared" si="64"/>
        <v>0</v>
      </c>
      <c r="P163" s="34">
        <f t="shared" si="64"/>
        <v>0</v>
      </c>
      <c r="Q163" s="34">
        <f t="shared" si="64"/>
        <v>0</v>
      </c>
      <c r="R163" s="34">
        <f t="shared" si="64"/>
        <v>0</v>
      </c>
      <c r="S163" s="34">
        <f t="shared" si="64"/>
        <v>0</v>
      </c>
      <c r="T163" s="34">
        <f t="shared" si="64"/>
        <v>0</v>
      </c>
      <c r="U163" s="34">
        <f t="shared" si="64"/>
        <v>0</v>
      </c>
      <c r="V163" s="34">
        <f t="shared" si="64"/>
        <v>0</v>
      </c>
      <c r="W163" s="34">
        <f t="shared" si="64"/>
        <v>0</v>
      </c>
      <c r="X163" s="34">
        <f t="shared" si="64"/>
        <v>0</v>
      </c>
      <c r="Y163" s="34">
        <f t="shared" si="64"/>
        <v>0</v>
      </c>
      <c r="Z163" s="34">
        <f t="shared" si="64"/>
        <v>0</v>
      </c>
      <c r="AA163" s="34">
        <f t="shared" si="64"/>
        <v>0</v>
      </c>
      <c r="AB163" s="34">
        <f t="shared" si="64"/>
        <v>0</v>
      </c>
      <c r="AC163" s="34">
        <f t="shared" si="64"/>
        <v>0</v>
      </c>
      <c r="AD163" s="34">
        <f t="shared" si="64"/>
        <v>0</v>
      </c>
      <c r="AE163" s="34">
        <f t="shared" si="64"/>
        <v>0</v>
      </c>
      <c r="AF163" s="34">
        <f t="shared" si="64"/>
        <v>0</v>
      </c>
      <c r="AG163" s="34">
        <f t="shared" si="64"/>
        <v>0</v>
      </c>
      <c r="AH163" s="34">
        <f t="shared" si="64"/>
        <v>0</v>
      </c>
      <c r="AI163" s="34">
        <f t="shared" si="64"/>
        <v>0</v>
      </c>
      <c r="AJ163" s="34">
        <f t="shared" si="64"/>
        <v>0</v>
      </c>
      <c r="AK163" s="34">
        <f t="shared" si="64"/>
        <v>0</v>
      </c>
      <c r="AL163" s="34">
        <f t="shared" si="64"/>
        <v>0</v>
      </c>
      <c r="AM163" s="34">
        <f t="shared" si="64"/>
        <v>0</v>
      </c>
      <c r="AN163" s="34">
        <f t="shared" si="64"/>
        <v>0</v>
      </c>
      <c r="AO163" s="34">
        <f t="shared" si="64"/>
        <v>0</v>
      </c>
      <c r="AP163" s="34">
        <f t="shared" si="64"/>
        <v>0</v>
      </c>
      <c r="AQ163" s="34">
        <f t="shared" si="64"/>
        <v>0</v>
      </c>
      <c r="AR163" s="34">
        <f t="shared" si="64"/>
        <v>0</v>
      </c>
      <c r="AS163" s="34">
        <f t="shared" si="64"/>
        <v>0</v>
      </c>
      <c r="AT163" s="34">
        <f t="shared" si="64"/>
        <v>0</v>
      </c>
      <c r="AU163" s="34">
        <f t="shared" si="64"/>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AU168" si="65">C165</f>
        <v>0</v>
      </c>
      <c r="D166" s="34">
        <f t="shared" si="65"/>
        <v>0</v>
      </c>
      <c r="E166" s="34">
        <f t="shared" si="65"/>
        <v>0</v>
      </c>
      <c r="F166" s="34">
        <f t="shared" si="65"/>
        <v>0</v>
      </c>
      <c r="G166" s="34">
        <f t="shared" si="65"/>
        <v>0</v>
      </c>
      <c r="H166" s="34">
        <f t="shared" si="65"/>
        <v>0</v>
      </c>
      <c r="I166" s="34">
        <f t="shared" si="65"/>
        <v>0</v>
      </c>
      <c r="J166" s="34">
        <f t="shared" si="65"/>
        <v>0</v>
      </c>
      <c r="K166" s="34">
        <f t="shared" si="65"/>
        <v>0</v>
      </c>
      <c r="L166" s="34">
        <f t="shared" si="65"/>
        <v>0</v>
      </c>
      <c r="M166" s="34">
        <f t="shared" si="65"/>
        <v>0</v>
      </c>
      <c r="N166" s="34">
        <f t="shared" si="65"/>
        <v>0</v>
      </c>
      <c r="O166" s="34">
        <f t="shared" si="65"/>
        <v>0</v>
      </c>
      <c r="P166" s="34">
        <f t="shared" si="65"/>
        <v>0</v>
      </c>
      <c r="Q166" s="34">
        <f t="shared" si="65"/>
        <v>0</v>
      </c>
      <c r="R166" s="34">
        <f t="shared" si="65"/>
        <v>0</v>
      </c>
      <c r="S166" s="34">
        <f t="shared" si="65"/>
        <v>0</v>
      </c>
      <c r="T166" s="34">
        <f t="shared" si="65"/>
        <v>0</v>
      </c>
      <c r="U166" s="34">
        <f t="shared" si="65"/>
        <v>0</v>
      </c>
      <c r="V166" s="34">
        <f t="shared" si="65"/>
        <v>0</v>
      </c>
      <c r="W166" s="34">
        <f t="shared" si="65"/>
        <v>0</v>
      </c>
      <c r="X166" s="34">
        <f t="shared" si="65"/>
        <v>0</v>
      </c>
      <c r="Y166" s="34">
        <f t="shared" si="65"/>
        <v>0</v>
      </c>
      <c r="Z166" s="34">
        <f t="shared" si="65"/>
        <v>0</v>
      </c>
      <c r="AA166" s="34">
        <f t="shared" si="65"/>
        <v>0</v>
      </c>
      <c r="AB166" s="34">
        <f t="shared" si="65"/>
        <v>0</v>
      </c>
      <c r="AC166" s="34">
        <f t="shared" si="65"/>
        <v>0</v>
      </c>
      <c r="AD166" s="34">
        <f t="shared" si="65"/>
        <v>0</v>
      </c>
      <c r="AE166" s="34">
        <f t="shared" si="65"/>
        <v>0</v>
      </c>
      <c r="AF166" s="34">
        <f t="shared" si="65"/>
        <v>0</v>
      </c>
      <c r="AG166" s="34">
        <f t="shared" si="65"/>
        <v>0</v>
      </c>
      <c r="AH166" s="34">
        <f t="shared" si="65"/>
        <v>0</v>
      </c>
      <c r="AI166" s="34">
        <f t="shared" si="65"/>
        <v>0</v>
      </c>
      <c r="AJ166" s="34">
        <f t="shared" si="65"/>
        <v>0</v>
      </c>
      <c r="AK166" s="34">
        <f t="shared" si="65"/>
        <v>0</v>
      </c>
      <c r="AL166" s="34">
        <f t="shared" si="65"/>
        <v>0</v>
      </c>
      <c r="AM166" s="34">
        <f t="shared" si="65"/>
        <v>0</v>
      </c>
      <c r="AN166" s="34">
        <f t="shared" si="65"/>
        <v>0</v>
      </c>
      <c r="AO166" s="34">
        <f t="shared" si="65"/>
        <v>0</v>
      </c>
      <c r="AP166" s="34">
        <f t="shared" si="65"/>
        <v>0</v>
      </c>
      <c r="AQ166" s="34">
        <f t="shared" si="65"/>
        <v>0</v>
      </c>
      <c r="AR166" s="34">
        <f t="shared" si="65"/>
        <v>0</v>
      </c>
      <c r="AS166" s="34">
        <f t="shared" si="65"/>
        <v>0</v>
      </c>
      <c r="AT166" s="34">
        <f t="shared" si="65"/>
        <v>0</v>
      </c>
      <c r="AU166" s="34">
        <f t="shared" si="65"/>
        <v>0</v>
      </c>
    </row>
    <row r="167" spans="1:47" hidden="1" outlineLevel="1">
      <c r="B167" s="32" t="s">
        <v>932</v>
      </c>
      <c r="C167" s="34">
        <f t="shared" si="65"/>
        <v>0</v>
      </c>
      <c r="D167" s="34">
        <f t="shared" si="65"/>
        <v>0</v>
      </c>
      <c r="E167" s="34">
        <f t="shared" si="65"/>
        <v>0</v>
      </c>
      <c r="F167" s="34">
        <f t="shared" si="65"/>
        <v>0</v>
      </c>
      <c r="G167" s="34">
        <f t="shared" si="65"/>
        <v>0</v>
      </c>
      <c r="H167" s="34">
        <f t="shared" si="65"/>
        <v>0</v>
      </c>
      <c r="I167" s="34">
        <f t="shared" si="65"/>
        <v>0</v>
      </c>
      <c r="J167" s="34">
        <f t="shared" si="65"/>
        <v>0</v>
      </c>
      <c r="K167" s="34">
        <f t="shared" si="65"/>
        <v>0</v>
      </c>
      <c r="L167" s="34">
        <f t="shared" si="65"/>
        <v>0</v>
      </c>
      <c r="M167" s="34">
        <f t="shared" si="65"/>
        <v>0</v>
      </c>
      <c r="N167" s="34">
        <f t="shared" si="65"/>
        <v>0</v>
      </c>
      <c r="O167" s="34">
        <f t="shared" si="65"/>
        <v>0</v>
      </c>
      <c r="P167" s="34">
        <f t="shared" si="65"/>
        <v>0</v>
      </c>
      <c r="Q167" s="34">
        <f t="shared" si="65"/>
        <v>0</v>
      </c>
      <c r="R167" s="34">
        <f t="shared" si="65"/>
        <v>0</v>
      </c>
      <c r="S167" s="34">
        <f t="shared" si="65"/>
        <v>0</v>
      </c>
      <c r="T167" s="34">
        <f t="shared" si="65"/>
        <v>0</v>
      </c>
      <c r="U167" s="34">
        <f t="shared" si="65"/>
        <v>0</v>
      </c>
      <c r="V167" s="34">
        <f t="shared" si="65"/>
        <v>0</v>
      </c>
      <c r="W167" s="34">
        <f t="shared" si="65"/>
        <v>0</v>
      </c>
      <c r="X167" s="34">
        <f t="shared" si="65"/>
        <v>0</v>
      </c>
      <c r="Y167" s="34">
        <f t="shared" si="65"/>
        <v>0</v>
      </c>
      <c r="Z167" s="34">
        <f t="shared" si="65"/>
        <v>0</v>
      </c>
      <c r="AA167" s="34">
        <f t="shared" si="65"/>
        <v>0</v>
      </c>
      <c r="AB167" s="34">
        <f t="shared" si="65"/>
        <v>0</v>
      </c>
      <c r="AC167" s="34">
        <f t="shared" si="65"/>
        <v>0</v>
      </c>
      <c r="AD167" s="34">
        <f t="shared" si="65"/>
        <v>0</v>
      </c>
      <c r="AE167" s="34">
        <f t="shared" si="65"/>
        <v>0</v>
      </c>
      <c r="AF167" s="34">
        <f t="shared" si="65"/>
        <v>0</v>
      </c>
      <c r="AG167" s="34">
        <f t="shared" si="65"/>
        <v>0</v>
      </c>
      <c r="AH167" s="34">
        <f t="shared" si="65"/>
        <v>0</v>
      </c>
      <c r="AI167" s="34">
        <f t="shared" si="65"/>
        <v>0</v>
      </c>
      <c r="AJ167" s="34">
        <f t="shared" si="65"/>
        <v>0</v>
      </c>
      <c r="AK167" s="34">
        <f t="shared" si="65"/>
        <v>0</v>
      </c>
      <c r="AL167" s="34">
        <f t="shared" si="65"/>
        <v>0</v>
      </c>
      <c r="AM167" s="34">
        <f t="shared" si="65"/>
        <v>0</v>
      </c>
      <c r="AN167" s="34">
        <f t="shared" si="65"/>
        <v>0</v>
      </c>
      <c r="AO167" s="34">
        <f t="shared" si="65"/>
        <v>0</v>
      </c>
      <c r="AP167" s="34">
        <f t="shared" si="65"/>
        <v>0</v>
      </c>
      <c r="AQ167" s="34">
        <f t="shared" si="65"/>
        <v>0</v>
      </c>
      <c r="AR167" s="34">
        <f t="shared" si="65"/>
        <v>0</v>
      </c>
      <c r="AS167" s="34">
        <f t="shared" si="65"/>
        <v>0</v>
      </c>
      <c r="AT167" s="34">
        <f t="shared" si="65"/>
        <v>0</v>
      </c>
      <c r="AU167" s="34">
        <f t="shared" si="65"/>
        <v>0</v>
      </c>
    </row>
    <row r="168" spans="1:47" hidden="1" outlineLevel="1">
      <c r="B168" s="32" t="s">
        <v>933</v>
      </c>
      <c r="C168" s="34">
        <f t="shared" si="65"/>
        <v>0</v>
      </c>
      <c r="D168" s="34">
        <f t="shared" si="65"/>
        <v>0</v>
      </c>
      <c r="E168" s="34">
        <f t="shared" si="65"/>
        <v>0</v>
      </c>
      <c r="F168" s="34">
        <f t="shared" si="65"/>
        <v>0</v>
      </c>
      <c r="G168" s="34">
        <f t="shared" si="65"/>
        <v>0</v>
      </c>
      <c r="H168" s="34">
        <f t="shared" si="65"/>
        <v>0</v>
      </c>
      <c r="I168" s="34">
        <f t="shared" si="65"/>
        <v>0</v>
      </c>
      <c r="J168" s="34">
        <f t="shared" si="65"/>
        <v>0</v>
      </c>
      <c r="K168" s="34">
        <f t="shared" si="65"/>
        <v>0</v>
      </c>
      <c r="L168" s="34">
        <f t="shared" si="65"/>
        <v>0</v>
      </c>
      <c r="M168" s="34">
        <f t="shared" si="65"/>
        <v>0</v>
      </c>
      <c r="N168" s="34">
        <f t="shared" si="65"/>
        <v>0</v>
      </c>
      <c r="O168" s="34">
        <f t="shared" si="65"/>
        <v>0</v>
      </c>
      <c r="P168" s="34">
        <f t="shared" si="65"/>
        <v>0</v>
      </c>
      <c r="Q168" s="34">
        <f t="shared" si="65"/>
        <v>0</v>
      </c>
      <c r="R168" s="34">
        <f t="shared" si="65"/>
        <v>0</v>
      </c>
      <c r="S168" s="34">
        <f t="shared" si="65"/>
        <v>0</v>
      </c>
      <c r="T168" s="34">
        <f t="shared" si="65"/>
        <v>0</v>
      </c>
      <c r="U168" s="34">
        <f t="shared" si="65"/>
        <v>0</v>
      </c>
      <c r="V168" s="34">
        <f t="shared" si="65"/>
        <v>0</v>
      </c>
      <c r="W168" s="34">
        <f t="shared" si="65"/>
        <v>0</v>
      </c>
      <c r="X168" s="34">
        <f t="shared" si="65"/>
        <v>0</v>
      </c>
      <c r="Y168" s="34">
        <f t="shared" si="65"/>
        <v>0</v>
      </c>
      <c r="Z168" s="34">
        <f t="shared" si="65"/>
        <v>0</v>
      </c>
      <c r="AA168" s="34">
        <f t="shared" si="65"/>
        <v>0</v>
      </c>
      <c r="AB168" s="34">
        <f t="shared" si="65"/>
        <v>0</v>
      </c>
      <c r="AC168" s="34">
        <f t="shared" si="65"/>
        <v>0</v>
      </c>
      <c r="AD168" s="34">
        <f t="shared" si="65"/>
        <v>0</v>
      </c>
      <c r="AE168" s="34">
        <f t="shared" si="65"/>
        <v>0</v>
      </c>
      <c r="AF168" s="34">
        <f t="shared" si="65"/>
        <v>0</v>
      </c>
      <c r="AG168" s="34">
        <f t="shared" si="65"/>
        <v>0</v>
      </c>
      <c r="AH168" s="34">
        <f t="shared" si="65"/>
        <v>0</v>
      </c>
      <c r="AI168" s="34">
        <f t="shared" si="65"/>
        <v>0</v>
      </c>
      <c r="AJ168" s="34">
        <f t="shared" si="65"/>
        <v>0</v>
      </c>
      <c r="AK168" s="34">
        <f t="shared" si="65"/>
        <v>0</v>
      </c>
      <c r="AL168" s="34">
        <f t="shared" si="65"/>
        <v>0</v>
      </c>
      <c r="AM168" s="34">
        <f t="shared" si="65"/>
        <v>0</v>
      </c>
      <c r="AN168" s="34">
        <f t="shared" si="65"/>
        <v>0</v>
      </c>
      <c r="AO168" s="34">
        <f t="shared" si="65"/>
        <v>0</v>
      </c>
      <c r="AP168" s="34">
        <f t="shared" si="65"/>
        <v>0</v>
      </c>
      <c r="AQ168" s="34">
        <f t="shared" si="65"/>
        <v>0</v>
      </c>
      <c r="AR168" s="34">
        <f t="shared" si="65"/>
        <v>0</v>
      </c>
      <c r="AS168" s="34">
        <f t="shared" si="65"/>
        <v>0</v>
      </c>
      <c r="AT168" s="34">
        <f t="shared" si="65"/>
        <v>0</v>
      </c>
      <c r="AU168" s="34">
        <f t="shared" si="65"/>
        <v>0</v>
      </c>
    </row>
    <row r="169" spans="1:47" hidden="1" outlineLevel="1"/>
    <row r="171" spans="1:47">
      <c r="A171" s="193" t="s">
        <v>960</v>
      </c>
    </row>
    <row r="172" spans="1:47" outlineLevel="1">
      <c r="C172" s="176"/>
      <c r="D172" s="176" t="s">
        <v>952</v>
      </c>
      <c r="E172" s="176" t="s">
        <v>953</v>
      </c>
      <c r="F172" s="176" t="s">
        <v>954</v>
      </c>
      <c r="G172" s="176"/>
      <c r="H172" s="176" t="s">
        <v>1136</v>
      </c>
      <c r="I172" s="176"/>
      <c r="J172" s="176"/>
      <c r="K172" s="176"/>
      <c r="L172" s="176"/>
      <c r="M172" s="176"/>
      <c r="N172" s="176"/>
    </row>
    <row r="173" spans="1:47" ht="67.5" outlineLevel="1">
      <c r="C173" s="211" t="s">
        <v>945</v>
      </c>
      <c r="D173" s="176"/>
      <c r="E173" s="176"/>
      <c r="F173" s="176"/>
      <c r="G173" s="176"/>
      <c r="H173" s="176" t="s">
        <v>1137</v>
      </c>
      <c r="I173" s="176"/>
      <c r="J173" s="176"/>
      <c r="K173" s="176"/>
      <c r="L173" s="176"/>
      <c r="M173" s="176"/>
      <c r="N173" s="176"/>
    </row>
    <row r="174" spans="1:47" outlineLevel="1">
      <c r="A174">
        <v>1</v>
      </c>
      <c r="B174" t="s">
        <v>1133</v>
      </c>
      <c r="C174" s="176">
        <f t="shared" ref="C174:C179" si="66">INDEX($D174:$F174,1,d.Region)</f>
        <v>0</v>
      </c>
      <c r="D174" s="182">
        <v>0</v>
      </c>
      <c r="E174" s="182">
        <v>0</v>
      </c>
      <c r="F174" s="182">
        <v>0</v>
      </c>
      <c r="G174" s="176"/>
      <c r="H174" s="438">
        <f>ROUND(7*30.4+$C174,0)</f>
        <v>213</v>
      </c>
      <c r="I174" s="176"/>
      <c r="J174" s="176"/>
      <c r="K174" s="176"/>
      <c r="L174" s="176"/>
      <c r="M174" s="176"/>
      <c r="N174" s="176"/>
    </row>
    <row r="175" spans="1:47" outlineLevel="1">
      <c r="A175">
        <v>2</v>
      </c>
      <c r="B175" t="s">
        <v>1135</v>
      </c>
      <c r="C175" s="176">
        <f t="shared" si="66"/>
        <v>21</v>
      </c>
      <c r="D175" s="182">
        <v>21</v>
      </c>
      <c r="E175" s="182">
        <v>21</v>
      </c>
      <c r="F175" s="182">
        <v>21</v>
      </c>
      <c r="G175" s="176"/>
      <c r="H175" s="438">
        <f t="shared" ref="H175:H179" si="67">ROUND(7*30.4+$C175,0)</f>
        <v>234</v>
      </c>
      <c r="I175" s="176"/>
      <c r="J175" s="176"/>
      <c r="K175" s="176"/>
      <c r="L175" s="176"/>
      <c r="M175" s="176"/>
      <c r="N175" s="176"/>
    </row>
    <row r="176" spans="1:47" outlineLevel="1">
      <c r="A176">
        <v>3</v>
      </c>
      <c r="B176" t="s">
        <v>1134</v>
      </c>
      <c r="C176" s="176">
        <f t="shared" si="66"/>
        <v>35</v>
      </c>
      <c r="D176" s="182">
        <v>35</v>
      </c>
      <c r="E176" s="182">
        <v>35</v>
      </c>
      <c r="F176" s="182">
        <v>35</v>
      </c>
      <c r="G176" s="176"/>
      <c r="H176" s="438">
        <f t="shared" si="67"/>
        <v>248</v>
      </c>
      <c r="I176" s="176"/>
      <c r="J176" s="176"/>
      <c r="K176" s="176"/>
      <c r="L176" s="176"/>
      <c r="M176" s="176"/>
      <c r="N176" s="176"/>
    </row>
    <row r="177" spans="1:14" outlineLevel="1">
      <c r="A177">
        <v>4</v>
      </c>
      <c r="B177" t="s">
        <v>951</v>
      </c>
      <c r="C177" s="176">
        <f t="shared" si="66"/>
        <v>49</v>
      </c>
      <c r="D177" s="182">
        <v>49</v>
      </c>
      <c r="E177" s="182">
        <v>49</v>
      </c>
      <c r="F177" s="182">
        <v>49</v>
      </c>
      <c r="G177" s="176" t="s">
        <v>983</v>
      </c>
      <c r="H177" s="438">
        <f t="shared" si="67"/>
        <v>262</v>
      </c>
      <c r="I177" s="176"/>
      <c r="J177" s="176"/>
      <c r="K177" s="176"/>
      <c r="L177" s="176"/>
      <c r="M177" s="176"/>
      <c r="N177" s="176"/>
    </row>
    <row r="178" spans="1:14" outlineLevel="1">
      <c r="A178">
        <v>5</v>
      </c>
      <c r="B178" t="s">
        <v>981</v>
      </c>
      <c r="C178" s="176">
        <f t="shared" si="66"/>
        <v>63</v>
      </c>
      <c r="D178" s="182">
        <v>63</v>
      </c>
      <c r="E178" s="182">
        <v>63</v>
      </c>
      <c r="F178" s="182">
        <v>63</v>
      </c>
      <c r="G178" s="176" t="s">
        <v>983</v>
      </c>
      <c r="H178" s="438">
        <f t="shared" si="67"/>
        <v>276</v>
      </c>
      <c r="I178" s="176"/>
      <c r="J178" s="176"/>
      <c r="K178" s="176"/>
      <c r="L178" s="176"/>
      <c r="M178" s="176"/>
      <c r="N178" s="176"/>
    </row>
    <row r="179" spans="1:14" outlineLevel="1">
      <c r="A179">
        <v>6</v>
      </c>
      <c r="B179" t="s">
        <v>1531</v>
      </c>
      <c r="C179" s="176">
        <f t="shared" si="66"/>
        <v>0</v>
      </c>
      <c r="D179" s="145">
        <f>D174</f>
        <v>0</v>
      </c>
      <c r="E179" s="145">
        <f t="shared" ref="E179:F179" si="68">E174</f>
        <v>0</v>
      </c>
      <c r="F179" s="145">
        <f t="shared" si="68"/>
        <v>0</v>
      </c>
      <c r="G179" s="176" t="s">
        <v>983</v>
      </c>
      <c r="H179" s="438">
        <f t="shared" si="67"/>
        <v>213</v>
      </c>
      <c r="I179" s="176"/>
      <c r="J179" s="176"/>
      <c r="K179" s="176"/>
      <c r="L179" s="176"/>
      <c r="M179" s="176"/>
      <c r="N179" s="176"/>
    </row>
    <row r="180" spans="1:14"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outlineLevel="1">
      <c r="C183" s="184" t="s">
        <v>975</v>
      </c>
      <c r="D183" s="184" t="s">
        <v>976</v>
      </c>
      <c r="E183" s="184" t="s">
        <v>977</v>
      </c>
      <c r="F183" s="181" t="s">
        <v>952</v>
      </c>
      <c r="G183" s="181"/>
      <c r="H183" s="181"/>
      <c r="I183" s="181" t="s">
        <v>953</v>
      </c>
      <c r="J183" s="181"/>
      <c r="K183" s="181"/>
      <c r="L183" s="181" t="s">
        <v>954</v>
      </c>
      <c r="M183" s="181"/>
      <c r="N183" s="181"/>
    </row>
    <row r="184" spans="1:14"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outlineLevel="1">
      <c r="A185">
        <v>1</v>
      </c>
      <c r="B185" t="s">
        <v>1133</v>
      </c>
      <c r="C185" s="349">
        <f t="shared" ref="C185:E190" si="69">C$184+CHOOSE(d.Region,F185,I185,L185)</f>
        <v>287</v>
      </c>
      <c r="D185" s="350">
        <f t="shared" si="69"/>
        <v>321</v>
      </c>
      <c r="E185" s="351">
        <f t="shared" si="69"/>
        <v>356</v>
      </c>
      <c r="F185" s="436"/>
      <c r="G185" s="230"/>
      <c r="H185" s="230"/>
      <c r="I185" s="230"/>
      <c r="J185" s="230"/>
      <c r="K185" s="230"/>
      <c r="L185" s="230"/>
      <c r="M185" s="230"/>
      <c r="N185" s="230"/>
    </row>
    <row r="186" spans="1:14" outlineLevel="1">
      <c r="A186">
        <v>2</v>
      </c>
      <c r="B186" t="s">
        <v>1135</v>
      </c>
      <c r="C186" s="352">
        <f t="shared" si="69"/>
        <v>287</v>
      </c>
      <c r="D186" s="176">
        <f t="shared" si="69"/>
        <v>321</v>
      </c>
      <c r="E186" s="353">
        <f t="shared" si="69"/>
        <v>356</v>
      </c>
      <c r="F186" s="436"/>
      <c r="G186" s="230"/>
      <c r="H186" s="230"/>
      <c r="I186" s="230"/>
      <c r="J186" s="230"/>
      <c r="K186" s="230"/>
      <c r="L186" s="230"/>
      <c r="M186" s="230"/>
      <c r="N186" s="230"/>
    </row>
    <row r="187" spans="1:14" outlineLevel="1">
      <c r="A187">
        <v>3</v>
      </c>
      <c r="B187" t="s">
        <v>1134</v>
      </c>
      <c r="C187" s="352">
        <f t="shared" si="69"/>
        <v>287</v>
      </c>
      <c r="D187" s="176">
        <f t="shared" si="69"/>
        <v>321</v>
      </c>
      <c r="E187" s="353">
        <f t="shared" si="69"/>
        <v>356</v>
      </c>
      <c r="F187" s="436"/>
      <c r="G187" s="230"/>
      <c r="H187" s="230"/>
      <c r="I187" s="230"/>
      <c r="J187" s="230"/>
      <c r="K187" s="230"/>
      <c r="L187" s="230"/>
      <c r="M187" s="230"/>
      <c r="N187" s="230"/>
    </row>
    <row r="188" spans="1:14" outlineLevel="1">
      <c r="A188">
        <v>4</v>
      </c>
      <c r="B188" t="s">
        <v>951</v>
      </c>
      <c r="C188" s="352">
        <f t="shared" si="69"/>
        <v>287</v>
      </c>
      <c r="D188" s="176">
        <f t="shared" si="69"/>
        <v>321</v>
      </c>
      <c r="E188" s="353">
        <f t="shared" si="69"/>
        <v>356</v>
      </c>
      <c r="F188" s="436"/>
      <c r="G188" s="230"/>
      <c r="H188" s="230"/>
      <c r="I188" s="230"/>
      <c r="J188" s="230"/>
      <c r="K188" s="230"/>
      <c r="L188" s="230"/>
      <c r="M188" s="230"/>
      <c r="N188" s="230"/>
    </row>
    <row r="189" spans="1:14" outlineLevel="1">
      <c r="A189">
        <v>5</v>
      </c>
      <c r="B189" t="s">
        <v>981</v>
      </c>
      <c r="C189" s="352">
        <f t="shared" ref="C189" si="70">C$184+CHOOSE(d.Region,F189,I189,L189)</f>
        <v>287</v>
      </c>
      <c r="D189" s="176">
        <f t="shared" ref="D189" si="71">D$184+CHOOSE(d.Region,G189,J189,M189)</f>
        <v>321</v>
      </c>
      <c r="E189" s="353">
        <f t="shared" ref="E189" si="72">E$184+CHOOSE(d.Region,H189,K189,N189)</f>
        <v>356</v>
      </c>
      <c r="F189" s="436"/>
      <c r="G189" s="230"/>
      <c r="H189" s="230"/>
      <c r="I189" s="230"/>
      <c r="J189" s="230"/>
      <c r="K189" s="230"/>
      <c r="L189" s="230"/>
      <c r="M189" s="230"/>
      <c r="N189" s="230"/>
    </row>
    <row r="190" spans="1:14" outlineLevel="1">
      <c r="A190">
        <v>6</v>
      </c>
      <c r="B190" t="s">
        <v>1531</v>
      </c>
      <c r="C190" s="354">
        <f t="shared" si="69"/>
        <v>287</v>
      </c>
      <c r="D190" s="355">
        <f t="shared" si="69"/>
        <v>321</v>
      </c>
      <c r="E190" s="356">
        <f t="shared" si="69"/>
        <v>356</v>
      </c>
      <c r="F190" s="492">
        <f>F185</f>
        <v>0</v>
      </c>
      <c r="G190" s="492">
        <f t="shared" ref="G190:N190" si="73">G185</f>
        <v>0</v>
      </c>
      <c r="H190" s="492">
        <f t="shared" si="73"/>
        <v>0</v>
      </c>
      <c r="I190" s="492">
        <f t="shared" si="73"/>
        <v>0</v>
      </c>
      <c r="J190" s="492">
        <f t="shared" si="73"/>
        <v>0</v>
      </c>
      <c r="K190" s="492">
        <f t="shared" si="73"/>
        <v>0</v>
      </c>
      <c r="L190" s="492">
        <f t="shared" si="73"/>
        <v>0</v>
      </c>
      <c r="M190" s="492">
        <f t="shared" si="73"/>
        <v>0</v>
      </c>
      <c r="N190" s="492">
        <f t="shared" si="73"/>
        <v>0</v>
      </c>
    </row>
    <row r="191" spans="1:14"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74">INDEX($F197:$N197,$194:$194+(d.Region-1)*3)</f>
        <v>0</v>
      </c>
      <c r="D197" s="229">
        <f t="shared" si="74"/>
        <v>0</v>
      </c>
      <c r="E197" s="229">
        <f t="shared" si="74"/>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74"/>
        <v>0.25</v>
      </c>
      <c r="D198" s="229">
        <f t="shared" si="74"/>
        <v>0.25</v>
      </c>
      <c r="E198" s="229">
        <f t="shared" si="74"/>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74"/>
        <v>0.5</v>
      </c>
      <c r="D199" s="229">
        <f t="shared" si="74"/>
        <v>0.5</v>
      </c>
      <c r="E199" s="229">
        <f t="shared" si="74"/>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75">D203</f>
        <v>1</v>
      </c>
      <c r="F203">
        <f t="shared" si="75"/>
        <v>1</v>
      </c>
      <c r="G203">
        <f>C203+1</f>
        <v>2</v>
      </c>
      <c r="H203">
        <f>G203</f>
        <v>2</v>
      </c>
      <c r="I203">
        <f t="shared" ref="I203:J203" si="76">H203</f>
        <v>2</v>
      </c>
      <c r="J203">
        <f t="shared" si="76"/>
        <v>2</v>
      </c>
      <c r="K203">
        <f t="shared" ref="K203" si="77">G203+1</f>
        <v>3</v>
      </c>
      <c r="L203">
        <f t="shared" ref="L203:R203" si="78">K203</f>
        <v>3</v>
      </c>
      <c r="M203">
        <f t="shared" si="78"/>
        <v>3</v>
      </c>
      <c r="N203">
        <f t="shared" si="78"/>
        <v>3</v>
      </c>
      <c r="O203">
        <f t="shared" ref="O203" si="79">K203+1</f>
        <v>4</v>
      </c>
      <c r="P203">
        <f t="shared" ref="P203" si="80">O203</f>
        <v>4</v>
      </c>
      <c r="Q203">
        <f t="shared" si="78"/>
        <v>4</v>
      </c>
      <c r="R203">
        <f t="shared" si="78"/>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81">INDEX(i.Periods,C$205,1+d.TOL+(C$203-1)*3)</f>
        <v>33</v>
      </c>
      <c r="D206" s="149">
        <f t="shared" si="81"/>
        <v>49</v>
      </c>
      <c r="E206" s="149">
        <f t="shared" si="81"/>
        <v>54</v>
      </c>
      <c r="F206" s="149">
        <f t="shared" si="81"/>
        <v>84</v>
      </c>
      <c r="G206" s="149">
        <f t="shared" si="81"/>
        <v>33</v>
      </c>
      <c r="H206" s="149">
        <f t="shared" si="81"/>
        <v>51</v>
      </c>
      <c r="I206" s="149">
        <f t="shared" si="81"/>
        <v>56</v>
      </c>
      <c r="J206" s="149">
        <f t="shared" si="81"/>
        <v>86</v>
      </c>
      <c r="K206" s="149">
        <f t="shared" si="81"/>
        <v>33</v>
      </c>
      <c r="L206" s="149">
        <f t="shared" si="81"/>
        <v>54</v>
      </c>
      <c r="M206" s="149">
        <f t="shared" si="81"/>
        <v>59</v>
      </c>
      <c r="N206" s="149">
        <f t="shared" si="81"/>
        <v>89</v>
      </c>
      <c r="O206" s="149">
        <f t="shared" si="81"/>
        <v>33</v>
      </c>
      <c r="P206" s="149">
        <f t="shared" si="81"/>
        <v>56</v>
      </c>
      <c r="Q206" s="149">
        <f t="shared" si="81"/>
        <v>61</v>
      </c>
      <c r="R206" s="149">
        <f t="shared" si="81"/>
        <v>91</v>
      </c>
      <c r="S206" s="149">
        <f t="shared" ref="S206:Z206" si="82">INDEX(i.Periods,S$205,1+d.TOL+(S$203-1)*3)</f>
        <v>33</v>
      </c>
      <c r="T206" s="149">
        <f t="shared" si="82"/>
        <v>58</v>
      </c>
      <c r="U206" s="149">
        <f t="shared" si="82"/>
        <v>63</v>
      </c>
      <c r="V206" s="149">
        <f t="shared" si="82"/>
        <v>93</v>
      </c>
      <c r="W206" s="149">
        <f t="shared" si="82"/>
        <v>33</v>
      </c>
      <c r="X206" s="149">
        <f t="shared" si="82"/>
        <v>49</v>
      </c>
      <c r="Y206" s="149">
        <f t="shared" si="82"/>
        <v>54</v>
      </c>
      <c r="Z206" s="149">
        <f t="shared" si="82"/>
        <v>84</v>
      </c>
    </row>
    <row r="207" spans="1:26" outlineLevel="1">
      <c r="B207" t="s">
        <v>982</v>
      </c>
      <c r="C207" s="126">
        <f>INDEX(i.Periods,C$205+1,1+d.TOL+(C$203-1)*3)</f>
        <v>49</v>
      </c>
      <c r="D207" s="126">
        <f>INDEX(i.Periods,D$205+1,1+d.TOL+(D$203-1)*3)</f>
        <v>54</v>
      </c>
      <c r="E207" s="241">
        <f>INDEX(i.Periods,E$205+2,1+d.TOL+(E$203-1)*3)</f>
        <v>76</v>
      </c>
      <c r="F207" s="126">
        <f>INDEX(i.Periods,F$205+1,1+d.TOL+(F$203-1)*3)</f>
        <v>102</v>
      </c>
      <c r="G207" s="126">
        <f>INDEX(i.Periods,G$205+1,1+d.TOL+(G$203-1)*3)</f>
        <v>51</v>
      </c>
      <c r="H207" s="126">
        <f>INDEX(i.Periods,H$205+1,1+d.TOL+(H$203-1)*3)</f>
        <v>56</v>
      </c>
      <c r="I207" s="241">
        <f>INDEX(i.Periods,I$205+2,1+d.TOL+(I$203-1)*3)</f>
        <v>78</v>
      </c>
      <c r="J207" s="126">
        <f>INDEX(i.Periods,J$205+1,1+d.TOL+(J$203-1)*3)</f>
        <v>102</v>
      </c>
      <c r="K207" s="126">
        <f>INDEX(i.Periods,K$205+1,1+d.TOL+(K$203-1)*3)</f>
        <v>54</v>
      </c>
      <c r="L207" s="126">
        <f>INDEX(i.Periods,L$205+1,1+d.TOL+(L$203-1)*3)</f>
        <v>59</v>
      </c>
      <c r="M207" s="241">
        <f>INDEX(i.Periods,M$205+2,1+d.TOL+(M$203-1)*3)</f>
        <v>81</v>
      </c>
      <c r="N207" s="126">
        <f>INDEX(i.Periods,N$205+1,1+d.TOL+(N$203-1)*3)</f>
        <v>102</v>
      </c>
      <c r="O207" s="126">
        <f>INDEX(i.Periods,O$205+1,1+d.TOL+(O$203-1)*3)</f>
        <v>56</v>
      </c>
      <c r="P207" s="126">
        <f>INDEX(i.Periods,P$205+1,1+d.TOL+(P$203-1)*3)</f>
        <v>61</v>
      </c>
      <c r="Q207" s="241">
        <f>INDEX(i.Periods,Q$205+2,1+d.TOL+(Q$203-1)*3)</f>
        <v>83</v>
      </c>
      <c r="R207" s="126">
        <f>INDEX(i.Periods,R$205+1,1+d.TOL+(R$203-1)*3)</f>
        <v>102</v>
      </c>
      <c r="S207" s="126">
        <f>INDEX(i.Periods,S$205+1,1+d.TOL+(S$203-1)*3)</f>
        <v>58</v>
      </c>
      <c r="T207" s="126">
        <f>INDEX(i.Periods,T$205+1,1+d.TOL+(T$203-1)*3)</f>
        <v>63</v>
      </c>
      <c r="U207" s="241">
        <f>INDEX(i.Periods,U$205+2,1+d.TOL+(U$203-1)*3)</f>
        <v>85</v>
      </c>
      <c r="V207" s="126">
        <f>INDEX(i.Periods,V$205+1,1+d.TOL+(V$203-1)*3)</f>
        <v>102</v>
      </c>
      <c r="W207" s="126">
        <f>INDEX(i.Periods,W$205+1,1+d.TOL+(W$203-1)*3)</f>
        <v>49</v>
      </c>
      <c r="X207" s="126">
        <f>INDEX(i.Periods,X$205+1,1+d.TOL+(X$203-1)*3)</f>
        <v>54</v>
      </c>
      <c r="Y207" s="241">
        <f>INDEX(i.Periods,Y$205+2,1+d.TOL+(Y$203-1)*3)</f>
        <v>76</v>
      </c>
      <c r="Z207" s="126">
        <f>INDEX(i.Periods,Z$205+1,1+d.TOL+(Z$203-1)*3)</f>
        <v>102</v>
      </c>
    </row>
    <row r="208" spans="1:26" ht="56.25" customHeight="1" outlineLevel="1">
      <c r="A208">
        <v>1</v>
      </c>
      <c r="B208" t="s">
        <v>963</v>
      </c>
      <c r="C208" s="485" t="str">
        <f t="shared" ref="C208:L209" si="83">INDEX(i.TOL_indices,d.TOL,$A208)&amp;", "&amp;TEXT(C$206,"0")&amp;":"&amp;TEXT(C$207,"0")</f>
        <v>19:20, 33:49</v>
      </c>
      <c r="D208" s="485" t="str">
        <f t="shared" si="83"/>
        <v>19:20, 49:54</v>
      </c>
      <c r="E208" s="485" t="str">
        <f t="shared" si="83"/>
        <v>19:20, 54:76</v>
      </c>
      <c r="F208" s="485" t="str">
        <f t="shared" si="83"/>
        <v>19:20, 84:102</v>
      </c>
      <c r="G208" s="485" t="str">
        <f t="shared" si="83"/>
        <v>19:20, 33:51</v>
      </c>
      <c r="H208" s="485" t="str">
        <f t="shared" si="83"/>
        <v>19:20, 51:56</v>
      </c>
      <c r="I208" s="485" t="str">
        <f t="shared" si="83"/>
        <v>19:20, 56:78</v>
      </c>
      <c r="J208" s="485" t="str">
        <f t="shared" si="83"/>
        <v>19:20, 86:102</v>
      </c>
      <c r="K208" s="485" t="str">
        <f t="shared" si="83"/>
        <v>19:20, 33:54</v>
      </c>
      <c r="L208" s="485" t="str">
        <f t="shared" si="83"/>
        <v>19:20, 54:59</v>
      </c>
      <c r="M208" s="485" t="str">
        <f t="shared" ref="M208:Z209" si="84">INDEX(i.TOL_indices,d.TOL,$A208)&amp;", "&amp;TEXT(M$206,"0")&amp;":"&amp;TEXT(M$207,"0")</f>
        <v>19:20, 59:81</v>
      </c>
      <c r="N208" s="485" t="str">
        <f t="shared" si="84"/>
        <v>19:20, 89:102</v>
      </c>
      <c r="O208" s="485" t="str">
        <f t="shared" si="84"/>
        <v>19:20, 33:56</v>
      </c>
      <c r="P208" s="485" t="str">
        <f t="shared" si="84"/>
        <v>19:20, 56:61</v>
      </c>
      <c r="Q208" s="485" t="str">
        <f t="shared" si="84"/>
        <v>19:20, 61:83</v>
      </c>
      <c r="R208" s="485" t="str">
        <f t="shared" si="84"/>
        <v>19:20, 91:102</v>
      </c>
      <c r="S208" s="485" t="str">
        <f t="shared" si="84"/>
        <v>19:20, 33:58</v>
      </c>
      <c r="T208" s="485" t="str">
        <f t="shared" si="84"/>
        <v>19:20, 58:63</v>
      </c>
      <c r="U208" s="485" t="str">
        <f t="shared" si="84"/>
        <v>19:20, 63:85</v>
      </c>
      <c r="V208" s="485" t="str">
        <f t="shared" si="84"/>
        <v>19:20, 93:102</v>
      </c>
      <c r="W208" s="485" t="str">
        <f t="shared" si="84"/>
        <v>19:20, 33:49</v>
      </c>
      <c r="X208" s="485" t="str">
        <f t="shared" si="84"/>
        <v>19:20, 49:54</v>
      </c>
      <c r="Y208" s="485" t="str">
        <f t="shared" si="84"/>
        <v>19:20, 54:76</v>
      </c>
      <c r="Z208" s="485" t="str">
        <f t="shared" si="84"/>
        <v>19:20, 84:102</v>
      </c>
    </row>
    <row r="209" spans="1:67" ht="48.75" customHeight="1" outlineLevel="1">
      <c r="A209">
        <v>2</v>
      </c>
      <c r="C209" s="485" t="str">
        <f t="shared" si="83"/>
        <v>1:2, 33:49</v>
      </c>
      <c r="D209" s="485" t="str">
        <f t="shared" si="83"/>
        <v>1:2, 49:54</v>
      </c>
      <c r="E209" s="485" t="str">
        <f t="shared" si="83"/>
        <v>1:2, 54:76</v>
      </c>
      <c r="F209" s="485" t="str">
        <f t="shared" si="83"/>
        <v>1:2, 84:102</v>
      </c>
      <c r="G209" s="485" t="str">
        <f t="shared" si="83"/>
        <v>1:2, 33:51</v>
      </c>
      <c r="H209" s="485" t="str">
        <f t="shared" si="83"/>
        <v>1:2, 51:56</v>
      </c>
      <c r="I209" s="485" t="str">
        <f t="shared" si="83"/>
        <v>1:2, 56:78</v>
      </c>
      <c r="J209" s="485" t="str">
        <f t="shared" si="83"/>
        <v>1:2, 86:102</v>
      </c>
      <c r="K209" s="485" t="str">
        <f t="shared" si="83"/>
        <v>1:2, 33:54</v>
      </c>
      <c r="L209" s="485" t="str">
        <f t="shared" si="83"/>
        <v>1:2, 54:59</v>
      </c>
      <c r="M209" s="485" t="str">
        <f t="shared" si="84"/>
        <v>1:2, 59:81</v>
      </c>
      <c r="N209" s="485" t="str">
        <f t="shared" si="84"/>
        <v>1:2, 89:102</v>
      </c>
      <c r="O209" s="485" t="str">
        <f t="shared" si="84"/>
        <v>1:2, 33:56</v>
      </c>
      <c r="P209" s="485" t="str">
        <f t="shared" si="84"/>
        <v>1:2, 56:61</v>
      </c>
      <c r="Q209" s="485" t="str">
        <f t="shared" si="84"/>
        <v>1:2, 61:83</v>
      </c>
      <c r="R209" s="485" t="str">
        <f t="shared" si="84"/>
        <v>1:2, 91:102</v>
      </c>
      <c r="S209" s="485" t="str">
        <f t="shared" si="84"/>
        <v>1:2, 33:58</v>
      </c>
      <c r="T209" s="485" t="str">
        <f t="shared" si="84"/>
        <v>1:2, 58:63</v>
      </c>
      <c r="U209" s="485" t="str">
        <f t="shared" si="84"/>
        <v>1:2, 63:85</v>
      </c>
      <c r="V209" s="485" t="str">
        <f t="shared" si="84"/>
        <v>1:2, 93:102</v>
      </c>
      <c r="W209" s="485" t="str">
        <f t="shared" si="84"/>
        <v>1:2, 33:49</v>
      </c>
      <c r="X209" s="485" t="str">
        <f t="shared" si="84"/>
        <v>1:2, 49:54</v>
      </c>
      <c r="Y209" s="485" t="str">
        <f t="shared" si="84"/>
        <v>1:2, 54:76</v>
      </c>
      <c r="Z209" s="485" t="str">
        <f t="shared" si="84"/>
        <v>1:2, 84:102</v>
      </c>
    </row>
    <row r="210" spans="1:67" outlineLevel="1">
      <c r="B210" t="s">
        <v>1158</v>
      </c>
    </row>
    <row r="211" spans="1:67" outlineLevel="1">
      <c r="A211">
        <v>0</v>
      </c>
      <c r="C211" s="182">
        <v>0</v>
      </c>
      <c r="D211" s="182">
        <v>0</v>
      </c>
      <c r="E211" s="182">
        <v>0</v>
      </c>
      <c r="F211" s="182">
        <v>0</v>
      </c>
      <c r="G211" s="176">
        <f>C211</f>
        <v>0</v>
      </c>
      <c r="H211" s="176">
        <f t="shared" ref="H211:K216" si="85">D211</f>
        <v>0</v>
      </c>
      <c r="I211" s="176">
        <f t="shared" si="85"/>
        <v>0</v>
      </c>
      <c r="J211" s="176">
        <f t="shared" si="85"/>
        <v>0</v>
      </c>
      <c r="K211" s="176">
        <f>G211</f>
        <v>0</v>
      </c>
      <c r="L211" s="176">
        <f t="shared" ref="L211:O216" si="86">H211</f>
        <v>0</v>
      </c>
      <c r="M211" s="176">
        <f t="shared" si="86"/>
        <v>0</v>
      </c>
      <c r="N211" s="176">
        <f t="shared" si="86"/>
        <v>0</v>
      </c>
      <c r="O211" s="176">
        <f>K211</f>
        <v>0</v>
      </c>
      <c r="P211" s="176">
        <f t="shared" ref="P211:R214" si="87">L211</f>
        <v>0</v>
      </c>
      <c r="Q211" s="176">
        <f t="shared" si="87"/>
        <v>0</v>
      </c>
      <c r="R211" s="176">
        <f t="shared" si="87"/>
        <v>0</v>
      </c>
      <c r="S211" s="176">
        <f t="shared" ref="S211:S216" si="88">O211</f>
        <v>0</v>
      </c>
      <c r="T211" s="176">
        <f t="shared" ref="T211:T214" si="89">P211</f>
        <v>0</v>
      </c>
      <c r="U211" s="176">
        <f t="shared" ref="U211:U214" si="90">Q211</f>
        <v>0</v>
      </c>
      <c r="V211" s="176">
        <f t="shared" ref="V211:V214" si="91">R211</f>
        <v>0</v>
      </c>
      <c r="W211" s="176">
        <f t="shared" ref="W211:W216" si="92">S211</f>
        <v>0</v>
      </c>
      <c r="X211" s="176">
        <f t="shared" ref="X211:X214" si="93">T211</f>
        <v>0</v>
      </c>
      <c r="Y211" s="176">
        <f t="shared" ref="Y211:Y214" si="94">U211</f>
        <v>0</v>
      </c>
      <c r="Z211" s="176">
        <f t="shared" ref="Z211:Z214" si="95">V211</f>
        <v>0</v>
      </c>
    </row>
    <row r="212" spans="1:67" outlineLevel="1">
      <c r="A212">
        <v>1</v>
      </c>
      <c r="C212" s="182">
        <v>-1</v>
      </c>
      <c r="D212" s="182">
        <v>0.5</v>
      </c>
      <c r="E212" s="182">
        <v>0.5</v>
      </c>
      <c r="F212" s="182">
        <v>0.5</v>
      </c>
      <c r="G212" s="176">
        <f>C212</f>
        <v>-1</v>
      </c>
      <c r="H212" s="176">
        <f t="shared" si="85"/>
        <v>0.5</v>
      </c>
      <c r="I212" s="176">
        <f t="shared" si="85"/>
        <v>0.5</v>
      </c>
      <c r="J212" s="176">
        <f t="shared" si="85"/>
        <v>0.5</v>
      </c>
      <c r="K212" s="176">
        <f>G212</f>
        <v>-1</v>
      </c>
      <c r="L212" s="176">
        <f t="shared" si="86"/>
        <v>0.5</v>
      </c>
      <c r="M212" s="176">
        <f t="shared" si="86"/>
        <v>0.5</v>
      </c>
      <c r="N212" s="176">
        <f t="shared" si="86"/>
        <v>0.5</v>
      </c>
      <c r="O212" s="176">
        <f>K212</f>
        <v>-1</v>
      </c>
      <c r="P212" s="176">
        <f t="shared" si="87"/>
        <v>0.5</v>
      </c>
      <c r="Q212" s="176">
        <f t="shared" si="87"/>
        <v>0.5</v>
      </c>
      <c r="R212" s="176">
        <f t="shared" si="87"/>
        <v>0.5</v>
      </c>
      <c r="S212" s="176">
        <f t="shared" si="88"/>
        <v>-1</v>
      </c>
      <c r="T212" s="176">
        <f t="shared" si="89"/>
        <v>0.5</v>
      </c>
      <c r="U212" s="176">
        <f t="shared" si="90"/>
        <v>0.5</v>
      </c>
      <c r="V212" s="176">
        <f t="shared" si="91"/>
        <v>0.5</v>
      </c>
      <c r="W212" s="176">
        <f t="shared" si="92"/>
        <v>-1</v>
      </c>
      <c r="X212" s="176">
        <f t="shared" si="93"/>
        <v>0.5</v>
      </c>
      <c r="Y212" s="176">
        <f t="shared" si="94"/>
        <v>0.5</v>
      </c>
      <c r="Z212" s="176">
        <f t="shared" si="95"/>
        <v>0.5</v>
      </c>
    </row>
    <row r="213" spans="1:67" outlineLevel="1">
      <c r="A213">
        <v>2</v>
      </c>
      <c r="C213" s="182">
        <v>-0.5</v>
      </c>
      <c r="D213" s="182">
        <v>1</v>
      </c>
      <c r="E213" s="182">
        <v>1</v>
      </c>
      <c r="F213" s="182">
        <v>1</v>
      </c>
      <c r="G213" s="176">
        <f t="shared" ref="G213:G216" si="96">C213</f>
        <v>-0.5</v>
      </c>
      <c r="H213" s="176">
        <f t="shared" si="85"/>
        <v>1</v>
      </c>
      <c r="I213" s="176">
        <f t="shared" si="85"/>
        <v>1</v>
      </c>
      <c r="J213" s="176">
        <f t="shared" si="85"/>
        <v>1</v>
      </c>
      <c r="K213" s="176">
        <f t="shared" si="85"/>
        <v>-0.5</v>
      </c>
      <c r="L213" s="176">
        <f t="shared" si="86"/>
        <v>1</v>
      </c>
      <c r="M213" s="176">
        <f t="shared" si="86"/>
        <v>1</v>
      </c>
      <c r="N213" s="176">
        <f t="shared" si="86"/>
        <v>1</v>
      </c>
      <c r="O213" s="176">
        <f t="shared" si="86"/>
        <v>-0.5</v>
      </c>
      <c r="P213" s="176">
        <f t="shared" si="87"/>
        <v>1</v>
      </c>
      <c r="Q213" s="176">
        <f t="shared" si="87"/>
        <v>1</v>
      </c>
      <c r="R213" s="176">
        <f t="shared" si="87"/>
        <v>1</v>
      </c>
      <c r="S213" s="176">
        <f t="shared" si="88"/>
        <v>-0.5</v>
      </c>
      <c r="T213" s="176">
        <f t="shared" si="89"/>
        <v>1</v>
      </c>
      <c r="U213" s="176">
        <f t="shared" si="90"/>
        <v>1</v>
      </c>
      <c r="V213" s="176">
        <f t="shared" si="91"/>
        <v>1</v>
      </c>
      <c r="W213" s="176">
        <f t="shared" si="92"/>
        <v>-0.5</v>
      </c>
      <c r="X213" s="176">
        <f t="shared" si="93"/>
        <v>1</v>
      </c>
      <c r="Y213" s="176">
        <f t="shared" si="94"/>
        <v>1</v>
      </c>
      <c r="Z213" s="176">
        <f t="shared" si="95"/>
        <v>1</v>
      </c>
    </row>
    <row r="214" spans="1:67" outlineLevel="1">
      <c r="A214">
        <v>3</v>
      </c>
      <c r="C214" s="182">
        <v>0</v>
      </c>
      <c r="D214" s="182">
        <v>1.5</v>
      </c>
      <c r="E214" s="182">
        <v>1.5</v>
      </c>
      <c r="F214" s="182">
        <v>1.5</v>
      </c>
      <c r="G214" s="176">
        <f t="shared" si="96"/>
        <v>0</v>
      </c>
      <c r="H214" s="176">
        <f t="shared" si="85"/>
        <v>1.5</v>
      </c>
      <c r="I214" s="176">
        <f t="shared" si="85"/>
        <v>1.5</v>
      </c>
      <c r="J214" s="176">
        <f t="shared" si="85"/>
        <v>1.5</v>
      </c>
      <c r="K214" s="176">
        <f t="shared" si="85"/>
        <v>0</v>
      </c>
      <c r="L214" s="176">
        <f t="shared" si="86"/>
        <v>1.5</v>
      </c>
      <c r="M214" s="176">
        <f t="shared" si="86"/>
        <v>1.5</v>
      </c>
      <c r="N214" s="176">
        <f t="shared" si="86"/>
        <v>1.5</v>
      </c>
      <c r="O214" s="176">
        <f t="shared" si="86"/>
        <v>0</v>
      </c>
      <c r="P214" s="176">
        <f t="shared" si="87"/>
        <v>1.5</v>
      </c>
      <c r="Q214" s="176">
        <f t="shared" si="87"/>
        <v>1.5</v>
      </c>
      <c r="R214" s="176">
        <f t="shared" si="87"/>
        <v>1.5</v>
      </c>
      <c r="S214" s="176">
        <f t="shared" si="88"/>
        <v>0</v>
      </c>
      <c r="T214" s="176">
        <f t="shared" si="89"/>
        <v>1.5</v>
      </c>
      <c r="U214" s="176">
        <f t="shared" si="90"/>
        <v>1.5</v>
      </c>
      <c r="V214" s="176">
        <f t="shared" si="91"/>
        <v>1.5</v>
      </c>
      <c r="W214" s="176">
        <f t="shared" si="92"/>
        <v>0</v>
      </c>
      <c r="X214" s="176">
        <f t="shared" si="93"/>
        <v>1.5</v>
      </c>
      <c r="Y214" s="176">
        <f t="shared" si="94"/>
        <v>1.5</v>
      </c>
      <c r="Z214" s="176">
        <f t="shared" si="95"/>
        <v>1.5</v>
      </c>
    </row>
    <row r="215" spans="1:67" outlineLevel="1">
      <c r="A215">
        <v>4</v>
      </c>
      <c r="C215" s="182">
        <v>0.5</v>
      </c>
      <c r="D215" s="176"/>
      <c r="E215" s="176"/>
      <c r="F215" s="176"/>
      <c r="G215" s="176">
        <f t="shared" si="96"/>
        <v>0.5</v>
      </c>
      <c r="H215" s="176"/>
      <c r="I215" s="176"/>
      <c r="J215" s="176"/>
      <c r="K215" s="176">
        <f t="shared" si="85"/>
        <v>0.5</v>
      </c>
      <c r="L215" s="176"/>
      <c r="M215" s="176"/>
      <c r="N215" s="176"/>
      <c r="O215" s="176">
        <f t="shared" si="86"/>
        <v>0.5</v>
      </c>
      <c r="P215" s="176"/>
      <c r="Q215" s="176"/>
      <c r="R215" s="176"/>
      <c r="S215" s="176">
        <f t="shared" si="88"/>
        <v>0.5</v>
      </c>
      <c r="T215" s="176"/>
      <c r="U215" s="176"/>
      <c r="V215" s="176"/>
      <c r="W215" s="176">
        <f t="shared" si="92"/>
        <v>0.5</v>
      </c>
      <c r="X215" s="176"/>
      <c r="Y215" s="176"/>
      <c r="Z215" s="176"/>
    </row>
    <row r="216" spans="1:67" outlineLevel="1">
      <c r="A216">
        <v>5</v>
      </c>
      <c r="C216" s="182">
        <v>1</v>
      </c>
      <c r="D216" s="176"/>
      <c r="E216" s="176"/>
      <c r="F216" s="176"/>
      <c r="G216" s="176">
        <f t="shared" si="96"/>
        <v>1</v>
      </c>
      <c r="H216" s="176"/>
      <c r="I216" s="176"/>
      <c r="J216" s="176"/>
      <c r="K216" s="176">
        <f t="shared" si="85"/>
        <v>1</v>
      </c>
      <c r="L216" s="176"/>
      <c r="M216" s="176"/>
      <c r="N216" s="176"/>
      <c r="O216" s="176">
        <f t="shared" si="86"/>
        <v>1</v>
      </c>
      <c r="P216" s="176"/>
      <c r="Q216" s="176"/>
      <c r="R216" s="176"/>
      <c r="S216" s="176">
        <f t="shared" si="88"/>
        <v>1</v>
      </c>
      <c r="T216" s="176"/>
      <c r="U216" s="176"/>
      <c r="V216" s="176"/>
      <c r="W216" s="176">
        <f t="shared" si="92"/>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97">CHOOSE(d.Region,S223,AI223,AY223)</f>
        <v>0</v>
      </c>
      <c r="D223" s="432">
        <f t="shared" si="97"/>
        <v>0</v>
      </c>
      <c r="E223" s="432">
        <f t="shared" si="97"/>
        <v>0</v>
      </c>
      <c r="F223" s="432">
        <f t="shared" si="97"/>
        <v>0</v>
      </c>
      <c r="G223" s="432">
        <f t="shared" si="97"/>
        <v>0</v>
      </c>
      <c r="H223" s="432">
        <f t="shared" si="97"/>
        <v>0</v>
      </c>
      <c r="I223" s="432">
        <f t="shared" si="97"/>
        <v>0</v>
      </c>
      <c r="J223" s="432">
        <f t="shared" si="97"/>
        <v>0</v>
      </c>
      <c r="K223" s="432">
        <f t="shared" si="97"/>
        <v>0</v>
      </c>
      <c r="L223" s="432">
        <f t="shared" si="97"/>
        <v>0</v>
      </c>
      <c r="M223" s="432">
        <f t="shared" si="97"/>
        <v>0</v>
      </c>
      <c r="N223" s="432">
        <f t="shared" si="97"/>
        <v>0</v>
      </c>
      <c r="O223" s="432">
        <f t="shared" si="97"/>
        <v>0</v>
      </c>
      <c r="P223" s="432">
        <f t="shared" si="97"/>
        <v>0</v>
      </c>
      <c r="Q223" s="432">
        <f t="shared" si="97"/>
        <v>0</v>
      </c>
      <c r="R223" s="449">
        <f t="shared" si="97"/>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97"/>
        <v>0</v>
      </c>
      <c r="D224" s="434">
        <f t="shared" si="97"/>
        <v>0</v>
      </c>
      <c r="E224" s="434">
        <f t="shared" si="97"/>
        <v>0</v>
      </c>
      <c r="F224" s="434">
        <f t="shared" si="97"/>
        <v>0</v>
      </c>
      <c r="G224" s="434">
        <f t="shared" si="97"/>
        <v>0</v>
      </c>
      <c r="H224" s="434">
        <f t="shared" si="97"/>
        <v>0</v>
      </c>
      <c r="I224" s="434">
        <f t="shared" si="97"/>
        <v>0</v>
      </c>
      <c r="J224" s="434">
        <f t="shared" si="97"/>
        <v>0</v>
      </c>
      <c r="K224" s="434">
        <f t="shared" si="97"/>
        <v>0</v>
      </c>
      <c r="L224" s="434">
        <f t="shared" si="97"/>
        <v>0</v>
      </c>
      <c r="M224" s="434">
        <f t="shared" si="97"/>
        <v>0</v>
      </c>
      <c r="N224" s="434">
        <f t="shared" si="97"/>
        <v>0</v>
      </c>
      <c r="O224" s="434">
        <f t="shared" si="97"/>
        <v>0</v>
      </c>
      <c r="P224" s="434">
        <f t="shared" si="97"/>
        <v>0</v>
      </c>
      <c r="Q224" s="434">
        <f t="shared" si="97"/>
        <v>0</v>
      </c>
      <c r="R224" s="450">
        <f t="shared" si="97"/>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97"/>
        <v>0</v>
      </c>
      <c r="D225" s="434">
        <f t="shared" si="97"/>
        <v>0</v>
      </c>
      <c r="E225" s="434">
        <f t="shared" si="97"/>
        <v>0</v>
      </c>
      <c r="F225" s="434">
        <f t="shared" si="97"/>
        <v>0</v>
      </c>
      <c r="G225" s="434">
        <f t="shared" si="97"/>
        <v>0</v>
      </c>
      <c r="H225" s="434">
        <f t="shared" si="97"/>
        <v>0</v>
      </c>
      <c r="I225" s="434">
        <f t="shared" si="97"/>
        <v>0</v>
      </c>
      <c r="J225" s="434">
        <f t="shared" si="97"/>
        <v>0</v>
      </c>
      <c r="K225" s="434">
        <f t="shared" si="97"/>
        <v>0</v>
      </c>
      <c r="L225" s="434">
        <f t="shared" si="97"/>
        <v>0</v>
      </c>
      <c r="M225" s="434">
        <f t="shared" si="97"/>
        <v>0</v>
      </c>
      <c r="N225" s="434">
        <f t="shared" si="97"/>
        <v>0</v>
      </c>
      <c r="O225" s="434">
        <f t="shared" si="97"/>
        <v>0</v>
      </c>
      <c r="P225" s="434">
        <f t="shared" si="97"/>
        <v>0</v>
      </c>
      <c r="Q225" s="434">
        <f t="shared" si="97"/>
        <v>0</v>
      </c>
      <c r="R225" s="450">
        <f t="shared" si="97"/>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97"/>
        <v>0</v>
      </c>
      <c r="D226" s="434">
        <f t="shared" si="97"/>
        <v>0</v>
      </c>
      <c r="E226" s="434">
        <f t="shared" si="97"/>
        <v>0</v>
      </c>
      <c r="F226" s="434">
        <f t="shared" si="97"/>
        <v>0</v>
      </c>
      <c r="G226" s="434">
        <f t="shared" si="97"/>
        <v>0</v>
      </c>
      <c r="H226" s="434">
        <f t="shared" si="97"/>
        <v>0</v>
      </c>
      <c r="I226" s="434">
        <f t="shared" si="97"/>
        <v>0</v>
      </c>
      <c r="J226" s="434">
        <f t="shared" si="97"/>
        <v>0</v>
      </c>
      <c r="K226" s="434">
        <f t="shared" si="97"/>
        <v>0</v>
      </c>
      <c r="L226" s="434">
        <f t="shared" si="97"/>
        <v>0</v>
      </c>
      <c r="M226" s="434">
        <f t="shared" si="97"/>
        <v>0</v>
      </c>
      <c r="N226" s="434">
        <f t="shared" si="97"/>
        <v>0</v>
      </c>
      <c r="O226" s="434">
        <f t="shared" si="97"/>
        <v>0</v>
      </c>
      <c r="P226" s="434">
        <f t="shared" si="97"/>
        <v>0</v>
      </c>
      <c r="Q226" s="434">
        <f t="shared" si="97"/>
        <v>0</v>
      </c>
      <c r="R226" s="450">
        <f t="shared" si="97"/>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98">CHOOSE(d.Region,S227,AI227,AY227)</f>
        <v>0</v>
      </c>
      <c r="D227" s="434">
        <f t="shared" ref="D227" si="99">CHOOSE(d.Region,T227,AJ227,AZ227)</f>
        <v>0</v>
      </c>
      <c r="E227" s="434">
        <f t="shared" ref="E227" si="100">CHOOSE(d.Region,U227,AK227,BA227)</f>
        <v>0</v>
      </c>
      <c r="F227" s="434">
        <f t="shared" ref="F227" si="101">CHOOSE(d.Region,V227,AL227,BB227)</f>
        <v>0</v>
      </c>
      <c r="G227" s="434">
        <f t="shared" ref="G227" si="102">CHOOSE(d.Region,W227,AM227,BC227)</f>
        <v>0</v>
      </c>
      <c r="H227" s="434">
        <f t="shared" ref="H227" si="103">CHOOSE(d.Region,X227,AN227,BD227)</f>
        <v>0</v>
      </c>
      <c r="I227" s="434">
        <f t="shared" ref="I227" si="104">CHOOSE(d.Region,Y227,AO227,BE227)</f>
        <v>0</v>
      </c>
      <c r="J227" s="434">
        <f t="shared" ref="J227" si="105">CHOOSE(d.Region,Z227,AP227,BF227)</f>
        <v>0</v>
      </c>
      <c r="K227" s="434">
        <f t="shared" ref="K227" si="106">CHOOSE(d.Region,AA227,AQ227,BG227)</f>
        <v>0</v>
      </c>
      <c r="L227" s="434">
        <f t="shared" ref="L227" si="107">CHOOSE(d.Region,AB227,AR227,BH227)</f>
        <v>0</v>
      </c>
      <c r="M227" s="434">
        <f t="shared" ref="M227" si="108">CHOOSE(d.Region,AC227,AS227,BI227)</f>
        <v>0</v>
      </c>
      <c r="N227" s="434">
        <f t="shared" ref="N227" si="109">CHOOSE(d.Region,AD227,AT227,BJ227)</f>
        <v>0</v>
      </c>
      <c r="O227" s="434">
        <f t="shared" ref="O227" si="110">CHOOSE(d.Region,AE227,AU227,BK227)</f>
        <v>0</v>
      </c>
      <c r="P227" s="434">
        <f t="shared" ref="P227" si="111">CHOOSE(d.Region,AF227,AV227,BL227)</f>
        <v>0</v>
      </c>
      <c r="Q227" s="434">
        <f t="shared" ref="Q227" si="112">CHOOSE(d.Region,AG227,AW227,BM227)</f>
        <v>0</v>
      </c>
      <c r="R227" s="450">
        <f t="shared" ref="R227" si="113">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97"/>
        <v>0</v>
      </c>
      <c r="D228" s="435">
        <f t="shared" si="97"/>
        <v>0</v>
      </c>
      <c r="E228" s="435">
        <f t="shared" si="97"/>
        <v>0</v>
      </c>
      <c r="F228" s="435">
        <f t="shared" si="97"/>
        <v>0</v>
      </c>
      <c r="G228" s="435">
        <f t="shared" si="97"/>
        <v>0</v>
      </c>
      <c r="H228" s="435">
        <f t="shared" si="97"/>
        <v>0</v>
      </c>
      <c r="I228" s="435">
        <f t="shared" si="97"/>
        <v>0</v>
      </c>
      <c r="J228" s="435">
        <f t="shared" si="97"/>
        <v>0</v>
      </c>
      <c r="K228" s="435">
        <f t="shared" si="97"/>
        <v>0</v>
      </c>
      <c r="L228" s="435">
        <f t="shared" si="97"/>
        <v>0</v>
      </c>
      <c r="M228" s="435">
        <f t="shared" si="97"/>
        <v>0</v>
      </c>
      <c r="N228" s="435">
        <f t="shared" si="97"/>
        <v>0</v>
      </c>
      <c r="O228" s="435">
        <f t="shared" si="97"/>
        <v>0</v>
      </c>
      <c r="P228" s="435">
        <f t="shared" si="97"/>
        <v>0</v>
      </c>
      <c r="Q228" s="435">
        <f t="shared" si="97"/>
        <v>0</v>
      </c>
      <c r="R228" s="451">
        <f t="shared" si="97"/>
        <v>0</v>
      </c>
      <c r="S228" s="103">
        <f>S223</f>
        <v>0</v>
      </c>
      <c r="T228" s="103">
        <f t="shared" ref="T228:BN228" si="114">T223</f>
        <v>0</v>
      </c>
      <c r="U228" s="103">
        <f t="shared" si="114"/>
        <v>0</v>
      </c>
      <c r="V228" s="103">
        <f t="shared" si="114"/>
        <v>0</v>
      </c>
      <c r="W228" s="103">
        <f t="shared" si="114"/>
        <v>0</v>
      </c>
      <c r="X228" s="103">
        <f t="shared" si="114"/>
        <v>0</v>
      </c>
      <c r="Y228" s="103">
        <f t="shared" si="114"/>
        <v>0</v>
      </c>
      <c r="Z228" s="103">
        <f t="shared" si="114"/>
        <v>0</v>
      </c>
      <c r="AA228" s="103">
        <f t="shared" si="114"/>
        <v>0</v>
      </c>
      <c r="AB228" s="103">
        <f t="shared" si="114"/>
        <v>0</v>
      </c>
      <c r="AC228" s="103">
        <f t="shared" si="114"/>
        <v>0</v>
      </c>
      <c r="AD228" s="103">
        <f t="shared" si="114"/>
        <v>0</v>
      </c>
      <c r="AE228" s="103">
        <f t="shared" si="114"/>
        <v>0</v>
      </c>
      <c r="AF228" s="103">
        <f t="shared" si="114"/>
        <v>0</v>
      </c>
      <c r="AG228" s="103">
        <f t="shared" si="114"/>
        <v>0</v>
      </c>
      <c r="AH228" s="103">
        <f t="shared" si="114"/>
        <v>0</v>
      </c>
      <c r="AI228" s="103">
        <f t="shared" si="114"/>
        <v>0</v>
      </c>
      <c r="AJ228" s="103">
        <f t="shared" si="114"/>
        <v>0</v>
      </c>
      <c r="AK228" s="103">
        <f t="shared" si="114"/>
        <v>0</v>
      </c>
      <c r="AL228" s="103">
        <f t="shared" si="114"/>
        <v>0</v>
      </c>
      <c r="AM228" s="103">
        <f t="shared" si="114"/>
        <v>0</v>
      </c>
      <c r="AN228" s="103">
        <f t="shared" si="114"/>
        <v>0</v>
      </c>
      <c r="AO228" s="103">
        <f t="shared" si="114"/>
        <v>0</v>
      </c>
      <c r="AP228" s="103">
        <f t="shared" si="114"/>
        <v>0</v>
      </c>
      <c r="AQ228" s="103">
        <f t="shared" si="114"/>
        <v>0</v>
      </c>
      <c r="AR228" s="103">
        <f t="shared" si="114"/>
        <v>0</v>
      </c>
      <c r="AS228" s="103">
        <f t="shared" si="114"/>
        <v>0</v>
      </c>
      <c r="AT228" s="103">
        <f t="shared" si="114"/>
        <v>0</v>
      </c>
      <c r="AU228" s="103">
        <f t="shared" si="114"/>
        <v>0</v>
      </c>
      <c r="AV228" s="103">
        <f t="shared" si="114"/>
        <v>0</v>
      </c>
      <c r="AW228" s="103">
        <f t="shared" si="114"/>
        <v>0</v>
      </c>
      <c r="AX228" s="103">
        <f t="shared" si="114"/>
        <v>0</v>
      </c>
      <c r="AY228" s="103">
        <f t="shared" si="114"/>
        <v>0</v>
      </c>
      <c r="AZ228" s="103">
        <f t="shared" si="114"/>
        <v>0</v>
      </c>
      <c r="BA228" s="103">
        <f t="shared" si="114"/>
        <v>0</v>
      </c>
      <c r="BB228" s="103">
        <f t="shared" si="114"/>
        <v>0</v>
      </c>
      <c r="BC228" s="103">
        <f t="shared" si="114"/>
        <v>0</v>
      </c>
      <c r="BD228" s="103">
        <f t="shared" si="114"/>
        <v>0</v>
      </c>
      <c r="BE228" s="103">
        <f t="shared" si="114"/>
        <v>0</v>
      </c>
      <c r="BF228" s="103">
        <f t="shared" si="114"/>
        <v>0</v>
      </c>
      <c r="BG228" s="103">
        <f t="shared" si="114"/>
        <v>0</v>
      </c>
      <c r="BH228" s="103">
        <f t="shared" si="114"/>
        <v>0</v>
      </c>
      <c r="BI228" s="103">
        <f t="shared" si="114"/>
        <v>0</v>
      </c>
      <c r="BJ228" s="103">
        <f t="shared" si="114"/>
        <v>0</v>
      </c>
      <c r="BK228" s="103">
        <f t="shared" si="114"/>
        <v>0</v>
      </c>
      <c r="BL228" s="103">
        <f t="shared" si="114"/>
        <v>0</v>
      </c>
      <c r="BM228" s="103">
        <f t="shared" si="114"/>
        <v>0</v>
      </c>
      <c r="BN228" s="103">
        <f t="shared" si="114"/>
        <v>0</v>
      </c>
      <c r="BO228" s="65"/>
    </row>
    <row r="229" spans="2:67" ht="24.75">
      <c r="B229" s="53" t="str">
        <f>"Grazing Intensity 2
"&amp;$B$174&amp;""</f>
        <v>Grazing Intensity 2
Standard (7mo)</v>
      </c>
      <c r="C229" s="432">
        <f t="shared" si="97"/>
        <v>5</v>
      </c>
      <c r="D229" s="432">
        <f t="shared" si="97"/>
        <v>0</v>
      </c>
      <c r="E229" s="432">
        <f t="shared" si="97"/>
        <v>5</v>
      </c>
      <c r="F229" s="432">
        <f t="shared" si="97"/>
        <v>5</v>
      </c>
      <c r="G229" s="432">
        <f t="shared" si="97"/>
        <v>5</v>
      </c>
      <c r="H229" s="432">
        <f t="shared" si="97"/>
        <v>5</v>
      </c>
      <c r="I229" s="432">
        <f t="shared" si="97"/>
        <v>5</v>
      </c>
      <c r="J229" s="432">
        <f t="shared" si="97"/>
        <v>5</v>
      </c>
      <c r="K229" s="432">
        <f t="shared" si="97"/>
        <v>0</v>
      </c>
      <c r="L229" s="432">
        <f t="shared" si="97"/>
        <v>0</v>
      </c>
      <c r="M229" s="432">
        <f t="shared" si="97"/>
        <v>0</v>
      </c>
      <c r="N229" s="432">
        <f t="shared" si="97"/>
        <v>0</v>
      </c>
      <c r="O229" s="432">
        <f t="shared" si="97"/>
        <v>0</v>
      </c>
      <c r="P229" s="432">
        <f t="shared" si="97"/>
        <v>0</v>
      </c>
      <c r="Q229" s="432">
        <f t="shared" si="97"/>
        <v>4</v>
      </c>
      <c r="R229" s="449">
        <f t="shared" si="97"/>
        <v>5</v>
      </c>
      <c r="S229" s="459">
        <v>3</v>
      </c>
      <c r="T229" s="328">
        <v>0</v>
      </c>
      <c r="U229" s="328">
        <v>5</v>
      </c>
      <c r="V229" s="328">
        <v>5</v>
      </c>
      <c r="W229" s="328">
        <v>3</v>
      </c>
      <c r="X229" s="328">
        <v>0</v>
      </c>
      <c r="Y229" s="328">
        <v>4</v>
      </c>
      <c r="Z229" s="328">
        <v>5</v>
      </c>
      <c r="AA229" s="328"/>
      <c r="AB229" s="328"/>
      <c r="AC229" s="328"/>
      <c r="AD229" s="328"/>
      <c r="AE229" s="328">
        <v>0</v>
      </c>
      <c r="AF229" s="328">
        <v>0</v>
      </c>
      <c r="AG229" s="328">
        <v>1</v>
      </c>
      <c r="AH229" s="473">
        <v>0</v>
      </c>
      <c r="AI229" s="459">
        <v>5</v>
      </c>
      <c r="AJ229" s="328">
        <v>0</v>
      </c>
      <c r="AK229" s="328">
        <v>5</v>
      </c>
      <c r="AL229" s="328">
        <v>5</v>
      </c>
      <c r="AM229" s="328">
        <v>5</v>
      </c>
      <c r="AN229" s="328">
        <v>5</v>
      </c>
      <c r="AO229" s="328">
        <v>5</v>
      </c>
      <c r="AP229" s="328">
        <v>5</v>
      </c>
      <c r="AQ229" s="328"/>
      <c r="AR229" s="328"/>
      <c r="AS229" s="328"/>
      <c r="AT229" s="328"/>
      <c r="AU229" s="328">
        <v>0</v>
      </c>
      <c r="AV229" s="328">
        <v>0</v>
      </c>
      <c r="AW229" s="328">
        <v>4</v>
      </c>
      <c r="AX229" s="473">
        <v>5</v>
      </c>
      <c r="AY229" s="459">
        <v>3</v>
      </c>
      <c r="AZ229" s="328">
        <v>1</v>
      </c>
      <c r="BA229" s="328">
        <v>5</v>
      </c>
      <c r="BB229" s="482">
        <v>5</v>
      </c>
      <c r="BC229" s="328">
        <v>3</v>
      </c>
      <c r="BD229" s="328">
        <v>5</v>
      </c>
      <c r="BE229" s="328">
        <v>3</v>
      </c>
      <c r="BF229" s="328">
        <v>3</v>
      </c>
      <c r="BG229" s="328"/>
      <c r="BH229" s="328"/>
      <c r="BI229" s="328"/>
      <c r="BJ229" s="328"/>
      <c r="BK229" s="328">
        <v>0</v>
      </c>
      <c r="BL229" s="328">
        <v>0</v>
      </c>
      <c r="BM229" s="328">
        <v>3</v>
      </c>
      <c r="BN229" s="473">
        <v>3</v>
      </c>
      <c r="BO229" s="433" t="s">
        <v>1447</v>
      </c>
    </row>
    <row r="230" spans="2:67">
      <c r="B230" s="54" t="str">
        <f t="shared" ref="B230" si="115">$B$175&amp;""</f>
        <v>Early</v>
      </c>
      <c r="C230" s="434">
        <f t="shared" si="97"/>
        <v>5</v>
      </c>
      <c r="D230" s="434">
        <f t="shared" si="97"/>
        <v>5</v>
      </c>
      <c r="E230" s="434">
        <f t="shared" si="97"/>
        <v>5</v>
      </c>
      <c r="F230" s="434">
        <f t="shared" si="97"/>
        <v>5</v>
      </c>
      <c r="G230" s="434">
        <f t="shared" si="97"/>
        <v>5</v>
      </c>
      <c r="H230" s="434">
        <f t="shared" si="97"/>
        <v>4</v>
      </c>
      <c r="I230" s="434">
        <f t="shared" si="97"/>
        <v>3</v>
      </c>
      <c r="J230" s="434">
        <f t="shared" si="97"/>
        <v>3</v>
      </c>
      <c r="K230" s="434">
        <f t="shared" si="97"/>
        <v>0</v>
      </c>
      <c r="L230" s="434">
        <f t="shared" si="97"/>
        <v>0</v>
      </c>
      <c r="M230" s="434">
        <f t="shared" si="97"/>
        <v>0</v>
      </c>
      <c r="N230" s="434">
        <f t="shared" si="97"/>
        <v>0</v>
      </c>
      <c r="O230" s="434">
        <f t="shared" si="97"/>
        <v>0</v>
      </c>
      <c r="P230" s="434">
        <f t="shared" si="97"/>
        <v>0</v>
      </c>
      <c r="Q230" s="434">
        <f t="shared" si="97"/>
        <v>4</v>
      </c>
      <c r="R230" s="450">
        <f t="shared" si="97"/>
        <v>4</v>
      </c>
      <c r="S230" s="460">
        <v>5</v>
      </c>
      <c r="T230" s="461">
        <v>4</v>
      </c>
      <c r="U230" s="461">
        <v>5</v>
      </c>
      <c r="V230" s="461">
        <v>5</v>
      </c>
      <c r="W230" s="461">
        <v>3</v>
      </c>
      <c r="X230" s="461">
        <v>0</v>
      </c>
      <c r="Y230" s="461">
        <v>5</v>
      </c>
      <c r="Z230" s="461">
        <v>5</v>
      </c>
      <c r="AA230" s="461"/>
      <c r="AB230" s="461"/>
      <c r="AC230" s="461"/>
      <c r="AD230" s="461"/>
      <c r="AE230" s="461">
        <v>2</v>
      </c>
      <c r="AF230" s="461">
        <v>0</v>
      </c>
      <c r="AG230" s="461">
        <v>1</v>
      </c>
      <c r="AH230" s="474">
        <v>0</v>
      </c>
      <c r="AI230" s="460">
        <v>5</v>
      </c>
      <c r="AJ230" s="461">
        <v>5</v>
      </c>
      <c r="AK230" s="461">
        <v>5</v>
      </c>
      <c r="AL230" s="461">
        <v>5</v>
      </c>
      <c r="AM230" s="461">
        <v>5</v>
      </c>
      <c r="AN230" s="461">
        <v>4</v>
      </c>
      <c r="AO230" s="461">
        <v>3</v>
      </c>
      <c r="AP230" s="461">
        <v>3</v>
      </c>
      <c r="AQ230" s="461"/>
      <c r="AR230" s="461"/>
      <c r="AS230" s="461"/>
      <c r="AT230" s="461"/>
      <c r="AU230" s="461">
        <v>0</v>
      </c>
      <c r="AV230" s="461">
        <v>0</v>
      </c>
      <c r="AW230" s="461">
        <v>4</v>
      </c>
      <c r="AX230" s="474">
        <v>4</v>
      </c>
      <c r="AY230" s="460">
        <v>5</v>
      </c>
      <c r="AZ230" s="461">
        <v>5</v>
      </c>
      <c r="BA230" s="461">
        <v>3</v>
      </c>
      <c r="BB230" s="461">
        <v>3</v>
      </c>
      <c r="BC230" s="483">
        <v>0</v>
      </c>
      <c r="BD230" s="461">
        <v>5</v>
      </c>
      <c r="BE230" s="461">
        <v>0</v>
      </c>
      <c r="BF230" s="461">
        <v>5</v>
      </c>
      <c r="BG230" s="461"/>
      <c r="BH230" s="461"/>
      <c r="BI230" s="461"/>
      <c r="BJ230" s="461"/>
      <c r="BK230" s="461">
        <v>0</v>
      </c>
      <c r="BL230" s="461">
        <v>0</v>
      </c>
      <c r="BM230" s="461">
        <v>4</v>
      </c>
      <c r="BN230" s="474">
        <v>3</v>
      </c>
      <c r="BO230" s="65"/>
    </row>
    <row r="231" spans="2:67">
      <c r="B231" s="54" t="str">
        <f t="shared" ref="B231" si="116">$B$176&amp;""</f>
        <v>Middle</v>
      </c>
      <c r="C231" s="434">
        <f t="shared" si="97"/>
        <v>5</v>
      </c>
      <c r="D231" s="434">
        <f t="shared" si="97"/>
        <v>5</v>
      </c>
      <c r="E231" s="434">
        <f t="shared" si="97"/>
        <v>5</v>
      </c>
      <c r="F231" s="434">
        <f t="shared" si="97"/>
        <v>3</v>
      </c>
      <c r="G231" s="434">
        <f t="shared" si="97"/>
        <v>5</v>
      </c>
      <c r="H231" s="434">
        <f t="shared" si="97"/>
        <v>5</v>
      </c>
      <c r="I231" s="434">
        <f t="shared" si="97"/>
        <v>3</v>
      </c>
      <c r="J231" s="434">
        <f t="shared" si="97"/>
        <v>0</v>
      </c>
      <c r="K231" s="434">
        <f t="shared" si="97"/>
        <v>0</v>
      </c>
      <c r="L231" s="434">
        <f t="shared" si="97"/>
        <v>0</v>
      </c>
      <c r="M231" s="434">
        <f t="shared" si="97"/>
        <v>0</v>
      </c>
      <c r="N231" s="434">
        <f t="shared" si="97"/>
        <v>0</v>
      </c>
      <c r="O231" s="434">
        <f t="shared" si="97"/>
        <v>5</v>
      </c>
      <c r="P231" s="434">
        <f t="shared" si="97"/>
        <v>0</v>
      </c>
      <c r="Q231" s="434">
        <f t="shared" si="97"/>
        <v>4</v>
      </c>
      <c r="R231" s="450">
        <f t="shared" si="97"/>
        <v>4</v>
      </c>
      <c r="S231" s="460">
        <v>5</v>
      </c>
      <c r="T231" s="461">
        <v>5</v>
      </c>
      <c r="U231" s="461">
        <v>5</v>
      </c>
      <c r="V231" s="461">
        <v>5</v>
      </c>
      <c r="W231" s="461">
        <v>5</v>
      </c>
      <c r="X231" s="461">
        <v>5</v>
      </c>
      <c r="Y231" s="461">
        <v>3</v>
      </c>
      <c r="Z231" s="461">
        <v>5</v>
      </c>
      <c r="AA231" s="461"/>
      <c r="AB231" s="461"/>
      <c r="AC231" s="461"/>
      <c r="AD231" s="461"/>
      <c r="AE231" s="461">
        <v>1</v>
      </c>
      <c r="AF231" s="461">
        <v>2</v>
      </c>
      <c r="AG231" s="461">
        <v>1</v>
      </c>
      <c r="AH231" s="474">
        <v>0</v>
      </c>
      <c r="AI231" s="460">
        <v>5</v>
      </c>
      <c r="AJ231" s="461">
        <v>5</v>
      </c>
      <c r="AK231" s="461">
        <v>5</v>
      </c>
      <c r="AL231" s="461">
        <v>3</v>
      </c>
      <c r="AM231" s="461">
        <v>5</v>
      </c>
      <c r="AN231" s="461">
        <v>5</v>
      </c>
      <c r="AO231" s="461">
        <v>3</v>
      </c>
      <c r="AP231" s="461">
        <v>0</v>
      </c>
      <c r="AQ231" s="461"/>
      <c r="AR231" s="461"/>
      <c r="AS231" s="461"/>
      <c r="AT231" s="461"/>
      <c r="AU231" s="461">
        <v>5</v>
      </c>
      <c r="AV231" s="461">
        <v>0</v>
      </c>
      <c r="AW231" s="461">
        <v>4</v>
      </c>
      <c r="AX231" s="474">
        <v>4</v>
      </c>
      <c r="AY231" s="460">
        <v>0</v>
      </c>
      <c r="AZ231" s="461">
        <v>5</v>
      </c>
      <c r="BA231" s="461">
        <v>4</v>
      </c>
      <c r="BB231" s="461">
        <v>0</v>
      </c>
      <c r="BC231" s="461">
        <v>4</v>
      </c>
      <c r="BD231" s="461">
        <v>3</v>
      </c>
      <c r="BE231" s="461">
        <v>3</v>
      </c>
      <c r="BF231" s="461">
        <v>4</v>
      </c>
      <c r="BG231" s="461"/>
      <c r="BH231" s="461"/>
      <c r="BI231" s="461"/>
      <c r="BJ231" s="461"/>
      <c r="BK231" s="461">
        <v>0</v>
      </c>
      <c r="BL231" s="461">
        <v>3</v>
      </c>
      <c r="BM231" s="461">
        <v>1</v>
      </c>
      <c r="BN231" s="474">
        <v>4</v>
      </c>
      <c r="BO231" s="65"/>
    </row>
    <row r="232" spans="2:67">
      <c r="B232" s="54" t="str">
        <f t="shared" ref="B232" si="117">$B$177&amp;""</f>
        <v>Late</v>
      </c>
      <c r="C232" s="434">
        <f t="shared" si="97"/>
        <v>5</v>
      </c>
      <c r="D232" s="434">
        <f t="shared" si="97"/>
        <v>0</v>
      </c>
      <c r="E232" s="434">
        <f t="shared" si="97"/>
        <v>5</v>
      </c>
      <c r="F232" s="434">
        <f t="shared" si="97"/>
        <v>4</v>
      </c>
      <c r="G232" s="434">
        <f t="shared" si="97"/>
        <v>5</v>
      </c>
      <c r="H232" s="434">
        <f t="shared" si="97"/>
        <v>5</v>
      </c>
      <c r="I232" s="434">
        <f t="shared" si="97"/>
        <v>4</v>
      </c>
      <c r="J232" s="434">
        <f t="shared" si="97"/>
        <v>4</v>
      </c>
      <c r="K232" s="434">
        <f t="shared" si="97"/>
        <v>0</v>
      </c>
      <c r="L232" s="434">
        <f t="shared" si="97"/>
        <v>0</v>
      </c>
      <c r="M232" s="434">
        <f t="shared" si="97"/>
        <v>0</v>
      </c>
      <c r="N232" s="434">
        <f t="shared" si="97"/>
        <v>0</v>
      </c>
      <c r="O232" s="434">
        <f t="shared" si="97"/>
        <v>0</v>
      </c>
      <c r="P232" s="434">
        <f t="shared" si="97"/>
        <v>0</v>
      </c>
      <c r="Q232" s="434">
        <f t="shared" si="97"/>
        <v>4</v>
      </c>
      <c r="R232" s="450">
        <f t="shared" si="97"/>
        <v>4</v>
      </c>
      <c r="S232" s="460">
        <v>5</v>
      </c>
      <c r="T232" s="461">
        <v>5</v>
      </c>
      <c r="U232" s="461">
        <v>5</v>
      </c>
      <c r="V232" s="461">
        <v>5</v>
      </c>
      <c r="W232" s="461">
        <v>5</v>
      </c>
      <c r="X232" s="461">
        <v>5</v>
      </c>
      <c r="Y232" s="461">
        <v>4</v>
      </c>
      <c r="Z232" s="461">
        <v>0</v>
      </c>
      <c r="AA232" s="461"/>
      <c r="AB232" s="461"/>
      <c r="AC232" s="461"/>
      <c r="AD232" s="461"/>
      <c r="AE232" s="461">
        <v>1</v>
      </c>
      <c r="AF232" s="461">
        <v>2</v>
      </c>
      <c r="AG232" s="461">
        <v>0</v>
      </c>
      <c r="AH232" s="474">
        <v>1</v>
      </c>
      <c r="AI232" s="460">
        <v>5</v>
      </c>
      <c r="AJ232" s="461">
        <v>0</v>
      </c>
      <c r="AK232" s="461">
        <v>5</v>
      </c>
      <c r="AL232" s="461">
        <v>4</v>
      </c>
      <c r="AM232" s="461">
        <v>5</v>
      </c>
      <c r="AN232" s="461">
        <v>5</v>
      </c>
      <c r="AO232" s="461">
        <v>4</v>
      </c>
      <c r="AP232" s="461">
        <v>4</v>
      </c>
      <c r="AQ232" s="461"/>
      <c r="AR232" s="461"/>
      <c r="AS232" s="461"/>
      <c r="AT232" s="461"/>
      <c r="AU232" s="461">
        <v>0</v>
      </c>
      <c r="AV232" s="461">
        <v>0</v>
      </c>
      <c r="AW232" s="461">
        <v>4</v>
      </c>
      <c r="AX232" s="474">
        <v>4</v>
      </c>
      <c r="AY232" s="460">
        <v>4</v>
      </c>
      <c r="AZ232" s="461">
        <v>5</v>
      </c>
      <c r="BA232" s="461">
        <v>5</v>
      </c>
      <c r="BB232" s="461">
        <v>3</v>
      </c>
      <c r="BC232" s="461">
        <v>5</v>
      </c>
      <c r="BD232" s="461">
        <v>5</v>
      </c>
      <c r="BE232" s="461">
        <v>5</v>
      </c>
      <c r="BF232" s="461">
        <v>5</v>
      </c>
      <c r="BG232" s="461"/>
      <c r="BH232" s="461"/>
      <c r="BI232" s="461"/>
      <c r="BJ232" s="461"/>
      <c r="BK232" s="461">
        <v>0</v>
      </c>
      <c r="BL232" s="461">
        <v>0</v>
      </c>
      <c r="BM232" s="461">
        <v>1</v>
      </c>
      <c r="BN232" s="474">
        <v>4</v>
      </c>
      <c r="BO232" s="65"/>
    </row>
    <row r="233" spans="2:67">
      <c r="B233" s="54" t="s">
        <v>981</v>
      </c>
      <c r="C233" s="434">
        <f t="shared" ref="C233" si="118">CHOOSE(d.Region,S233,AI233,AY233)</f>
        <v>5</v>
      </c>
      <c r="D233" s="434">
        <f t="shared" ref="D233" si="119">CHOOSE(d.Region,T233,AJ233,AZ233)</f>
        <v>5</v>
      </c>
      <c r="E233" s="434">
        <f t="shared" ref="E233" si="120">CHOOSE(d.Region,U233,AK233,BA233)</f>
        <v>5</v>
      </c>
      <c r="F233" s="434">
        <f t="shared" ref="F233" si="121">CHOOSE(d.Region,V233,AL233,BB233)</f>
        <v>5</v>
      </c>
      <c r="G233" s="434">
        <f t="shared" ref="G233" si="122">CHOOSE(d.Region,W233,AM233,BC233)</f>
        <v>5</v>
      </c>
      <c r="H233" s="434">
        <f t="shared" ref="H233" si="123">CHOOSE(d.Region,X233,AN233,BD233)</f>
        <v>5</v>
      </c>
      <c r="I233" s="434">
        <f t="shared" ref="I233" si="124">CHOOSE(d.Region,Y233,AO233,BE233)</f>
        <v>5</v>
      </c>
      <c r="J233" s="434">
        <f t="shared" ref="J233" si="125">CHOOSE(d.Region,Z233,AP233,BF233)</f>
        <v>5</v>
      </c>
      <c r="K233" s="434">
        <f t="shared" ref="K233" si="126">CHOOSE(d.Region,AA233,AQ233,BG233)</f>
        <v>0</v>
      </c>
      <c r="L233" s="434">
        <f t="shared" ref="L233" si="127">CHOOSE(d.Region,AB233,AR233,BH233)</f>
        <v>0</v>
      </c>
      <c r="M233" s="434">
        <f t="shared" ref="M233" si="128">CHOOSE(d.Region,AC233,AS233,BI233)</f>
        <v>0</v>
      </c>
      <c r="N233" s="434">
        <f t="shared" ref="N233" si="129">CHOOSE(d.Region,AD233,AT233,BJ233)</f>
        <v>0</v>
      </c>
      <c r="O233" s="434">
        <f t="shared" ref="O233" si="130">CHOOSE(d.Region,AE233,AU233,BK233)</f>
        <v>4</v>
      </c>
      <c r="P233" s="434">
        <f t="shared" ref="P233" si="131">CHOOSE(d.Region,AF233,AV233,BL233)</f>
        <v>0</v>
      </c>
      <c r="Q233" s="434">
        <f t="shared" ref="Q233" si="132">CHOOSE(d.Region,AG233,AW233,BM233)</f>
        <v>4</v>
      </c>
      <c r="R233" s="450">
        <f t="shared" ref="R233" si="133">CHOOSE(d.Region,AH233,AX233,BN233)</f>
        <v>0</v>
      </c>
      <c r="S233" s="496">
        <v>5</v>
      </c>
      <c r="T233" s="497">
        <v>5</v>
      </c>
      <c r="U233" s="497">
        <v>4</v>
      </c>
      <c r="V233" s="497">
        <v>3</v>
      </c>
      <c r="W233" s="497">
        <v>5</v>
      </c>
      <c r="X233" s="497">
        <v>5</v>
      </c>
      <c r="Y233" s="497">
        <v>4</v>
      </c>
      <c r="Z233" s="497">
        <v>3</v>
      </c>
      <c r="AA233" s="497"/>
      <c r="AB233" s="497"/>
      <c r="AC233" s="497"/>
      <c r="AD233" s="497"/>
      <c r="AE233" s="497">
        <v>2</v>
      </c>
      <c r="AF233" s="497">
        <v>2</v>
      </c>
      <c r="AG233" s="497">
        <v>2</v>
      </c>
      <c r="AH233" s="498">
        <v>2</v>
      </c>
      <c r="AI233" s="496">
        <v>5</v>
      </c>
      <c r="AJ233" s="497">
        <v>5</v>
      </c>
      <c r="AK233" s="497">
        <v>5</v>
      </c>
      <c r="AL233" s="497">
        <v>5</v>
      </c>
      <c r="AM233" s="497">
        <v>5</v>
      </c>
      <c r="AN233" s="497">
        <v>5</v>
      </c>
      <c r="AO233" s="497">
        <v>5</v>
      </c>
      <c r="AP233" s="497">
        <v>5</v>
      </c>
      <c r="AQ233" s="497"/>
      <c r="AR233" s="497"/>
      <c r="AS233" s="497"/>
      <c r="AT233" s="497"/>
      <c r="AU233" s="497">
        <v>4</v>
      </c>
      <c r="AV233" s="497">
        <v>0</v>
      </c>
      <c r="AW233" s="497">
        <v>4</v>
      </c>
      <c r="AX233" s="498">
        <v>0</v>
      </c>
      <c r="AY233" s="496">
        <v>5</v>
      </c>
      <c r="AZ233" s="497">
        <v>5</v>
      </c>
      <c r="BA233" s="497">
        <v>5</v>
      </c>
      <c r="BB233" s="497">
        <v>3</v>
      </c>
      <c r="BC233" s="497">
        <v>5</v>
      </c>
      <c r="BD233" s="497">
        <v>5</v>
      </c>
      <c r="BE233" s="497">
        <v>0</v>
      </c>
      <c r="BF233" s="497">
        <v>4</v>
      </c>
      <c r="BG233" s="497"/>
      <c r="BH233" s="497"/>
      <c r="BI233" s="497"/>
      <c r="BJ233" s="497"/>
      <c r="BK233" s="497">
        <v>0</v>
      </c>
      <c r="BL233" s="497">
        <v>0</v>
      </c>
      <c r="BM233" s="497">
        <v>0</v>
      </c>
      <c r="BN233" s="498">
        <v>4</v>
      </c>
      <c r="BO233" s="65"/>
    </row>
    <row r="234" spans="2:67" collapsed="1">
      <c r="B234" s="54" t="str">
        <f t="shared" ref="B234" si="134">$B$179&amp;""</f>
        <v>7mo with 0% mated</v>
      </c>
      <c r="C234" s="435">
        <f t="shared" si="97"/>
        <v>5</v>
      </c>
      <c r="D234" s="435">
        <f t="shared" si="97"/>
        <v>5</v>
      </c>
      <c r="E234" s="435">
        <f t="shared" si="97"/>
        <v>5</v>
      </c>
      <c r="F234" s="435">
        <f t="shared" si="97"/>
        <v>4</v>
      </c>
      <c r="G234" s="435">
        <f t="shared" si="97"/>
        <v>3</v>
      </c>
      <c r="H234" s="435">
        <f t="shared" si="97"/>
        <v>3</v>
      </c>
      <c r="I234" s="435">
        <f t="shared" si="97"/>
        <v>5</v>
      </c>
      <c r="J234" s="435">
        <f t="shared" si="97"/>
        <v>5</v>
      </c>
      <c r="K234" s="435">
        <f t="shared" si="97"/>
        <v>0</v>
      </c>
      <c r="L234" s="435">
        <f t="shared" si="97"/>
        <v>0</v>
      </c>
      <c r="M234" s="435">
        <f t="shared" si="97"/>
        <v>0</v>
      </c>
      <c r="N234" s="435">
        <f t="shared" si="97"/>
        <v>0</v>
      </c>
      <c r="O234" s="435">
        <f t="shared" si="97"/>
        <v>4</v>
      </c>
      <c r="P234" s="435">
        <f t="shared" si="97"/>
        <v>5</v>
      </c>
      <c r="Q234" s="435">
        <f t="shared" si="97"/>
        <v>0</v>
      </c>
      <c r="R234" s="451">
        <f t="shared" si="97"/>
        <v>2</v>
      </c>
      <c r="S234" s="519">
        <v>5</v>
      </c>
      <c r="T234" s="520">
        <v>5</v>
      </c>
      <c r="U234" s="520">
        <v>5</v>
      </c>
      <c r="V234" s="520">
        <v>5</v>
      </c>
      <c r="W234" s="520">
        <v>5</v>
      </c>
      <c r="X234" s="520">
        <v>5</v>
      </c>
      <c r="Y234" s="520">
        <v>5</v>
      </c>
      <c r="Z234" s="520">
        <v>1</v>
      </c>
      <c r="AA234" s="520"/>
      <c r="AB234" s="520"/>
      <c r="AC234" s="520"/>
      <c r="AD234" s="520"/>
      <c r="AE234" s="520">
        <v>5</v>
      </c>
      <c r="AF234" s="520">
        <v>5</v>
      </c>
      <c r="AG234" s="520">
        <v>5</v>
      </c>
      <c r="AH234" s="521">
        <v>5</v>
      </c>
      <c r="AI234" s="519">
        <v>5</v>
      </c>
      <c r="AJ234" s="520">
        <v>5</v>
      </c>
      <c r="AK234" s="520">
        <v>5</v>
      </c>
      <c r="AL234" s="520">
        <v>4</v>
      </c>
      <c r="AM234" s="520">
        <v>3</v>
      </c>
      <c r="AN234" s="520">
        <v>3</v>
      </c>
      <c r="AO234" s="520">
        <v>5</v>
      </c>
      <c r="AP234" s="520">
        <v>5</v>
      </c>
      <c r="AQ234" s="520"/>
      <c r="AR234" s="520"/>
      <c r="AS234" s="520"/>
      <c r="AT234" s="520"/>
      <c r="AU234" s="520">
        <v>4</v>
      </c>
      <c r="AV234" s="520">
        <v>5</v>
      </c>
      <c r="AW234" s="520">
        <v>0</v>
      </c>
      <c r="AX234" s="521">
        <v>2</v>
      </c>
      <c r="AY234" s="519">
        <v>2</v>
      </c>
      <c r="AZ234" s="520">
        <v>2</v>
      </c>
      <c r="BA234" s="520">
        <v>5</v>
      </c>
      <c r="BB234" s="520">
        <v>0</v>
      </c>
      <c r="BC234" s="520">
        <v>2</v>
      </c>
      <c r="BD234" s="520">
        <v>5</v>
      </c>
      <c r="BE234" s="520">
        <v>5</v>
      </c>
      <c r="BF234" s="520">
        <v>4</v>
      </c>
      <c r="BG234" s="520"/>
      <c r="BH234" s="520"/>
      <c r="BI234" s="520"/>
      <c r="BJ234" s="520"/>
      <c r="BK234" s="520">
        <v>1</v>
      </c>
      <c r="BL234" s="520">
        <v>1</v>
      </c>
      <c r="BM234" s="520">
        <v>2</v>
      </c>
      <c r="BN234" s="521">
        <v>2</v>
      </c>
      <c r="BO234" s="65"/>
    </row>
    <row r="235" spans="2:67" ht="24.75" hidden="1" outlineLevel="1">
      <c r="B235" s="53" t="str">
        <f>"Grazing Intensity 3
"&amp;$B$174&amp;""</f>
        <v>Grazing Intensity 3
Standard (7mo)</v>
      </c>
      <c r="C235" s="432">
        <f t="shared" si="97"/>
        <v>0</v>
      </c>
      <c r="D235" s="432">
        <f t="shared" si="97"/>
        <v>0</v>
      </c>
      <c r="E235" s="432">
        <f t="shared" si="97"/>
        <v>0</v>
      </c>
      <c r="F235" s="432">
        <f t="shared" si="97"/>
        <v>0</v>
      </c>
      <c r="G235" s="432">
        <f t="shared" si="97"/>
        <v>0</v>
      </c>
      <c r="H235" s="432">
        <f t="shared" si="97"/>
        <v>0</v>
      </c>
      <c r="I235" s="432">
        <f t="shared" si="97"/>
        <v>0</v>
      </c>
      <c r="J235" s="432">
        <f t="shared" si="97"/>
        <v>0</v>
      </c>
      <c r="K235" s="432">
        <f t="shared" si="97"/>
        <v>0</v>
      </c>
      <c r="L235" s="432">
        <f t="shared" si="97"/>
        <v>0</v>
      </c>
      <c r="M235" s="432">
        <f t="shared" si="97"/>
        <v>0</v>
      </c>
      <c r="N235" s="432">
        <f t="shared" si="97"/>
        <v>0</v>
      </c>
      <c r="O235" s="432">
        <f t="shared" si="97"/>
        <v>0</v>
      </c>
      <c r="P235" s="432">
        <f t="shared" si="97"/>
        <v>0</v>
      </c>
      <c r="Q235" s="432">
        <f t="shared" si="97"/>
        <v>0</v>
      </c>
      <c r="R235" s="449">
        <f t="shared" si="97"/>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35">$B$175&amp;""</f>
        <v>Early</v>
      </c>
      <c r="C236" s="434">
        <f t="shared" si="97"/>
        <v>0</v>
      </c>
      <c r="D236" s="434">
        <f t="shared" si="97"/>
        <v>0</v>
      </c>
      <c r="E236" s="434">
        <f t="shared" si="97"/>
        <v>0</v>
      </c>
      <c r="F236" s="434">
        <f t="shared" si="97"/>
        <v>0</v>
      </c>
      <c r="G236" s="434">
        <f t="shared" si="97"/>
        <v>0</v>
      </c>
      <c r="H236" s="434">
        <f t="shared" si="97"/>
        <v>0</v>
      </c>
      <c r="I236" s="434">
        <f t="shared" si="97"/>
        <v>0</v>
      </c>
      <c r="J236" s="434">
        <f t="shared" si="97"/>
        <v>0</v>
      </c>
      <c r="K236" s="434">
        <f t="shared" si="97"/>
        <v>0</v>
      </c>
      <c r="L236" s="434">
        <f t="shared" si="97"/>
        <v>0</v>
      </c>
      <c r="M236" s="434">
        <f t="shared" si="97"/>
        <v>0</v>
      </c>
      <c r="N236" s="434">
        <f t="shared" si="97"/>
        <v>0</v>
      </c>
      <c r="O236" s="434">
        <f t="shared" si="97"/>
        <v>0</v>
      </c>
      <c r="P236" s="434">
        <f t="shared" si="97"/>
        <v>0</v>
      </c>
      <c r="Q236" s="434">
        <f t="shared" si="97"/>
        <v>0</v>
      </c>
      <c r="R236" s="450">
        <f t="shared" si="97"/>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36">$B$176&amp;""</f>
        <v>Middle</v>
      </c>
      <c r="C237" s="434">
        <f t="shared" si="97"/>
        <v>0</v>
      </c>
      <c r="D237" s="434">
        <f t="shared" si="97"/>
        <v>0</v>
      </c>
      <c r="E237" s="434">
        <f t="shared" si="97"/>
        <v>0</v>
      </c>
      <c r="F237" s="434">
        <f t="shared" si="97"/>
        <v>0</v>
      </c>
      <c r="G237" s="434">
        <f t="shared" si="97"/>
        <v>0</v>
      </c>
      <c r="H237" s="434">
        <f t="shared" si="97"/>
        <v>0</v>
      </c>
      <c r="I237" s="434">
        <f t="shared" si="97"/>
        <v>0</v>
      </c>
      <c r="J237" s="434">
        <f t="shared" si="97"/>
        <v>0</v>
      </c>
      <c r="K237" s="434">
        <f t="shared" si="97"/>
        <v>0</v>
      </c>
      <c r="L237" s="434">
        <f t="shared" si="97"/>
        <v>0</v>
      </c>
      <c r="M237" s="434">
        <f t="shared" si="97"/>
        <v>0</v>
      </c>
      <c r="N237" s="434">
        <f t="shared" si="97"/>
        <v>0</v>
      </c>
      <c r="O237" s="434">
        <f t="shared" si="97"/>
        <v>0</v>
      </c>
      <c r="P237" s="434">
        <f t="shared" si="97"/>
        <v>0</v>
      </c>
      <c r="Q237" s="434">
        <f t="shared" si="97"/>
        <v>0</v>
      </c>
      <c r="R237" s="450">
        <f t="shared" si="97"/>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37">$B$177&amp;""</f>
        <v>Late</v>
      </c>
      <c r="C238" s="434">
        <f t="shared" si="97"/>
        <v>0</v>
      </c>
      <c r="D238" s="434">
        <f t="shared" si="97"/>
        <v>0</v>
      </c>
      <c r="E238" s="434">
        <f t="shared" si="97"/>
        <v>0</v>
      </c>
      <c r="F238" s="434">
        <f t="shared" si="97"/>
        <v>0</v>
      </c>
      <c r="G238" s="434">
        <f t="shared" si="97"/>
        <v>0</v>
      </c>
      <c r="H238" s="434">
        <f t="shared" si="97"/>
        <v>0</v>
      </c>
      <c r="I238" s="434">
        <f t="shared" si="97"/>
        <v>0</v>
      </c>
      <c r="J238" s="434">
        <f t="shared" si="97"/>
        <v>0</v>
      </c>
      <c r="K238" s="434">
        <f t="shared" si="97"/>
        <v>0</v>
      </c>
      <c r="L238" s="434">
        <f t="shared" si="97"/>
        <v>0</v>
      </c>
      <c r="M238" s="434">
        <f t="shared" si="97"/>
        <v>0</v>
      </c>
      <c r="N238" s="434">
        <f t="shared" si="97"/>
        <v>0</v>
      </c>
      <c r="O238" s="434">
        <f t="shared" si="97"/>
        <v>0</v>
      </c>
      <c r="P238" s="434">
        <f t="shared" si="97"/>
        <v>0</v>
      </c>
      <c r="Q238" s="434">
        <f t="shared" si="97"/>
        <v>0</v>
      </c>
      <c r="R238" s="450">
        <f t="shared" si="97"/>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38">CHOOSE(d.Region,S239,AI239,AY239)</f>
        <v>0</v>
      </c>
      <c r="D239" s="434">
        <f t="shared" ref="D239" si="139">CHOOSE(d.Region,T239,AJ239,AZ239)</f>
        <v>0</v>
      </c>
      <c r="E239" s="434">
        <f t="shared" ref="E239" si="140">CHOOSE(d.Region,U239,AK239,BA239)</f>
        <v>0</v>
      </c>
      <c r="F239" s="434">
        <f t="shared" ref="F239" si="141">CHOOSE(d.Region,V239,AL239,BB239)</f>
        <v>0</v>
      </c>
      <c r="G239" s="434">
        <f t="shared" ref="G239" si="142">CHOOSE(d.Region,W239,AM239,BC239)</f>
        <v>0</v>
      </c>
      <c r="H239" s="434">
        <f t="shared" ref="H239" si="143">CHOOSE(d.Region,X239,AN239,BD239)</f>
        <v>0</v>
      </c>
      <c r="I239" s="434">
        <f t="shared" ref="I239" si="144">CHOOSE(d.Region,Y239,AO239,BE239)</f>
        <v>0</v>
      </c>
      <c r="J239" s="434">
        <f t="shared" ref="J239" si="145">CHOOSE(d.Region,Z239,AP239,BF239)</f>
        <v>0</v>
      </c>
      <c r="K239" s="434">
        <f t="shared" ref="K239" si="146">CHOOSE(d.Region,AA239,AQ239,BG239)</f>
        <v>0</v>
      </c>
      <c r="L239" s="434">
        <f t="shared" ref="L239" si="147">CHOOSE(d.Region,AB239,AR239,BH239)</f>
        <v>0</v>
      </c>
      <c r="M239" s="434">
        <f t="shared" ref="M239" si="148">CHOOSE(d.Region,AC239,AS239,BI239)</f>
        <v>0</v>
      </c>
      <c r="N239" s="434">
        <f t="shared" ref="N239" si="149">CHOOSE(d.Region,AD239,AT239,BJ239)</f>
        <v>0</v>
      </c>
      <c r="O239" s="434">
        <f t="shared" ref="O239" si="150">CHOOSE(d.Region,AE239,AU239,BK239)</f>
        <v>0</v>
      </c>
      <c r="P239" s="434">
        <f t="shared" ref="P239" si="151">CHOOSE(d.Region,AF239,AV239,BL239)</f>
        <v>0</v>
      </c>
      <c r="Q239" s="434">
        <f t="shared" ref="Q239" si="152">CHOOSE(d.Region,AG239,AW239,BM239)</f>
        <v>0</v>
      </c>
      <c r="R239" s="450">
        <f t="shared" ref="R239" si="153">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54">$B$179&amp;""</f>
        <v>7mo with 0% mated</v>
      </c>
      <c r="C240" s="435">
        <f t="shared" si="97"/>
        <v>0</v>
      </c>
      <c r="D240" s="435">
        <f t="shared" si="97"/>
        <v>0</v>
      </c>
      <c r="E240" s="435">
        <f t="shared" si="97"/>
        <v>0</v>
      </c>
      <c r="F240" s="435">
        <f t="shared" si="97"/>
        <v>0</v>
      </c>
      <c r="G240" s="435">
        <f t="shared" si="97"/>
        <v>0</v>
      </c>
      <c r="H240" s="435">
        <f t="shared" si="97"/>
        <v>0</v>
      </c>
      <c r="I240" s="435">
        <f t="shared" si="97"/>
        <v>0</v>
      </c>
      <c r="J240" s="435">
        <f t="shared" si="97"/>
        <v>0</v>
      </c>
      <c r="K240" s="435">
        <f t="shared" si="97"/>
        <v>0</v>
      </c>
      <c r="L240" s="435">
        <f t="shared" si="97"/>
        <v>0</v>
      </c>
      <c r="M240" s="435">
        <f t="shared" si="97"/>
        <v>0</v>
      </c>
      <c r="N240" s="435">
        <f t="shared" si="97"/>
        <v>0</v>
      </c>
      <c r="O240" s="435">
        <f t="shared" si="97"/>
        <v>0</v>
      </c>
      <c r="P240" s="435">
        <f t="shared" si="97"/>
        <v>0</v>
      </c>
      <c r="Q240" s="435">
        <f t="shared" si="97"/>
        <v>0</v>
      </c>
      <c r="R240" s="451">
        <f t="shared" si="97"/>
        <v>0</v>
      </c>
      <c r="S240" s="103">
        <f>S235</f>
        <v>0</v>
      </c>
      <c r="T240" s="103">
        <f t="shared" ref="T240:BN240" si="155">T235</f>
        <v>0</v>
      </c>
      <c r="U240" s="103">
        <f t="shared" si="155"/>
        <v>0</v>
      </c>
      <c r="V240" s="103">
        <f t="shared" si="155"/>
        <v>0</v>
      </c>
      <c r="W240" s="103">
        <f t="shared" si="155"/>
        <v>0</v>
      </c>
      <c r="X240" s="103">
        <f t="shared" si="155"/>
        <v>0</v>
      </c>
      <c r="Y240" s="103">
        <f t="shared" si="155"/>
        <v>0</v>
      </c>
      <c r="Z240" s="103">
        <f t="shared" si="155"/>
        <v>0</v>
      </c>
      <c r="AA240" s="103">
        <f t="shared" si="155"/>
        <v>0</v>
      </c>
      <c r="AB240" s="103">
        <f t="shared" si="155"/>
        <v>0</v>
      </c>
      <c r="AC240" s="103">
        <f t="shared" si="155"/>
        <v>0</v>
      </c>
      <c r="AD240" s="103">
        <f t="shared" si="155"/>
        <v>0</v>
      </c>
      <c r="AE240" s="103">
        <f t="shared" si="155"/>
        <v>0</v>
      </c>
      <c r="AF240" s="103">
        <f t="shared" si="155"/>
        <v>0</v>
      </c>
      <c r="AG240" s="103">
        <f t="shared" si="155"/>
        <v>0</v>
      </c>
      <c r="AH240" s="103">
        <f t="shared" si="155"/>
        <v>0</v>
      </c>
      <c r="AI240" s="103">
        <f t="shared" si="155"/>
        <v>0</v>
      </c>
      <c r="AJ240" s="103">
        <f t="shared" si="155"/>
        <v>0</v>
      </c>
      <c r="AK240" s="103">
        <f t="shared" si="155"/>
        <v>0</v>
      </c>
      <c r="AL240" s="103">
        <f t="shared" si="155"/>
        <v>0</v>
      </c>
      <c r="AM240" s="103">
        <f t="shared" si="155"/>
        <v>0</v>
      </c>
      <c r="AN240" s="103">
        <f t="shared" si="155"/>
        <v>0</v>
      </c>
      <c r="AO240" s="103">
        <f t="shared" si="155"/>
        <v>0</v>
      </c>
      <c r="AP240" s="103">
        <f t="shared" si="155"/>
        <v>0</v>
      </c>
      <c r="AQ240" s="103">
        <f t="shared" si="155"/>
        <v>0</v>
      </c>
      <c r="AR240" s="103">
        <f t="shared" si="155"/>
        <v>0</v>
      </c>
      <c r="AS240" s="103">
        <f t="shared" si="155"/>
        <v>0</v>
      </c>
      <c r="AT240" s="103">
        <f t="shared" si="155"/>
        <v>0</v>
      </c>
      <c r="AU240" s="103">
        <f t="shared" si="155"/>
        <v>0</v>
      </c>
      <c r="AV240" s="103">
        <f t="shared" si="155"/>
        <v>0</v>
      </c>
      <c r="AW240" s="103">
        <f t="shared" si="155"/>
        <v>0</v>
      </c>
      <c r="AX240" s="103">
        <f t="shared" si="155"/>
        <v>0</v>
      </c>
      <c r="AY240" s="103">
        <f t="shared" si="155"/>
        <v>0</v>
      </c>
      <c r="AZ240" s="103">
        <f t="shared" si="155"/>
        <v>0</v>
      </c>
      <c r="BA240" s="103">
        <f t="shared" si="155"/>
        <v>0</v>
      </c>
      <c r="BB240" s="103">
        <f t="shared" si="155"/>
        <v>0</v>
      </c>
      <c r="BC240" s="103">
        <f t="shared" si="155"/>
        <v>0</v>
      </c>
      <c r="BD240" s="103">
        <f t="shared" si="155"/>
        <v>0</v>
      </c>
      <c r="BE240" s="103">
        <f t="shared" si="155"/>
        <v>0</v>
      </c>
      <c r="BF240" s="103">
        <f t="shared" si="155"/>
        <v>0</v>
      </c>
      <c r="BG240" s="103">
        <f t="shared" si="155"/>
        <v>0</v>
      </c>
      <c r="BH240" s="103">
        <f t="shared" si="155"/>
        <v>0</v>
      </c>
      <c r="BI240" s="103">
        <f t="shared" si="155"/>
        <v>0</v>
      </c>
      <c r="BJ240" s="103">
        <f t="shared" si="155"/>
        <v>0</v>
      </c>
      <c r="BK240" s="103">
        <f t="shared" si="155"/>
        <v>0</v>
      </c>
      <c r="BL240" s="103">
        <f t="shared" si="155"/>
        <v>0</v>
      </c>
      <c r="BM240" s="103">
        <f t="shared" si="155"/>
        <v>0</v>
      </c>
      <c r="BN240" s="103">
        <f t="shared" si="155"/>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319" t="s">
        <v>1174</v>
      </c>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outlineLevel="2">
      <c r="B247" s="53" t="str">
        <f>"Grazing Intensity 1
"&amp;$B$174&amp;": Ewe Lambs"</f>
        <v>Grazing Intensity 1
Standard (7mo): Ewe Lambs</v>
      </c>
      <c r="C247" s="61">
        <f t="shared" ref="C247:C300" si="156">CHOOSE(d.Region,S247,AI247,AY247)</f>
        <v>0</v>
      </c>
      <c r="D247" s="61">
        <f t="shared" ref="D247:D300" si="157">CHOOSE(d.Region,T247,AJ247,AZ247)</f>
        <v>0</v>
      </c>
      <c r="E247" s="61">
        <f t="shared" ref="E247:E300" si="158">CHOOSE(d.Region,U247,AK247,BA247)</f>
        <v>0</v>
      </c>
      <c r="F247" s="61">
        <f t="shared" ref="F247:F300" si="159">CHOOSE(d.Region,V247,AL247,BB247)</f>
        <v>0</v>
      </c>
      <c r="G247" s="61">
        <f t="shared" ref="G247:G300" si="160">CHOOSE(d.Region,W247,AM247,BC247)</f>
        <v>0</v>
      </c>
      <c r="H247" s="61">
        <f t="shared" ref="H247:H300" si="161">CHOOSE(d.Region,X247,AN247,BD247)</f>
        <v>0</v>
      </c>
      <c r="I247" s="61">
        <f t="shared" ref="I247:I300" si="162">CHOOSE(d.Region,Y247,AO247,BE247)</f>
        <v>0</v>
      </c>
      <c r="J247" s="61">
        <f t="shared" ref="J247:J300" si="163">CHOOSE(d.Region,Z247,AP247,BF247)</f>
        <v>0</v>
      </c>
      <c r="K247" s="61">
        <f t="shared" ref="K247:K300" si="164">CHOOSE(d.Region,AA247,AQ247,BG247)</f>
        <v>0</v>
      </c>
      <c r="L247" s="61">
        <f t="shared" ref="L247:L300" si="165">CHOOSE(d.Region,AB247,AR247,BH247)</f>
        <v>0</v>
      </c>
      <c r="M247" s="61">
        <f t="shared" ref="M247:M300" si="166">CHOOSE(d.Region,AC247,AS247,BI247)</f>
        <v>0</v>
      </c>
      <c r="N247" s="61">
        <f t="shared" ref="N247:N300" si="167">CHOOSE(d.Region,AD247,AT247,BJ247)</f>
        <v>0</v>
      </c>
      <c r="O247" s="61">
        <f t="shared" ref="O247:O300" si="168">CHOOSE(d.Region,AE247,AU247,BK247)</f>
        <v>0</v>
      </c>
      <c r="P247" s="61">
        <f t="shared" ref="P247:P300" si="169">CHOOSE(d.Region,AF247,AV247,BL247)</f>
        <v>0</v>
      </c>
      <c r="Q247" s="61">
        <f t="shared" ref="Q247:Q300" si="170">CHOOSE(d.Region,AG247,AW247,BM247)</f>
        <v>0</v>
      </c>
      <c r="R247" s="452">
        <f t="shared" ref="R247:R300" si="171">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row>
    <row r="248" spans="1:67" outlineLevel="2">
      <c r="B248" s="54" t="s">
        <v>1139</v>
      </c>
      <c r="C248" s="252">
        <f t="shared" si="156"/>
        <v>0</v>
      </c>
      <c r="D248" s="252">
        <f t="shared" si="157"/>
        <v>0</v>
      </c>
      <c r="E248" s="252">
        <f t="shared" si="158"/>
        <v>0</v>
      </c>
      <c r="F248" s="252">
        <f t="shared" si="159"/>
        <v>0</v>
      </c>
      <c r="G248" s="252">
        <f t="shared" si="160"/>
        <v>0</v>
      </c>
      <c r="H248" s="252">
        <f t="shared" si="161"/>
        <v>0</v>
      </c>
      <c r="I248" s="252">
        <f t="shared" si="162"/>
        <v>0</v>
      </c>
      <c r="J248" s="252">
        <f t="shared" si="163"/>
        <v>0</v>
      </c>
      <c r="K248" s="252">
        <f t="shared" si="164"/>
        <v>0</v>
      </c>
      <c r="L248" s="252">
        <f t="shared" si="165"/>
        <v>0</v>
      </c>
      <c r="M248" s="252">
        <f t="shared" si="166"/>
        <v>0</v>
      </c>
      <c r="N248" s="252">
        <f t="shared" si="167"/>
        <v>0</v>
      </c>
      <c r="O248" s="252">
        <f t="shared" si="168"/>
        <v>0</v>
      </c>
      <c r="P248" s="252">
        <f t="shared" si="169"/>
        <v>0</v>
      </c>
      <c r="Q248" s="252">
        <f t="shared" si="170"/>
        <v>0</v>
      </c>
      <c r="R248" s="453">
        <f t="shared" si="171"/>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outlineLevel="2">
      <c r="B249" s="55" t="s">
        <v>1140</v>
      </c>
      <c r="C249" s="62">
        <f t="shared" si="156"/>
        <v>0</v>
      </c>
      <c r="D249" s="62">
        <f t="shared" si="157"/>
        <v>0</v>
      </c>
      <c r="E249" s="62">
        <f t="shared" si="158"/>
        <v>0</v>
      </c>
      <c r="F249" s="62">
        <f t="shared" si="159"/>
        <v>0</v>
      </c>
      <c r="G249" s="62">
        <f t="shared" si="160"/>
        <v>0</v>
      </c>
      <c r="H249" s="62">
        <f t="shared" si="161"/>
        <v>0</v>
      </c>
      <c r="I249" s="62">
        <f t="shared" si="162"/>
        <v>0</v>
      </c>
      <c r="J249" s="62">
        <f t="shared" si="163"/>
        <v>0</v>
      </c>
      <c r="K249" s="62">
        <f t="shared" si="164"/>
        <v>0</v>
      </c>
      <c r="L249" s="62">
        <f t="shared" si="165"/>
        <v>0</v>
      </c>
      <c r="M249" s="62">
        <f t="shared" si="166"/>
        <v>0</v>
      </c>
      <c r="N249" s="62">
        <f t="shared" si="167"/>
        <v>0</v>
      </c>
      <c r="O249" s="62">
        <f t="shared" si="168"/>
        <v>0</v>
      </c>
      <c r="P249" s="62">
        <f t="shared" si="169"/>
        <v>0</v>
      </c>
      <c r="Q249" s="62">
        <f t="shared" si="170"/>
        <v>0</v>
      </c>
      <c r="R249" s="454">
        <f t="shared" si="171"/>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outlineLevel="2">
      <c r="B250" s="53" t="str">
        <f>$B$175&amp;": Ewe Lambs"</f>
        <v>Early: Ewe Lambs</v>
      </c>
      <c r="C250" s="61">
        <f t="shared" si="156"/>
        <v>0</v>
      </c>
      <c r="D250" s="61">
        <f t="shared" si="157"/>
        <v>0</v>
      </c>
      <c r="E250" s="61">
        <f t="shared" si="158"/>
        <v>0</v>
      </c>
      <c r="F250" s="61">
        <f t="shared" si="159"/>
        <v>0</v>
      </c>
      <c r="G250" s="61">
        <f t="shared" si="160"/>
        <v>0</v>
      </c>
      <c r="H250" s="61">
        <f t="shared" si="161"/>
        <v>0</v>
      </c>
      <c r="I250" s="61">
        <f t="shared" si="162"/>
        <v>0</v>
      </c>
      <c r="J250" s="61">
        <f t="shared" si="163"/>
        <v>0</v>
      </c>
      <c r="K250" s="61">
        <f t="shared" si="164"/>
        <v>0</v>
      </c>
      <c r="L250" s="61">
        <f t="shared" si="165"/>
        <v>0</v>
      </c>
      <c r="M250" s="61">
        <f t="shared" si="166"/>
        <v>0</v>
      </c>
      <c r="N250" s="61">
        <f t="shared" si="167"/>
        <v>0</v>
      </c>
      <c r="O250" s="61">
        <f t="shared" si="168"/>
        <v>0</v>
      </c>
      <c r="P250" s="61">
        <f t="shared" si="169"/>
        <v>0</v>
      </c>
      <c r="Q250" s="61">
        <f t="shared" si="170"/>
        <v>0</v>
      </c>
      <c r="R250" s="452">
        <f t="shared" si="171"/>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row>
    <row r="251" spans="1:67" outlineLevel="2">
      <c r="B251" s="54" t="s">
        <v>1139</v>
      </c>
      <c r="C251" s="252">
        <f t="shared" si="156"/>
        <v>0</v>
      </c>
      <c r="D251" s="252">
        <f t="shared" si="157"/>
        <v>0</v>
      </c>
      <c r="E251" s="252">
        <f t="shared" si="158"/>
        <v>0</v>
      </c>
      <c r="F251" s="252">
        <f t="shared" si="159"/>
        <v>0</v>
      </c>
      <c r="G251" s="252">
        <f t="shared" si="160"/>
        <v>0</v>
      </c>
      <c r="H251" s="252">
        <f t="shared" si="161"/>
        <v>0</v>
      </c>
      <c r="I251" s="252">
        <f t="shared" si="162"/>
        <v>0</v>
      </c>
      <c r="J251" s="252">
        <f t="shared" si="163"/>
        <v>0</v>
      </c>
      <c r="K251" s="252">
        <f t="shared" si="164"/>
        <v>0</v>
      </c>
      <c r="L251" s="252">
        <f t="shared" si="165"/>
        <v>0</v>
      </c>
      <c r="M251" s="252">
        <f t="shared" si="166"/>
        <v>0</v>
      </c>
      <c r="N251" s="252">
        <f t="shared" si="167"/>
        <v>0</v>
      </c>
      <c r="O251" s="252">
        <f t="shared" si="168"/>
        <v>0</v>
      </c>
      <c r="P251" s="252">
        <f t="shared" si="169"/>
        <v>0</v>
      </c>
      <c r="Q251" s="252">
        <f t="shared" si="170"/>
        <v>0</v>
      </c>
      <c r="R251" s="453">
        <f t="shared" si="171"/>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outlineLevel="2">
      <c r="B252" s="55" t="s">
        <v>1140</v>
      </c>
      <c r="C252" s="62">
        <f t="shared" si="156"/>
        <v>0</v>
      </c>
      <c r="D252" s="62">
        <f t="shared" si="157"/>
        <v>0</v>
      </c>
      <c r="E252" s="62">
        <f t="shared" si="158"/>
        <v>0</v>
      </c>
      <c r="F252" s="62">
        <f t="shared" si="159"/>
        <v>0</v>
      </c>
      <c r="G252" s="62">
        <f t="shared" si="160"/>
        <v>0</v>
      </c>
      <c r="H252" s="62">
        <f t="shared" si="161"/>
        <v>0</v>
      </c>
      <c r="I252" s="62">
        <f t="shared" si="162"/>
        <v>0</v>
      </c>
      <c r="J252" s="62">
        <f t="shared" si="163"/>
        <v>0</v>
      </c>
      <c r="K252" s="62">
        <f t="shared" si="164"/>
        <v>0</v>
      </c>
      <c r="L252" s="62">
        <f t="shared" si="165"/>
        <v>0</v>
      </c>
      <c r="M252" s="62">
        <f t="shared" si="166"/>
        <v>0</v>
      </c>
      <c r="N252" s="62">
        <f t="shared" si="167"/>
        <v>0</v>
      </c>
      <c r="O252" s="62">
        <f t="shared" si="168"/>
        <v>0</v>
      </c>
      <c r="P252" s="62">
        <f t="shared" si="169"/>
        <v>0</v>
      </c>
      <c r="Q252" s="62">
        <f t="shared" si="170"/>
        <v>0</v>
      </c>
      <c r="R252" s="454">
        <f t="shared" si="171"/>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outlineLevel="2">
      <c r="B253" s="53" t="str">
        <f>$B$176&amp;": Ewe Lambs"</f>
        <v>Middle: Ewe Lambs</v>
      </c>
      <c r="C253" s="61">
        <f t="shared" si="156"/>
        <v>0</v>
      </c>
      <c r="D253" s="61">
        <f t="shared" si="157"/>
        <v>0</v>
      </c>
      <c r="E253" s="61">
        <f t="shared" si="158"/>
        <v>0</v>
      </c>
      <c r="F253" s="61">
        <f t="shared" si="159"/>
        <v>0</v>
      </c>
      <c r="G253" s="61">
        <f t="shared" si="160"/>
        <v>0</v>
      </c>
      <c r="H253" s="61">
        <f t="shared" si="161"/>
        <v>0</v>
      </c>
      <c r="I253" s="61">
        <f t="shared" si="162"/>
        <v>0</v>
      </c>
      <c r="J253" s="61">
        <f t="shared" si="163"/>
        <v>0</v>
      </c>
      <c r="K253" s="61">
        <f t="shared" si="164"/>
        <v>0</v>
      </c>
      <c r="L253" s="61">
        <f t="shared" si="165"/>
        <v>0</v>
      </c>
      <c r="M253" s="61">
        <f t="shared" si="166"/>
        <v>0</v>
      </c>
      <c r="N253" s="61">
        <f t="shared" si="167"/>
        <v>0</v>
      </c>
      <c r="O253" s="61">
        <f t="shared" si="168"/>
        <v>0</v>
      </c>
      <c r="P253" s="61">
        <f t="shared" si="169"/>
        <v>0</v>
      </c>
      <c r="Q253" s="61">
        <f t="shared" si="170"/>
        <v>0</v>
      </c>
      <c r="R253" s="452">
        <f t="shared" si="171"/>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row>
    <row r="254" spans="1:67" outlineLevel="2">
      <c r="B254" s="54" t="s">
        <v>1139</v>
      </c>
      <c r="C254" s="252">
        <f t="shared" si="156"/>
        <v>0</v>
      </c>
      <c r="D254" s="252">
        <f t="shared" si="157"/>
        <v>0</v>
      </c>
      <c r="E254" s="252">
        <f t="shared" si="158"/>
        <v>0</v>
      </c>
      <c r="F254" s="252">
        <f t="shared" si="159"/>
        <v>0</v>
      </c>
      <c r="G254" s="252">
        <f t="shared" si="160"/>
        <v>0</v>
      </c>
      <c r="H254" s="252">
        <f t="shared" si="161"/>
        <v>0</v>
      </c>
      <c r="I254" s="252">
        <f t="shared" si="162"/>
        <v>0</v>
      </c>
      <c r="J254" s="252">
        <f t="shared" si="163"/>
        <v>0</v>
      </c>
      <c r="K254" s="252">
        <f t="shared" si="164"/>
        <v>0</v>
      </c>
      <c r="L254" s="252">
        <f t="shared" si="165"/>
        <v>0</v>
      </c>
      <c r="M254" s="252">
        <f t="shared" si="166"/>
        <v>0</v>
      </c>
      <c r="N254" s="252">
        <f t="shared" si="167"/>
        <v>0</v>
      </c>
      <c r="O254" s="252">
        <f t="shared" si="168"/>
        <v>0</v>
      </c>
      <c r="P254" s="252">
        <f t="shared" si="169"/>
        <v>0</v>
      </c>
      <c r="Q254" s="252">
        <f t="shared" si="170"/>
        <v>0</v>
      </c>
      <c r="R254" s="453">
        <f t="shared" si="171"/>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outlineLevel="2">
      <c r="B255" s="55" t="s">
        <v>1140</v>
      </c>
      <c r="C255" s="62">
        <f t="shared" si="156"/>
        <v>0</v>
      </c>
      <c r="D255" s="62">
        <f t="shared" si="157"/>
        <v>0</v>
      </c>
      <c r="E255" s="62">
        <f t="shared" si="158"/>
        <v>0</v>
      </c>
      <c r="F255" s="62">
        <f t="shared" si="159"/>
        <v>0</v>
      </c>
      <c r="G255" s="62">
        <f t="shared" si="160"/>
        <v>0</v>
      </c>
      <c r="H255" s="62">
        <f t="shared" si="161"/>
        <v>0</v>
      </c>
      <c r="I255" s="62">
        <f t="shared" si="162"/>
        <v>0</v>
      </c>
      <c r="J255" s="62">
        <f t="shared" si="163"/>
        <v>0</v>
      </c>
      <c r="K255" s="62">
        <f t="shared" si="164"/>
        <v>0</v>
      </c>
      <c r="L255" s="62">
        <f t="shared" si="165"/>
        <v>0</v>
      </c>
      <c r="M255" s="62">
        <f t="shared" si="166"/>
        <v>0</v>
      </c>
      <c r="N255" s="62">
        <f t="shared" si="167"/>
        <v>0</v>
      </c>
      <c r="O255" s="62">
        <f t="shared" si="168"/>
        <v>0</v>
      </c>
      <c r="P255" s="62">
        <f t="shared" si="169"/>
        <v>0</v>
      </c>
      <c r="Q255" s="62">
        <f t="shared" si="170"/>
        <v>0</v>
      </c>
      <c r="R255" s="454">
        <f t="shared" si="171"/>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outlineLevel="2">
      <c r="B256" s="53" t="str">
        <f>$B$177&amp;": Ewe Lambs"</f>
        <v>Late: Ewe Lambs</v>
      </c>
      <c r="C256" s="61">
        <f t="shared" si="156"/>
        <v>0</v>
      </c>
      <c r="D256" s="61">
        <f t="shared" si="157"/>
        <v>0</v>
      </c>
      <c r="E256" s="61">
        <f t="shared" si="158"/>
        <v>0</v>
      </c>
      <c r="F256" s="61">
        <f t="shared" si="159"/>
        <v>0</v>
      </c>
      <c r="G256" s="61">
        <f t="shared" si="160"/>
        <v>0</v>
      </c>
      <c r="H256" s="61">
        <f t="shared" si="161"/>
        <v>0</v>
      </c>
      <c r="I256" s="61">
        <f t="shared" si="162"/>
        <v>0</v>
      </c>
      <c r="J256" s="61">
        <f t="shared" si="163"/>
        <v>0</v>
      </c>
      <c r="K256" s="61">
        <f t="shared" si="164"/>
        <v>0</v>
      </c>
      <c r="L256" s="61">
        <f t="shared" si="165"/>
        <v>0</v>
      </c>
      <c r="M256" s="61">
        <f t="shared" si="166"/>
        <v>0</v>
      </c>
      <c r="N256" s="61">
        <f t="shared" si="167"/>
        <v>0</v>
      </c>
      <c r="O256" s="61">
        <f t="shared" si="168"/>
        <v>0</v>
      </c>
      <c r="P256" s="61">
        <f t="shared" si="169"/>
        <v>0</v>
      </c>
      <c r="Q256" s="61">
        <f t="shared" si="170"/>
        <v>0</v>
      </c>
      <c r="R256" s="452">
        <f t="shared" si="171"/>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row>
    <row r="257" spans="2:67" outlineLevel="2">
      <c r="B257" s="54" t="s">
        <v>1139</v>
      </c>
      <c r="C257" s="252">
        <f t="shared" si="156"/>
        <v>0</v>
      </c>
      <c r="D257" s="252">
        <f t="shared" si="157"/>
        <v>0</v>
      </c>
      <c r="E257" s="252">
        <f t="shared" si="158"/>
        <v>0</v>
      </c>
      <c r="F257" s="252">
        <f t="shared" si="159"/>
        <v>0</v>
      </c>
      <c r="G257" s="252">
        <f t="shared" si="160"/>
        <v>0</v>
      </c>
      <c r="H257" s="252">
        <f t="shared" si="161"/>
        <v>0</v>
      </c>
      <c r="I257" s="252">
        <f t="shared" si="162"/>
        <v>0</v>
      </c>
      <c r="J257" s="252">
        <f t="shared" si="163"/>
        <v>0</v>
      </c>
      <c r="K257" s="252">
        <f t="shared" si="164"/>
        <v>0</v>
      </c>
      <c r="L257" s="252">
        <f t="shared" si="165"/>
        <v>0</v>
      </c>
      <c r="M257" s="252">
        <f t="shared" si="166"/>
        <v>0</v>
      </c>
      <c r="N257" s="252">
        <f t="shared" si="167"/>
        <v>0</v>
      </c>
      <c r="O257" s="252">
        <f t="shared" si="168"/>
        <v>0</v>
      </c>
      <c r="P257" s="252">
        <f t="shared" si="169"/>
        <v>0</v>
      </c>
      <c r="Q257" s="252">
        <f t="shared" si="170"/>
        <v>0</v>
      </c>
      <c r="R257" s="453">
        <f t="shared" si="171"/>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outlineLevel="2">
      <c r="B258" s="55" t="s">
        <v>1140</v>
      </c>
      <c r="C258" s="62">
        <f t="shared" si="156"/>
        <v>0</v>
      </c>
      <c r="D258" s="62">
        <f t="shared" si="157"/>
        <v>0</v>
      </c>
      <c r="E258" s="62">
        <f t="shared" si="158"/>
        <v>0</v>
      </c>
      <c r="F258" s="62">
        <f t="shared" si="159"/>
        <v>0</v>
      </c>
      <c r="G258" s="62">
        <f t="shared" si="160"/>
        <v>0</v>
      </c>
      <c r="H258" s="62">
        <f t="shared" si="161"/>
        <v>0</v>
      </c>
      <c r="I258" s="62">
        <f t="shared" si="162"/>
        <v>0</v>
      </c>
      <c r="J258" s="62">
        <f t="shared" si="163"/>
        <v>0</v>
      </c>
      <c r="K258" s="62">
        <f t="shared" si="164"/>
        <v>0</v>
      </c>
      <c r="L258" s="62">
        <f t="shared" si="165"/>
        <v>0</v>
      </c>
      <c r="M258" s="62">
        <f t="shared" si="166"/>
        <v>0</v>
      </c>
      <c r="N258" s="62">
        <f t="shared" si="167"/>
        <v>0</v>
      </c>
      <c r="O258" s="62">
        <f t="shared" si="168"/>
        <v>0</v>
      </c>
      <c r="P258" s="62">
        <f t="shared" si="169"/>
        <v>0</v>
      </c>
      <c r="Q258" s="62">
        <f t="shared" si="170"/>
        <v>0</v>
      </c>
      <c r="R258" s="454">
        <f t="shared" si="171"/>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172">CHOOSE(d.Region,S259,AI259,AY259)</f>
        <v>0</v>
      </c>
      <c r="D259" s="61">
        <f t="shared" ref="D259:D261" si="173">CHOOSE(d.Region,T259,AJ259,AZ259)</f>
        <v>0</v>
      </c>
      <c r="E259" s="61">
        <f t="shared" ref="E259:E261" si="174">CHOOSE(d.Region,U259,AK259,BA259)</f>
        <v>0</v>
      </c>
      <c r="F259" s="61">
        <f t="shared" ref="F259:F261" si="175">CHOOSE(d.Region,V259,AL259,BB259)</f>
        <v>0</v>
      </c>
      <c r="G259" s="61">
        <f t="shared" ref="G259:G261" si="176">CHOOSE(d.Region,W259,AM259,BC259)</f>
        <v>0</v>
      </c>
      <c r="H259" s="61">
        <f t="shared" ref="H259:H261" si="177">CHOOSE(d.Region,X259,AN259,BD259)</f>
        <v>0</v>
      </c>
      <c r="I259" s="61">
        <f t="shared" ref="I259:I261" si="178">CHOOSE(d.Region,Y259,AO259,BE259)</f>
        <v>0</v>
      </c>
      <c r="J259" s="61">
        <f t="shared" ref="J259:J261" si="179">CHOOSE(d.Region,Z259,AP259,BF259)</f>
        <v>0</v>
      </c>
      <c r="K259" s="61">
        <f t="shared" ref="K259:K261" si="180">CHOOSE(d.Region,AA259,AQ259,BG259)</f>
        <v>0</v>
      </c>
      <c r="L259" s="61">
        <f t="shared" ref="L259:L261" si="181">CHOOSE(d.Region,AB259,AR259,BH259)</f>
        <v>0</v>
      </c>
      <c r="M259" s="61">
        <f t="shared" ref="M259:M261" si="182">CHOOSE(d.Region,AC259,AS259,BI259)</f>
        <v>0</v>
      </c>
      <c r="N259" s="61">
        <f t="shared" ref="N259:N261" si="183">CHOOSE(d.Region,AD259,AT259,BJ259)</f>
        <v>0</v>
      </c>
      <c r="O259" s="61">
        <f t="shared" ref="O259:O261" si="184">CHOOSE(d.Region,AE259,AU259,BK259)</f>
        <v>0</v>
      </c>
      <c r="P259" s="61">
        <f t="shared" ref="P259:P261" si="185">CHOOSE(d.Region,AF259,AV259,BL259)</f>
        <v>0</v>
      </c>
      <c r="Q259" s="61">
        <f t="shared" ref="Q259:Q261" si="186">CHOOSE(d.Region,AG259,AW259,BM259)</f>
        <v>0</v>
      </c>
      <c r="R259" s="452">
        <f t="shared" ref="R259:R261" si="187">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row>
    <row r="260" spans="2:67" outlineLevel="2">
      <c r="B260" s="54" t="s">
        <v>1139</v>
      </c>
      <c r="C260" s="252">
        <f t="shared" si="172"/>
        <v>0</v>
      </c>
      <c r="D260" s="252">
        <f t="shared" si="173"/>
        <v>0</v>
      </c>
      <c r="E260" s="252">
        <f t="shared" si="174"/>
        <v>0</v>
      </c>
      <c r="F260" s="252">
        <f t="shared" si="175"/>
        <v>0</v>
      </c>
      <c r="G260" s="252">
        <f t="shared" si="176"/>
        <v>0</v>
      </c>
      <c r="H260" s="252">
        <f t="shared" si="177"/>
        <v>0</v>
      </c>
      <c r="I260" s="252">
        <f t="shared" si="178"/>
        <v>0</v>
      </c>
      <c r="J260" s="252">
        <f t="shared" si="179"/>
        <v>0</v>
      </c>
      <c r="K260" s="252">
        <f t="shared" si="180"/>
        <v>0</v>
      </c>
      <c r="L260" s="252">
        <f t="shared" si="181"/>
        <v>0</v>
      </c>
      <c r="M260" s="252">
        <f t="shared" si="182"/>
        <v>0</v>
      </c>
      <c r="N260" s="252">
        <f t="shared" si="183"/>
        <v>0</v>
      </c>
      <c r="O260" s="252">
        <f t="shared" si="184"/>
        <v>0</v>
      </c>
      <c r="P260" s="252">
        <f t="shared" si="185"/>
        <v>0</v>
      </c>
      <c r="Q260" s="252">
        <f t="shared" si="186"/>
        <v>0</v>
      </c>
      <c r="R260" s="453">
        <f t="shared" si="187"/>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172"/>
        <v>0</v>
      </c>
      <c r="D261" s="62">
        <f t="shared" si="173"/>
        <v>0</v>
      </c>
      <c r="E261" s="62">
        <f t="shared" si="174"/>
        <v>0</v>
      </c>
      <c r="F261" s="62">
        <f t="shared" si="175"/>
        <v>0</v>
      </c>
      <c r="G261" s="62">
        <f t="shared" si="176"/>
        <v>0</v>
      </c>
      <c r="H261" s="62">
        <f t="shared" si="177"/>
        <v>0</v>
      </c>
      <c r="I261" s="62">
        <f t="shared" si="178"/>
        <v>0</v>
      </c>
      <c r="J261" s="62">
        <f t="shared" si="179"/>
        <v>0</v>
      </c>
      <c r="K261" s="62">
        <f t="shared" si="180"/>
        <v>0</v>
      </c>
      <c r="L261" s="62">
        <f t="shared" si="181"/>
        <v>0</v>
      </c>
      <c r="M261" s="62">
        <f t="shared" si="182"/>
        <v>0</v>
      </c>
      <c r="N261" s="62">
        <f t="shared" si="183"/>
        <v>0</v>
      </c>
      <c r="O261" s="62">
        <f t="shared" si="184"/>
        <v>0</v>
      </c>
      <c r="P261" s="62">
        <f t="shared" si="185"/>
        <v>0</v>
      </c>
      <c r="Q261" s="62">
        <f t="shared" si="186"/>
        <v>0</v>
      </c>
      <c r="R261" s="454">
        <f t="shared" si="187"/>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outlineLevel="2">
      <c r="B262" s="53" t="str">
        <f>$B$179&amp;": Ewe Lambs"</f>
        <v>7mo with 0% mated: Ewe Lambs</v>
      </c>
      <c r="C262" s="61">
        <f t="shared" si="156"/>
        <v>0</v>
      </c>
      <c r="D262" s="61">
        <f t="shared" si="157"/>
        <v>0</v>
      </c>
      <c r="E262" s="61">
        <f t="shared" si="158"/>
        <v>0</v>
      </c>
      <c r="F262" s="61">
        <f t="shared" si="159"/>
        <v>0</v>
      </c>
      <c r="G262" s="61">
        <f t="shared" si="160"/>
        <v>0</v>
      </c>
      <c r="H262" s="61">
        <f t="shared" si="161"/>
        <v>0</v>
      </c>
      <c r="I262" s="61">
        <f t="shared" si="162"/>
        <v>0</v>
      </c>
      <c r="J262" s="61">
        <f t="shared" si="163"/>
        <v>0</v>
      </c>
      <c r="K262" s="61">
        <f t="shared" si="164"/>
        <v>0</v>
      </c>
      <c r="L262" s="61">
        <f t="shared" si="165"/>
        <v>0</v>
      </c>
      <c r="M262" s="61">
        <f t="shared" si="166"/>
        <v>0</v>
      </c>
      <c r="N262" s="61">
        <f t="shared" si="167"/>
        <v>0</v>
      </c>
      <c r="O262" s="61">
        <f t="shared" si="168"/>
        <v>0</v>
      </c>
      <c r="P262" s="61">
        <f t="shared" si="169"/>
        <v>0</v>
      </c>
      <c r="Q262" s="61">
        <f t="shared" si="170"/>
        <v>0</v>
      </c>
      <c r="R262" s="452">
        <f t="shared" si="171"/>
        <v>0</v>
      </c>
      <c r="S262" s="366">
        <f>S247</f>
        <v>0</v>
      </c>
      <c r="T262" s="366">
        <f t="shared" ref="T262:BN262" si="188">T247</f>
        <v>0</v>
      </c>
      <c r="U262" s="366">
        <f t="shared" si="188"/>
        <v>0</v>
      </c>
      <c r="V262" s="366">
        <f t="shared" si="188"/>
        <v>0</v>
      </c>
      <c r="W262" s="366">
        <f t="shared" si="188"/>
        <v>0</v>
      </c>
      <c r="X262" s="366">
        <f t="shared" si="188"/>
        <v>0</v>
      </c>
      <c r="Y262" s="366">
        <f t="shared" si="188"/>
        <v>0</v>
      </c>
      <c r="Z262" s="366">
        <f t="shared" si="188"/>
        <v>0</v>
      </c>
      <c r="AA262" s="366">
        <f t="shared" si="188"/>
        <v>0</v>
      </c>
      <c r="AB262" s="366">
        <f t="shared" si="188"/>
        <v>0</v>
      </c>
      <c r="AC262" s="366">
        <f t="shared" si="188"/>
        <v>0</v>
      </c>
      <c r="AD262" s="366">
        <f t="shared" si="188"/>
        <v>0</v>
      </c>
      <c r="AE262" s="366">
        <f t="shared" si="188"/>
        <v>0</v>
      </c>
      <c r="AF262" s="366">
        <f t="shared" si="188"/>
        <v>0</v>
      </c>
      <c r="AG262" s="366">
        <f t="shared" si="188"/>
        <v>0</v>
      </c>
      <c r="AH262" s="366">
        <f t="shared" si="188"/>
        <v>0</v>
      </c>
      <c r="AI262" s="366">
        <f t="shared" si="188"/>
        <v>0</v>
      </c>
      <c r="AJ262" s="366">
        <f t="shared" si="188"/>
        <v>0</v>
      </c>
      <c r="AK262" s="366">
        <f t="shared" si="188"/>
        <v>0</v>
      </c>
      <c r="AL262" s="366">
        <f t="shared" si="188"/>
        <v>0</v>
      </c>
      <c r="AM262" s="366">
        <f t="shared" si="188"/>
        <v>0</v>
      </c>
      <c r="AN262" s="366">
        <f t="shared" si="188"/>
        <v>0</v>
      </c>
      <c r="AO262" s="366">
        <f t="shared" si="188"/>
        <v>0</v>
      </c>
      <c r="AP262" s="366">
        <f t="shared" si="188"/>
        <v>0</v>
      </c>
      <c r="AQ262" s="366">
        <f t="shared" si="188"/>
        <v>0</v>
      </c>
      <c r="AR262" s="366">
        <f t="shared" si="188"/>
        <v>0</v>
      </c>
      <c r="AS262" s="366">
        <f t="shared" si="188"/>
        <v>0</v>
      </c>
      <c r="AT262" s="366">
        <f t="shared" si="188"/>
        <v>0</v>
      </c>
      <c r="AU262" s="366">
        <f t="shared" si="188"/>
        <v>0</v>
      </c>
      <c r="AV262" s="366">
        <f t="shared" si="188"/>
        <v>0</v>
      </c>
      <c r="AW262" s="366">
        <f t="shared" si="188"/>
        <v>0</v>
      </c>
      <c r="AX262" s="366">
        <f t="shared" si="188"/>
        <v>0</v>
      </c>
      <c r="AY262" s="366">
        <f t="shared" si="188"/>
        <v>0</v>
      </c>
      <c r="AZ262" s="366">
        <f t="shared" si="188"/>
        <v>0</v>
      </c>
      <c r="BA262" s="366">
        <f t="shared" si="188"/>
        <v>0</v>
      </c>
      <c r="BB262" s="366">
        <f t="shared" si="188"/>
        <v>0</v>
      </c>
      <c r="BC262" s="366">
        <f t="shared" si="188"/>
        <v>0</v>
      </c>
      <c r="BD262" s="366">
        <f t="shared" si="188"/>
        <v>0</v>
      </c>
      <c r="BE262" s="366">
        <f t="shared" si="188"/>
        <v>0</v>
      </c>
      <c r="BF262" s="366">
        <f t="shared" si="188"/>
        <v>0</v>
      </c>
      <c r="BG262" s="366">
        <f t="shared" si="188"/>
        <v>0</v>
      </c>
      <c r="BH262" s="366">
        <f t="shared" si="188"/>
        <v>0</v>
      </c>
      <c r="BI262" s="366">
        <f t="shared" si="188"/>
        <v>0</v>
      </c>
      <c r="BJ262" s="366">
        <f t="shared" si="188"/>
        <v>0</v>
      </c>
      <c r="BK262" s="366">
        <f t="shared" si="188"/>
        <v>0</v>
      </c>
      <c r="BL262" s="366">
        <f t="shared" si="188"/>
        <v>0</v>
      </c>
      <c r="BM262" s="366">
        <f t="shared" si="188"/>
        <v>0</v>
      </c>
      <c r="BN262" s="366">
        <f t="shared" si="188"/>
        <v>0</v>
      </c>
      <c r="BO262" s="34"/>
    </row>
    <row r="263" spans="2:67" outlineLevel="2">
      <c r="B263" s="54" t="s">
        <v>1139</v>
      </c>
      <c r="C263" s="252">
        <f t="shared" si="156"/>
        <v>0</v>
      </c>
      <c r="D263" s="252">
        <f t="shared" si="157"/>
        <v>0</v>
      </c>
      <c r="E263" s="252">
        <f t="shared" si="158"/>
        <v>0</v>
      </c>
      <c r="F263" s="252">
        <f t="shared" si="159"/>
        <v>0</v>
      </c>
      <c r="G263" s="252">
        <f t="shared" si="160"/>
        <v>0</v>
      </c>
      <c r="H263" s="252">
        <f t="shared" si="161"/>
        <v>0</v>
      </c>
      <c r="I263" s="252">
        <f t="shared" si="162"/>
        <v>0</v>
      </c>
      <c r="J263" s="252">
        <f t="shared" si="163"/>
        <v>0</v>
      </c>
      <c r="K263" s="252">
        <f t="shared" si="164"/>
        <v>0</v>
      </c>
      <c r="L263" s="252">
        <f t="shared" si="165"/>
        <v>0</v>
      </c>
      <c r="M263" s="252">
        <f t="shared" si="166"/>
        <v>0</v>
      </c>
      <c r="N263" s="252">
        <f t="shared" si="167"/>
        <v>0</v>
      </c>
      <c r="O263" s="252">
        <f t="shared" si="168"/>
        <v>0</v>
      </c>
      <c r="P263" s="252">
        <f t="shared" si="169"/>
        <v>0</v>
      </c>
      <c r="Q263" s="252">
        <f t="shared" si="170"/>
        <v>0</v>
      </c>
      <c r="R263" s="453">
        <f t="shared" si="171"/>
        <v>0</v>
      </c>
      <c r="S263" s="366">
        <f t="shared" ref="S263:BN263" si="189">S248</f>
        <v>0</v>
      </c>
      <c r="T263" s="366">
        <f t="shared" si="189"/>
        <v>0</v>
      </c>
      <c r="U263" s="366">
        <f t="shared" si="189"/>
        <v>0</v>
      </c>
      <c r="V263" s="366">
        <f t="shared" si="189"/>
        <v>0</v>
      </c>
      <c r="W263" s="366">
        <f t="shared" si="189"/>
        <v>0</v>
      </c>
      <c r="X263" s="366">
        <f t="shared" si="189"/>
        <v>0</v>
      </c>
      <c r="Y263" s="366">
        <f t="shared" si="189"/>
        <v>0</v>
      </c>
      <c r="Z263" s="366">
        <f t="shared" si="189"/>
        <v>0</v>
      </c>
      <c r="AA263" s="366">
        <f t="shared" si="189"/>
        <v>0</v>
      </c>
      <c r="AB263" s="366">
        <f t="shared" si="189"/>
        <v>0</v>
      </c>
      <c r="AC263" s="366">
        <f t="shared" si="189"/>
        <v>0</v>
      </c>
      <c r="AD263" s="366">
        <f t="shared" si="189"/>
        <v>0</v>
      </c>
      <c r="AE263" s="366">
        <f t="shared" si="189"/>
        <v>0</v>
      </c>
      <c r="AF263" s="366">
        <f t="shared" si="189"/>
        <v>0</v>
      </c>
      <c r="AG263" s="366">
        <f t="shared" si="189"/>
        <v>0</v>
      </c>
      <c r="AH263" s="366">
        <f t="shared" si="189"/>
        <v>0</v>
      </c>
      <c r="AI263" s="366">
        <f t="shared" si="189"/>
        <v>0</v>
      </c>
      <c r="AJ263" s="366">
        <f t="shared" si="189"/>
        <v>0</v>
      </c>
      <c r="AK263" s="366">
        <f t="shared" si="189"/>
        <v>0</v>
      </c>
      <c r="AL263" s="366">
        <f t="shared" si="189"/>
        <v>0</v>
      </c>
      <c r="AM263" s="366">
        <f t="shared" si="189"/>
        <v>0</v>
      </c>
      <c r="AN263" s="366">
        <f t="shared" si="189"/>
        <v>0</v>
      </c>
      <c r="AO263" s="366">
        <f t="shared" si="189"/>
        <v>0</v>
      </c>
      <c r="AP263" s="366">
        <f t="shared" si="189"/>
        <v>0</v>
      </c>
      <c r="AQ263" s="366">
        <f t="shared" si="189"/>
        <v>0</v>
      </c>
      <c r="AR263" s="366">
        <f t="shared" si="189"/>
        <v>0</v>
      </c>
      <c r="AS263" s="366">
        <f t="shared" si="189"/>
        <v>0</v>
      </c>
      <c r="AT263" s="366">
        <f t="shared" si="189"/>
        <v>0</v>
      </c>
      <c r="AU263" s="366">
        <f t="shared" si="189"/>
        <v>0</v>
      </c>
      <c r="AV263" s="366">
        <f t="shared" si="189"/>
        <v>0</v>
      </c>
      <c r="AW263" s="366">
        <f t="shared" si="189"/>
        <v>0</v>
      </c>
      <c r="AX263" s="366">
        <f t="shared" si="189"/>
        <v>0</v>
      </c>
      <c r="AY263" s="366">
        <f t="shared" si="189"/>
        <v>0</v>
      </c>
      <c r="AZ263" s="366">
        <f t="shared" si="189"/>
        <v>0</v>
      </c>
      <c r="BA263" s="366">
        <f t="shared" si="189"/>
        <v>0</v>
      </c>
      <c r="BB263" s="366">
        <f t="shared" si="189"/>
        <v>0</v>
      </c>
      <c r="BC263" s="366">
        <f t="shared" si="189"/>
        <v>0</v>
      </c>
      <c r="BD263" s="366">
        <f t="shared" si="189"/>
        <v>0</v>
      </c>
      <c r="BE263" s="366">
        <f t="shared" si="189"/>
        <v>0</v>
      </c>
      <c r="BF263" s="366">
        <f t="shared" si="189"/>
        <v>0</v>
      </c>
      <c r="BG263" s="366">
        <f t="shared" si="189"/>
        <v>0</v>
      </c>
      <c r="BH263" s="366">
        <f t="shared" si="189"/>
        <v>0</v>
      </c>
      <c r="BI263" s="366">
        <f t="shared" si="189"/>
        <v>0</v>
      </c>
      <c r="BJ263" s="366">
        <f t="shared" si="189"/>
        <v>0</v>
      </c>
      <c r="BK263" s="366">
        <f t="shared" si="189"/>
        <v>0</v>
      </c>
      <c r="BL263" s="366">
        <f t="shared" si="189"/>
        <v>0</v>
      </c>
      <c r="BM263" s="366">
        <f t="shared" si="189"/>
        <v>0</v>
      </c>
      <c r="BN263" s="366">
        <f t="shared" si="189"/>
        <v>0</v>
      </c>
    </row>
    <row r="264" spans="2:67" outlineLevel="2">
      <c r="B264" s="55" t="s">
        <v>1140</v>
      </c>
      <c r="C264" s="62">
        <f t="shared" si="156"/>
        <v>0</v>
      </c>
      <c r="D264" s="62">
        <f t="shared" si="157"/>
        <v>0</v>
      </c>
      <c r="E264" s="62">
        <f t="shared" si="158"/>
        <v>0</v>
      </c>
      <c r="F264" s="62">
        <f t="shared" si="159"/>
        <v>0</v>
      </c>
      <c r="G264" s="62">
        <f t="shared" si="160"/>
        <v>0</v>
      </c>
      <c r="H264" s="62">
        <f t="shared" si="161"/>
        <v>0</v>
      </c>
      <c r="I264" s="62">
        <f t="shared" si="162"/>
        <v>0</v>
      </c>
      <c r="J264" s="62">
        <f t="shared" si="163"/>
        <v>0</v>
      </c>
      <c r="K264" s="62">
        <f t="shared" si="164"/>
        <v>0</v>
      </c>
      <c r="L264" s="62">
        <f t="shared" si="165"/>
        <v>0</v>
      </c>
      <c r="M264" s="62">
        <f t="shared" si="166"/>
        <v>0</v>
      </c>
      <c r="N264" s="62">
        <f t="shared" si="167"/>
        <v>0</v>
      </c>
      <c r="O264" s="62">
        <f t="shared" si="168"/>
        <v>0</v>
      </c>
      <c r="P264" s="62">
        <f t="shared" si="169"/>
        <v>0</v>
      </c>
      <c r="Q264" s="62">
        <f t="shared" si="170"/>
        <v>0</v>
      </c>
      <c r="R264" s="454">
        <f t="shared" si="171"/>
        <v>0</v>
      </c>
      <c r="S264" s="366">
        <f t="shared" ref="S264:BN264" si="190">S249</f>
        <v>0</v>
      </c>
      <c r="T264" s="366">
        <f t="shared" si="190"/>
        <v>0</v>
      </c>
      <c r="U264" s="366">
        <f t="shared" si="190"/>
        <v>0</v>
      </c>
      <c r="V264" s="366">
        <f t="shared" si="190"/>
        <v>0</v>
      </c>
      <c r="W264" s="366">
        <f t="shared" si="190"/>
        <v>0</v>
      </c>
      <c r="X264" s="366">
        <f t="shared" si="190"/>
        <v>0</v>
      </c>
      <c r="Y264" s="366">
        <f t="shared" si="190"/>
        <v>0</v>
      </c>
      <c r="Z264" s="366">
        <f t="shared" si="190"/>
        <v>0</v>
      </c>
      <c r="AA264" s="366">
        <f t="shared" si="190"/>
        <v>0</v>
      </c>
      <c r="AB264" s="366">
        <f t="shared" si="190"/>
        <v>0</v>
      </c>
      <c r="AC264" s="366">
        <f t="shared" si="190"/>
        <v>0</v>
      </c>
      <c r="AD264" s="366">
        <f t="shared" si="190"/>
        <v>0</v>
      </c>
      <c r="AE264" s="366">
        <f t="shared" si="190"/>
        <v>0</v>
      </c>
      <c r="AF264" s="366">
        <f t="shared" si="190"/>
        <v>0</v>
      </c>
      <c r="AG264" s="366">
        <f t="shared" si="190"/>
        <v>0</v>
      </c>
      <c r="AH264" s="366">
        <f t="shared" si="190"/>
        <v>0</v>
      </c>
      <c r="AI264" s="366">
        <f t="shared" si="190"/>
        <v>0</v>
      </c>
      <c r="AJ264" s="366">
        <f t="shared" si="190"/>
        <v>0</v>
      </c>
      <c r="AK264" s="366">
        <f t="shared" si="190"/>
        <v>0</v>
      </c>
      <c r="AL264" s="366">
        <f t="shared" si="190"/>
        <v>0</v>
      </c>
      <c r="AM264" s="366">
        <f t="shared" si="190"/>
        <v>0</v>
      </c>
      <c r="AN264" s="366">
        <f t="shared" si="190"/>
        <v>0</v>
      </c>
      <c r="AO264" s="366">
        <f t="shared" si="190"/>
        <v>0</v>
      </c>
      <c r="AP264" s="366">
        <f t="shared" si="190"/>
        <v>0</v>
      </c>
      <c r="AQ264" s="366">
        <f t="shared" si="190"/>
        <v>0</v>
      </c>
      <c r="AR264" s="366">
        <f t="shared" si="190"/>
        <v>0</v>
      </c>
      <c r="AS264" s="366">
        <f t="shared" si="190"/>
        <v>0</v>
      </c>
      <c r="AT264" s="366">
        <f t="shared" si="190"/>
        <v>0</v>
      </c>
      <c r="AU264" s="366">
        <f t="shared" si="190"/>
        <v>0</v>
      </c>
      <c r="AV264" s="366">
        <f t="shared" si="190"/>
        <v>0</v>
      </c>
      <c r="AW264" s="366">
        <f t="shared" si="190"/>
        <v>0</v>
      </c>
      <c r="AX264" s="366">
        <f t="shared" si="190"/>
        <v>0</v>
      </c>
      <c r="AY264" s="366">
        <f t="shared" si="190"/>
        <v>0</v>
      </c>
      <c r="AZ264" s="366">
        <f t="shared" si="190"/>
        <v>0</v>
      </c>
      <c r="BA264" s="366">
        <f t="shared" si="190"/>
        <v>0</v>
      </c>
      <c r="BB264" s="366">
        <f t="shared" si="190"/>
        <v>0</v>
      </c>
      <c r="BC264" s="366">
        <f t="shared" si="190"/>
        <v>0</v>
      </c>
      <c r="BD264" s="366">
        <f t="shared" si="190"/>
        <v>0</v>
      </c>
      <c r="BE264" s="366">
        <f t="shared" si="190"/>
        <v>0</v>
      </c>
      <c r="BF264" s="366">
        <f t="shared" si="190"/>
        <v>0</v>
      </c>
      <c r="BG264" s="366">
        <f t="shared" si="190"/>
        <v>0</v>
      </c>
      <c r="BH264" s="366">
        <f t="shared" si="190"/>
        <v>0</v>
      </c>
      <c r="BI264" s="366">
        <f t="shared" si="190"/>
        <v>0</v>
      </c>
      <c r="BJ264" s="366">
        <f t="shared" si="190"/>
        <v>0</v>
      </c>
      <c r="BK264" s="366">
        <f t="shared" si="190"/>
        <v>0</v>
      </c>
      <c r="BL264" s="366">
        <f t="shared" si="190"/>
        <v>0</v>
      </c>
      <c r="BM264" s="366">
        <f t="shared" si="190"/>
        <v>0</v>
      </c>
      <c r="BN264" s="366">
        <f t="shared" si="190"/>
        <v>0</v>
      </c>
    </row>
    <row r="265" spans="2:67" ht="24.75" outlineLevel="1">
      <c r="B265" s="53" t="str">
        <f>"Grazing Intensity 2
"&amp;$B$174&amp;": Ewe Lambs"</f>
        <v>Grazing Intensity 2
Standard (7mo): Ewe Lambs</v>
      </c>
      <c r="C265" s="61">
        <f t="shared" si="156"/>
        <v>98</v>
      </c>
      <c r="D265" s="61">
        <f t="shared" si="157"/>
        <v>98</v>
      </c>
      <c r="E265" s="61">
        <f t="shared" si="158"/>
        <v>98</v>
      </c>
      <c r="F265" s="61">
        <f t="shared" si="159"/>
        <v>98</v>
      </c>
      <c r="G265" s="61">
        <f t="shared" si="160"/>
        <v>98</v>
      </c>
      <c r="H265" s="61">
        <f t="shared" si="161"/>
        <v>95</v>
      </c>
      <c r="I265" s="61">
        <f t="shared" si="162"/>
        <v>95</v>
      </c>
      <c r="J265" s="61">
        <f t="shared" si="163"/>
        <v>93</v>
      </c>
      <c r="K265" s="61">
        <f t="shared" si="164"/>
        <v>0</v>
      </c>
      <c r="L265" s="61">
        <f t="shared" si="165"/>
        <v>0</v>
      </c>
      <c r="M265" s="61">
        <f t="shared" si="166"/>
        <v>0</v>
      </c>
      <c r="N265" s="61">
        <f t="shared" si="167"/>
        <v>0</v>
      </c>
      <c r="O265" s="61">
        <f t="shared" si="168"/>
        <v>94</v>
      </c>
      <c r="P265" s="61">
        <f t="shared" si="169"/>
        <v>94</v>
      </c>
      <c r="Q265" s="61">
        <f t="shared" si="170"/>
        <v>94</v>
      </c>
      <c r="R265" s="452">
        <f t="shared" si="171"/>
        <v>94</v>
      </c>
      <c r="S265" s="463">
        <v>98</v>
      </c>
      <c r="T265" s="253">
        <v>98</v>
      </c>
      <c r="U265" s="253">
        <v>98</v>
      </c>
      <c r="V265" s="253">
        <v>98</v>
      </c>
      <c r="W265" s="253">
        <v>95</v>
      </c>
      <c r="X265" s="253">
        <v>92</v>
      </c>
      <c r="Y265" s="253">
        <v>98</v>
      </c>
      <c r="Z265" s="253">
        <v>98</v>
      </c>
      <c r="AA265" s="253"/>
      <c r="AB265" s="253"/>
      <c r="AC265" s="253"/>
      <c r="AD265" s="253"/>
      <c r="AE265" s="253">
        <v>98</v>
      </c>
      <c r="AF265" s="253">
        <v>98</v>
      </c>
      <c r="AG265" s="253">
        <v>94</v>
      </c>
      <c r="AH265" s="476">
        <v>95</v>
      </c>
      <c r="AI265" s="463">
        <v>98</v>
      </c>
      <c r="AJ265" s="253">
        <v>98</v>
      </c>
      <c r="AK265" s="253">
        <v>98</v>
      </c>
      <c r="AL265" s="253">
        <v>98</v>
      </c>
      <c r="AM265" s="253">
        <v>98</v>
      </c>
      <c r="AN265" s="253">
        <v>95</v>
      </c>
      <c r="AO265" s="253">
        <v>95</v>
      </c>
      <c r="AP265" s="253">
        <v>93</v>
      </c>
      <c r="AQ265" s="253"/>
      <c r="AR265" s="253"/>
      <c r="AS265" s="253"/>
      <c r="AT265" s="253"/>
      <c r="AU265" s="253">
        <v>94</v>
      </c>
      <c r="AV265" s="253">
        <v>94</v>
      </c>
      <c r="AW265" s="253">
        <v>94</v>
      </c>
      <c r="AX265" s="476">
        <v>94</v>
      </c>
      <c r="AY265" s="463">
        <v>97</v>
      </c>
      <c r="AZ265" s="253">
        <v>98</v>
      </c>
      <c r="BA265" s="253">
        <v>98</v>
      </c>
      <c r="BB265" s="253">
        <v>97</v>
      </c>
      <c r="BC265" s="253">
        <v>98</v>
      </c>
      <c r="BD265" s="253">
        <v>98</v>
      </c>
      <c r="BE265" s="253">
        <v>98</v>
      </c>
      <c r="BF265" s="253">
        <v>98</v>
      </c>
      <c r="BG265" s="253"/>
      <c r="BH265" s="253"/>
      <c r="BI265" s="253"/>
      <c r="BJ265" s="253"/>
      <c r="BK265" s="253">
        <v>93</v>
      </c>
      <c r="BL265" s="253">
        <v>97</v>
      </c>
      <c r="BM265" s="253">
        <v>94</v>
      </c>
      <c r="BN265" s="476">
        <v>96</v>
      </c>
      <c r="BO265" s="34"/>
    </row>
    <row r="266" spans="2:67" outlineLevel="1">
      <c r="B266" s="54" t="s">
        <v>1139</v>
      </c>
      <c r="C266" s="252">
        <f t="shared" si="156"/>
        <v>98</v>
      </c>
      <c r="D266" s="252">
        <f t="shared" si="157"/>
        <v>98</v>
      </c>
      <c r="E266" s="252">
        <f t="shared" si="158"/>
        <v>98</v>
      </c>
      <c r="F266" s="252">
        <f t="shared" si="159"/>
        <v>98</v>
      </c>
      <c r="G266" s="252">
        <f t="shared" si="160"/>
        <v>98</v>
      </c>
      <c r="H266" s="252">
        <f t="shared" si="161"/>
        <v>95</v>
      </c>
      <c r="I266" s="252">
        <f t="shared" si="162"/>
        <v>98</v>
      </c>
      <c r="J266" s="252">
        <f t="shared" si="163"/>
        <v>98</v>
      </c>
      <c r="K266" s="252">
        <f t="shared" si="164"/>
        <v>0</v>
      </c>
      <c r="L266" s="252">
        <f t="shared" si="165"/>
        <v>0</v>
      </c>
      <c r="M266" s="252">
        <f t="shared" si="166"/>
        <v>0</v>
      </c>
      <c r="N266" s="252">
        <f t="shared" si="167"/>
        <v>0</v>
      </c>
      <c r="O266" s="252">
        <f t="shared" si="168"/>
        <v>94</v>
      </c>
      <c r="P266" s="252">
        <f t="shared" si="169"/>
        <v>94</v>
      </c>
      <c r="Q266" s="252">
        <f t="shared" si="170"/>
        <v>94</v>
      </c>
      <c r="R266" s="453">
        <f t="shared" si="171"/>
        <v>94</v>
      </c>
      <c r="S266" s="464">
        <v>98</v>
      </c>
      <c r="T266" s="251">
        <v>98</v>
      </c>
      <c r="U266" s="251">
        <v>98</v>
      </c>
      <c r="V266" s="251">
        <v>98</v>
      </c>
      <c r="W266" s="251">
        <v>98</v>
      </c>
      <c r="X266" s="251">
        <v>98</v>
      </c>
      <c r="Y266" s="251">
        <v>98</v>
      </c>
      <c r="Z266" s="251">
        <v>95</v>
      </c>
      <c r="AA266" s="251"/>
      <c r="AB266" s="251"/>
      <c r="AC266" s="251"/>
      <c r="AD266" s="251"/>
      <c r="AE266" s="251">
        <v>97</v>
      </c>
      <c r="AF266" s="251">
        <v>97</v>
      </c>
      <c r="AG266" s="251">
        <v>97</v>
      </c>
      <c r="AH266" s="477">
        <v>97</v>
      </c>
      <c r="AI266" s="464">
        <v>98</v>
      </c>
      <c r="AJ266" s="251">
        <v>98</v>
      </c>
      <c r="AK266" s="251">
        <v>98</v>
      </c>
      <c r="AL266" s="251">
        <v>98</v>
      </c>
      <c r="AM266" s="251">
        <v>98</v>
      </c>
      <c r="AN266" s="251">
        <v>95</v>
      </c>
      <c r="AO266" s="251">
        <v>98</v>
      </c>
      <c r="AP266" s="251">
        <v>98</v>
      </c>
      <c r="AQ266" s="251"/>
      <c r="AR266" s="251"/>
      <c r="AS266" s="251"/>
      <c r="AT266" s="251"/>
      <c r="AU266" s="251">
        <v>94</v>
      </c>
      <c r="AV266" s="251">
        <v>94</v>
      </c>
      <c r="AW266" s="251">
        <v>94</v>
      </c>
      <c r="AX266" s="477">
        <v>94</v>
      </c>
      <c r="AY266" s="464">
        <v>98</v>
      </c>
      <c r="AZ266" s="251">
        <v>98</v>
      </c>
      <c r="BA266" s="251">
        <v>98</v>
      </c>
      <c r="BB266" s="251">
        <v>98</v>
      </c>
      <c r="BC266" s="251">
        <v>98</v>
      </c>
      <c r="BD266" s="251">
        <v>98</v>
      </c>
      <c r="BE266" s="251">
        <v>98</v>
      </c>
      <c r="BF266" s="251">
        <v>98</v>
      </c>
      <c r="BG266" s="251"/>
      <c r="BH266" s="251"/>
      <c r="BI266" s="251"/>
      <c r="BJ266" s="251"/>
      <c r="BK266" s="251">
        <v>93</v>
      </c>
      <c r="BL266" s="251">
        <v>93</v>
      </c>
      <c r="BM266" s="251">
        <v>95</v>
      </c>
      <c r="BN266" s="477">
        <v>95</v>
      </c>
    </row>
    <row r="267" spans="2:67" outlineLevel="1">
      <c r="B267" s="55" t="s">
        <v>1140</v>
      </c>
      <c r="C267" s="62">
        <f t="shared" si="156"/>
        <v>98</v>
      </c>
      <c r="D267" s="62">
        <f t="shared" si="157"/>
        <v>98</v>
      </c>
      <c r="E267" s="62">
        <f t="shared" si="158"/>
        <v>98</v>
      </c>
      <c r="F267" s="62">
        <f t="shared" si="159"/>
        <v>98</v>
      </c>
      <c r="G267" s="62">
        <f t="shared" si="160"/>
        <v>98</v>
      </c>
      <c r="H267" s="62">
        <f t="shared" si="161"/>
        <v>98</v>
      </c>
      <c r="I267" s="62">
        <f t="shared" si="162"/>
        <v>98</v>
      </c>
      <c r="J267" s="62">
        <f t="shared" si="163"/>
        <v>98</v>
      </c>
      <c r="K267" s="62">
        <f t="shared" si="164"/>
        <v>0</v>
      </c>
      <c r="L267" s="62">
        <f t="shared" si="165"/>
        <v>0</v>
      </c>
      <c r="M267" s="62">
        <f t="shared" si="166"/>
        <v>0</v>
      </c>
      <c r="N267" s="62">
        <f t="shared" si="167"/>
        <v>0</v>
      </c>
      <c r="O267" s="62">
        <f t="shared" si="168"/>
        <v>94</v>
      </c>
      <c r="P267" s="62">
        <f t="shared" si="169"/>
        <v>94</v>
      </c>
      <c r="Q267" s="62">
        <f t="shared" si="170"/>
        <v>94</v>
      </c>
      <c r="R267" s="454">
        <f t="shared" si="171"/>
        <v>97</v>
      </c>
      <c r="S267" s="465">
        <v>98</v>
      </c>
      <c r="T267" s="250">
        <v>98</v>
      </c>
      <c r="U267" s="250">
        <v>98</v>
      </c>
      <c r="V267" s="250">
        <v>98</v>
      </c>
      <c r="W267" s="250">
        <v>98</v>
      </c>
      <c r="X267" s="250">
        <v>98</v>
      </c>
      <c r="Y267" s="250">
        <v>98</v>
      </c>
      <c r="Z267" s="250">
        <v>98</v>
      </c>
      <c r="AA267" s="250"/>
      <c r="AB267" s="250"/>
      <c r="AC267" s="250"/>
      <c r="AD267" s="250"/>
      <c r="AE267" s="250">
        <v>98</v>
      </c>
      <c r="AF267" s="250">
        <v>97</v>
      </c>
      <c r="AG267" s="250">
        <v>97</v>
      </c>
      <c r="AH267" s="478">
        <v>97</v>
      </c>
      <c r="AI267" s="465">
        <v>98</v>
      </c>
      <c r="AJ267" s="250">
        <v>98</v>
      </c>
      <c r="AK267" s="250">
        <v>98</v>
      </c>
      <c r="AL267" s="250">
        <v>98</v>
      </c>
      <c r="AM267" s="250">
        <v>98</v>
      </c>
      <c r="AN267" s="250">
        <v>98</v>
      </c>
      <c r="AO267" s="250">
        <v>98</v>
      </c>
      <c r="AP267" s="250">
        <v>98</v>
      </c>
      <c r="AQ267" s="250"/>
      <c r="AR267" s="250"/>
      <c r="AS267" s="250"/>
      <c r="AT267" s="250"/>
      <c r="AU267" s="250">
        <v>94</v>
      </c>
      <c r="AV267" s="250">
        <v>94</v>
      </c>
      <c r="AW267" s="250">
        <v>94</v>
      </c>
      <c r="AX267" s="478">
        <v>97</v>
      </c>
      <c r="AY267" s="465">
        <v>98</v>
      </c>
      <c r="AZ267" s="250">
        <v>98</v>
      </c>
      <c r="BA267" s="250">
        <v>98</v>
      </c>
      <c r="BB267" s="250">
        <v>98</v>
      </c>
      <c r="BC267" s="250">
        <v>97</v>
      </c>
      <c r="BD267" s="250">
        <v>98</v>
      </c>
      <c r="BE267" s="250">
        <v>97</v>
      </c>
      <c r="BF267" s="250">
        <v>98</v>
      </c>
      <c r="BG267" s="250"/>
      <c r="BH267" s="250"/>
      <c r="BI267" s="250"/>
      <c r="BJ267" s="250"/>
      <c r="BK267" s="250">
        <v>91</v>
      </c>
      <c r="BL267" s="250">
        <v>94</v>
      </c>
      <c r="BM267" s="250">
        <v>94</v>
      </c>
      <c r="BN267" s="478">
        <v>94</v>
      </c>
    </row>
    <row r="268" spans="2:67" outlineLevel="1">
      <c r="B268" s="53" t="str">
        <f t="shared" ref="B268" si="191">$B$175&amp;": Ewe Lambs"</f>
        <v>Early: Ewe Lambs</v>
      </c>
      <c r="C268" s="61">
        <f t="shared" si="156"/>
        <v>98</v>
      </c>
      <c r="D268" s="61">
        <f t="shared" si="157"/>
        <v>92</v>
      </c>
      <c r="E268" s="61">
        <f t="shared" si="158"/>
        <v>97</v>
      </c>
      <c r="F268" s="61">
        <f t="shared" si="159"/>
        <v>98</v>
      </c>
      <c r="G268" s="61">
        <f t="shared" si="160"/>
        <v>98</v>
      </c>
      <c r="H268" s="61">
        <f t="shared" si="161"/>
        <v>98</v>
      </c>
      <c r="I268" s="61">
        <f t="shared" si="162"/>
        <v>95</v>
      </c>
      <c r="J268" s="61">
        <f t="shared" si="163"/>
        <v>97</v>
      </c>
      <c r="K268" s="61">
        <f t="shared" si="164"/>
        <v>0</v>
      </c>
      <c r="L268" s="61">
        <f t="shared" si="165"/>
        <v>0</v>
      </c>
      <c r="M268" s="61">
        <f t="shared" si="166"/>
        <v>0</v>
      </c>
      <c r="N268" s="61">
        <f t="shared" si="167"/>
        <v>0</v>
      </c>
      <c r="O268" s="61">
        <f t="shared" si="168"/>
        <v>93</v>
      </c>
      <c r="P268" s="61">
        <f t="shared" si="169"/>
        <v>93</v>
      </c>
      <c r="Q268" s="61">
        <f t="shared" si="170"/>
        <v>94</v>
      </c>
      <c r="R268" s="452">
        <f t="shared" si="171"/>
        <v>93</v>
      </c>
      <c r="S268" s="463">
        <v>98</v>
      </c>
      <c r="T268" s="253">
        <v>98</v>
      </c>
      <c r="U268" s="253">
        <v>98</v>
      </c>
      <c r="V268" s="253">
        <v>98</v>
      </c>
      <c r="W268" s="253">
        <v>95</v>
      </c>
      <c r="X268" s="253">
        <v>90</v>
      </c>
      <c r="Y268" s="253">
        <v>92</v>
      </c>
      <c r="Z268" s="253">
        <v>94</v>
      </c>
      <c r="AA268" s="253"/>
      <c r="AB268" s="253"/>
      <c r="AC268" s="253"/>
      <c r="AD268" s="253"/>
      <c r="AE268" s="253">
        <v>98</v>
      </c>
      <c r="AF268" s="253">
        <v>94</v>
      </c>
      <c r="AG268" s="253">
        <v>98</v>
      </c>
      <c r="AH268" s="476">
        <v>95</v>
      </c>
      <c r="AI268" s="463">
        <v>98</v>
      </c>
      <c r="AJ268" s="253">
        <v>92</v>
      </c>
      <c r="AK268" s="253">
        <v>97</v>
      </c>
      <c r="AL268" s="253">
        <v>98</v>
      </c>
      <c r="AM268" s="253">
        <v>98</v>
      </c>
      <c r="AN268" s="253">
        <v>98</v>
      </c>
      <c r="AO268" s="253">
        <v>95</v>
      </c>
      <c r="AP268" s="253">
        <v>97</v>
      </c>
      <c r="AQ268" s="253"/>
      <c r="AR268" s="253"/>
      <c r="AS268" s="253"/>
      <c r="AT268" s="253"/>
      <c r="AU268" s="253">
        <v>93</v>
      </c>
      <c r="AV268" s="253">
        <v>93</v>
      </c>
      <c r="AW268" s="253">
        <v>94</v>
      </c>
      <c r="AX268" s="476">
        <v>93</v>
      </c>
      <c r="AY268" s="463">
        <v>98</v>
      </c>
      <c r="AZ268" s="253">
        <v>98</v>
      </c>
      <c r="BA268" s="253">
        <v>98</v>
      </c>
      <c r="BB268" s="253">
        <v>98</v>
      </c>
      <c r="BC268" s="253">
        <v>98</v>
      </c>
      <c r="BD268" s="253">
        <v>97</v>
      </c>
      <c r="BE268" s="253">
        <v>98</v>
      </c>
      <c r="BF268" s="253">
        <v>97</v>
      </c>
      <c r="BG268" s="253"/>
      <c r="BH268" s="253"/>
      <c r="BI268" s="253"/>
      <c r="BJ268" s="253"/>
      <c r="BK268" s="253">
        <v>97</v>
      </c>
      <c r="BL268" s="253">
        <v>95</v>
      </c>
      <c r="BM268" s="253">
        <v>94</v>
      </c>
      <c r="BN268" s="476">
        <v>97</v>
      </c>
      <c r="BO268" s="34"/>
    </row>
    <row r="269" spans="2:67" outlineLevel="1">
      <c r="B269" s="54" t="s">
        <v>1139</v>
      </c>
      <c r="C269" s="252">
        <f t="shared" si="156"/>
        <v>98</v>
      </c>
      <c r="D269" s="252">
        <f t="shared" si="157"/>
        <v>98</v>
      </c>
      <c r="E269" s="252">
        <f t="shared" si="158"/>
        <v>98</v>
      </c>
      <c r="F269" s="252">
        <f t="shared" si="159"/>
        <v>98</v>
      </c>
      <c r="G269" s="252">
        <f t="shared" si="160"/>
        <v>98</v>
      </c>
      <c r="H269" s="252">
        <f t="shared" si="161"/>
        <v>95</v>
      </c>
      <c r="I269" s="252">
        <f t="shared" si="162"/>
        <v>98</v>
      </c>
      <c r="J269" s="252">
        <f t="shared" si="163"/>
        <v>98</v>
      </c>
      <c r="K269" s="252">
        <f t="shared" si="164"/>
        <v>0</v>
      </c>
      <c r="L269" s="252">
        <f t="shared" si="165"/>
        <v>0</v>
      </c>
      <c r="M269" s="252">
        <f t="shared" si="166"/>
        <v>0</v>
      </c>
      <c r="N269" s="252">
        <f t="shared" si="167"/>
        <v>0</v>
      </c>
      <c r="O269" s="252">
        <f t="shared" si="168"/>
        <v>94</v>
      </c>
      <c r="P269" s="252">
        <f t="shared" si="169"/>
        <v>94</v>
      </c>
      <c r="Q269" s="252">
        <f t="shared" si="170"/>
        <v>94</v>
      </c>
      <c r="R269" s="453">
        <f t="shared" si="171"/>
        <v>93</v>
      </c>
      <c r="S269" s="464">
        <v>98</v>
      </c>
      <c r="T269" s="251">
        <v>98</v>
      </c>
      <c r="U269" s="251">
        <v>98</v>
      </c>
      <c r="V269" s="251">
        <v>98</v>
      </c>
      <c r="W269" s="251">
        <v>98</v>
      </c>
      <c r="X269" s="251">
        <v>98</v>
      </c>
      <c r="Y269" s="251">
        <v>98</v>
      </c>
      <c r="Z269" s="251">
        <v>98</v>
      </c>
      <c r="AA269" s="251"/>
      <c r="AB269" s="251"/>
      <c r="AC269" s="251"/>
      <c r="AD269" s="251"/>
      <c r="AE269" s="251">
        <v>97</v>
      </c>
      <c r="AF269" s="251">
        <v>97</v>
      </c>
      <c r="AG269" s="251">
        <v>98</v>
      </c>
      <c r="AH269" s="477">
        <v>97</v>
      </c>
      <c r="AI269" s="464">
        <v>98</v>
      </c>
      <c r="AJ269" s="251">
        <v>98</v>
      </c>
      <c r="AK269" s="251">
        <v>98</v>
      </c>
      <c r="AL269" s="251">
        <v>98</v>
      </c>
      <c r="AM269" s="251">
        <v>98</v>
      </c>
      <c r="AN269" s="251">
        <v>95</v>
      </c>
      <c r="AO269" s="251">
        <v>98</v>
      </c>
      <c r="AP269" s="251">
        <v>98</v>
      </c>
      <c r="AQ269" s="251"/>
      <c r="AR269" s="251"/>
      <c r="AS269" s="251"/>
      <c r="AT269" s="251"/>
      <c r="AU269" s="251">
        <v>94</v>
      </c>
      <c r="AV269" s="251">
        <v>94</v>
      </c>
      <c r="AW269" s="251">
        <v>94</v>
      </c>
      <c r="AX269" s="477">
        <v>93</v>
      </c>
      <c r="AY269" s="464">
        <v>98</v>
      </c>
      <c r="AZ269" s="251">
        <v>98</v>
      </c>
      <c r="BA269" s="251">
        <v>98</v>
      </c>
      <c r="BB269" s="251">
        <v>98</v>
      </c>
      <c r="BC269" s="251">
        <v>98</v>
      </c>
      <c r="BD269" s="251">
        <v>97</v>
      </c>
      <c r="BE269" s="251">
        <v>98</v>
      </c>
      <c r="BF269" s="251">
        <v>95</v>
      </c>
      <c r="BG269" s="251"/>
      <c r="BH269" s="251"/>
      <c r="BI269" s="251"/>
      <c r="BJ269" s="251"/>
      <c r="BK269" s="251">
        <v>96</v>
      </c>
      <c r="BL269" s="251">
        <v>93</v>
      </c>
      <c r="BM269" s="251">
        <v>94</v>
      </c>
      <c r="BN269" s="477">
        <v>98</v>
      </c>
    </row>
    <row r="270" spans="2:67" outlineLevel="1">
      <c r="B270" s="55" t="s">
        <v>1140</v>
      </c>
      <c r="C270" s="62">
        <f t="shared" si="156"/>
        <v>98</v>
      </c>
      <c r="D270" s="62">
        <f t="shared" si="157"/>
        <v>98</v>
      </c>
      <c r="E270" s="62">
        <f t="shared" si="158"/>
        <v>98</v>
      </c>
      <c r="F270" s="62">
        <f t="shared" si="159"/>
        <v>98</v>
      </c>
      <c r="G270" s="62">
        <f t="shared" si="160"/>
        <v>98</v>
      </c>
      <c r="H270" s="62">
        <f t="shared" si="161"/>
        <v>98</v>
      </c>
      <c r="I270" s="62">
        <f t="shared" si="162"/>
        <v>98</v>
      </c>
      <c r="J270" s="62">
        <f t="shared" si="163"/>
        <v>98</v>
      </c>
      <c r="K270" s="62">
        <f t="shared" si="164"/>
        <v>0</v>
      </c>
      <c r="L270" s="62">
        <f t="shared" si="165"/>
        <v>0</v>
      </c>
      <c r="M270" s="62">
        <f t="shared" si="166"/>
        <v>0</v>
      </c>
      <c r="N270" s="62">
        <f t="shared" si="167"/>
        <v>0</v>
      </c>
      <c r="O270" s="62">
        <f t="shared" si="168"/>
        <v>94</v>
      </c>
      <c r="P270" s="62">
        <f t="shared" si="169"/>
        <v>94</v>
      </c>
      <c r="Q270" s="62">
        <f t="shared" si="170"/>
        <v>94</v>
      </c>
      <c r="R270" s="454">
        <f t="shared" si="171"/>
        <v>94</v>
      </c>
      <c r="S270" s="465">
        <v>98</v>
      </c>
      <c r="T270" s="250">
        <v>98</v>
      </c>
      <c r="U270" s="250">
        <v>98</v>
      </c>
      <c r="V270" s="250">
        <v>98</v>
      </c>
      <c r="W270" s="250">
        <v>98</v>
      </c>
      <c r="X270" s="250">
        <v>98</v>
      </c>
      <c r="Y270" s="250">
        <v>98</v>
      </c>
      <c r="Z270" s="250">
        <v>98</v>
      </c>
      <c r="AA270" s="250"/>
      <c r="AB270" s="250"/>
      <c r="AC270" s="250"/>
      <c r="AD270" s="250"/>
      <c r="AE270" s="250">
        <v>98</v>
      </c>
      <c r="AF270" s="250">
        <v>97</v>
      </c>
      <c r="AG270" s="250">
        <v>98</v>
      </c>
      <c r="AH270" s="478">
        <v>97</v>
      </c>
      <c r="AI270" s="465">
        <v>98</v>
      </c>
      <c r="AJ270" s="250">
        <v>98</v>
      </c>
      <c r="AK270" s="250">
        <v>98</v>
      </c>
      <c r="AL270" s="250">
        <v>98</v>
      </c>
      <c r="AM270" s="250">
        <v>98</v>
      </c>
      <c r="AN270" s="250">
        <v>98</v>
      </c>
      <c r="AO270" s="250">
        <v>98</v>
      </c>
      <c r="AP270" s="250">
        <v>98</v>
      </c>
      <c r="AQ270" s="250"/>
      <c r="AR270" s="250"/>
      <c r="AS270" s="250"/>
      <c r="AT270" s="250"/>
      <c r="AU270" s="250">
        <v>94</v>
      </c>
      <c r="AV270" s="250">
        <v>94</v>
      </c>
      <c r="AW270" s="250">
        <v>94</v>
      </c>
      <c r="AX270" s="478">
        <v>94</v>
      </c>
      <c r="AY270" s="465">
        <v>98</v>
      </c>
      <c r="AZ270" s="250">
        <v>95</v>
      </c>
      <c r="BA270" s="250">
        <v>98</v>
      </c>
      <c r="BB270" s="250">
        <v>98</v>
      </c>
      <c r="BC270" s="250">
        <v>97</v>
      </c>
      <c r="BD270" s="250">
        <v>98</v>
      </c>
      <c r="BE270" s="250">
        <v>98</v>
      </c>
      <c r="BF270" s="250">
        <v>97</v>
      </c>
      <c r="BG270" s="250"/>
      <c r="BH270" s="250"/>
      <c r="BI270" s="250"/>
      <c r="BJ270" s="250"/>
      <c r="BK270" s="250">
        <v>94</v>
      </c>
      <c r="BL270" s="250">
        <v>94</v>
      </c>
      <c r="BM270" s="250">
        <v>94</v>
      </c>
      <c r="BN270" s="478">
        <v>95</v>
      </c>
    </row>
    <row r="271" spans="2:67" outlineLevel="1">
      <c r="B271" s="53" t="str">
        <f t="shared" ref="B271" si="192">$B$176&amp;": Ewe Lambs"</f>
        <v>Middle: Ewe Lambs</v>
      </c>
      <c r="C271" s="61">
        <f t="shared" si="156"/>
        <v>97</v>
      </c>
      <c r="D271" s="61">
        <f t="shared" si="157"/>
        <v>98</v>
      </c>
      <c r="E271" s="61">
        <f t="shared" si="158"/>
        <v>98</v>
      </c>
      <c r="F271" s="61">
        <f t="shared" si="159"/>
        <v>98</v>
      </c>
      <c r="G271" s="61">
        <f t="shared" si="160"/>
        <v>98</v>
      </c>
      <c r="H271" s="61">
        <f t="shared" si="161"/>
        <v>95</v>
      </c>
      <c r="I271" s="61">
        <f t="shared" si="162"/>
        <v>97</v>
      </c>
      <c r="J271" s="61">
        <f t="shared" si="163"/>
        <v>96</v>
      </c>
      <c r="K271" s="61">
        <f t="shared" si="164"/>
        <v>0</v>
      </c>
      <c r="L271" s="61">
        <f t="shared" si="165"/>
        <v>0</v>
      </c>
      <c r="M271" s="61">
        <f t="shared" si="166"/>
        <v>0</v>
      </c>
      <c r="N271" s="61">
        <f t="shared" si="167"/>
        <v>0</v>
      </c>
      <c r="O271" s="61">
        <f t="shared" si="168"/>
        <v>90</v>
      </c>
      <c r="P271" s="61">
        <f t="shared" si="169"/>
        <v>94</v>
      </c>
      <c r="Q271" s="61">
        <f t="shared" si="170"/>
        <v>94</v>
      </c>
      <c r="R271" s="452">
        <f t="shared" si="171"/>
        <v>94</v>
      </c>
      <c r="S271" s="463">
        <v>98</v>
      </c>
      <c r="T271" s="253">
        <v>98</v>
      </c>
      <c r="U271" s="253">
        <v>98</v>
      </c>
      <c r="V271" s="253">
        <v>95</v>
      </c>
      <c r="W271" s="253">
        <v>98</v>
      </c>
      <c r="X271" s="253">
        <v>98</v>
      </c>
      <c r="Y271" s="253">
        <v>94</v>
      </c>
      <c r="Z271" s="253">
        <v>94</v>
      </c>
      <c r="AA271" s="253"/>
      <c r="AB271" s="253"/>
      <c r="AC271" s="253"/>
      <c r="AD271" s="253"/>
      <c r="AE271" s="253">
        <v>94</v>
      </c>
      <c r="AF271" s="253">
        <v>93</v>
      </c>
      <c r="AG271" s="253">
        <v>96</v>
      </c>
      <c r="AH271" s="476">
        <v>94</v>
      </c>
      <c r="AI271" s="463">
        <v>97</v>
      </c>
      <c r="AJ271" s="253">
        <v>98</v>
      </c>
      <c r="AK271" s="253">
        <v>98</v>
      </c>
      <c r="AL271" s="253">
        <v>98</v>
      </c>
      <c r="AM271" s="253">
        <v>98</v>
      </c>
      <c r="AN271" s="253">
        <v>95</v>
      </c>
      <c r="AO271" s="253">
        <v>97</v>
      </c>
      <c r="AP271" s="253">
        <v>96</v>
      </c>
      <c r="AQ271" s="253"/>
      <c r="AR271" s="253"/>
      <c r="AS271" s="253"/>
      <c r="AT271" s="253"/>
      <c r="AU271" s="253">
        <v>90</v>
      </c>
      <c r="AV271" s="253">
        <v>94</v>
      </c>
      <c r="AW271" s="253">
        <v>94</v>
      </c>
      <c r="AX271" s="476">
        <v>94</v>
      </c>
      <c r="AY271" s="463">
        <v>98</v>
      </c>
      <c r="AZ271" s="253">
        <v>98</v>
      </c>
      <c r="BA271" s="253">
        <v>98</v>
      </c>
      <c r="BB271" s="253">
        <v>97</v>
      </c>
      <c r="BC271" s="253">
        <v>95</v>
      </c>
      <c r="BD271" s="253">
        <v>98</v>
      </c>
      <c r="BE271" s="253">
        <v>98</v>
      </c>
      <c r="BF271" s="253">
        <v>92</v>
      </c>
      <c r="BG271" s="253"/>
      <c r="BH271" s="253"/>
      <c r="BI271" s="253"/>
      <c r="BJ271" s="253"/>
      <c r="BK271" s="253">
        <v>97</v>
      </c>
      <c r="BL271" s="253">
        <v>98</v>
      </c>
      <c r="BM271" s="253">
        <v>95</v>
      </c>
      <c r="BN271" s="476">
        <v>98</v>
      </c>
      <c r="BO271" s="34"/>
    </row>
    <row r="272" spans="2:67" outlineLevel="1">
      <c r="B272" s="54" t="s">
        <v>1139</v>
      </c>
      <c r="C272" s="252">
        <f t="shared" si="156"/>
        <v>98</v>
      </c>
      <c r="D272" s="252">
        <f t="shared" si="157"/>
        <v>98</v>
      </c>
      <c r="E272" s="252">
        <f t="shared" si="158"/>
        <v>98</v>
      </c>
      <c r="F272" s="252">
        <f t="shared" si="159"/>
        <v>98</v>
      </c>
      <c r="G272" s="252">
        <f t="shared" si="160"/>
        <v>95</v>
      </c>
      <c r="H272" s="252">
        <f t="shared" si="161"/>
        <v>98</v>
      </c>
      <c r="I272" s="252">
        <f t="shared" si="162"/>
        <v>98</v>
      </c>
      <c r="J272" s="252">
        <f t="shared" si="163"/>
        <v>98</v>
      </c>
      <c r="K272" s="252">
        <f t="shared" si="164"/>
        <v>0</v>
      </c>
      <c r="L272" s="252">
        <f t="shared" si="165"/>
        <v>0</v>
      </c>
      <c r="M272" s="252">
        <f t="shared" si="166"/>
        <v>0</v>
      </c>
      <c r="N272" s="252">
        <f t="shared" si="167"/>
        <v>0</v>
      </c>
      <c r="O272" s="252">
        <f t="shared" si="168"/>
        <v>94</v>
      </c>
      <c r="P272" s="252">
        <f t="shared" si="169"/>
        <v>94</v>
      </c>
      <c r="Q272" s="252">
        <f t="shared" si="170"/>
        <v>94</v>
      </c>
      <c r="R272" s="453">
        <f t="shared" si="171"/>
        <v>94</v>
      </c>
      <c r="S272" s="464">
        <v>98</v>
      </c>
      <c r="T272" s="251">
        <v>98</v>
      </c>
      <c r="U272" s="251">
        <v>98</v>
      </c>
      <c r="V272" s="251">
        <v>98</v>
      </c>
      <c r="W272" s="251">
        <v>98</v>
      </c>
      <c r="X272" s="251">
        <v>98</v>
      </c>
      <c r="Y272" s="251">
        <v>98</v>
      </c>
      <c r="Z272" s="251">
        <v>98</v>
      </c>
      <c r="AA272" s="251"/>
      <c r="AB272" s="251"/>
      <c r="AC272" s="251"/>
      <c r="AD272" s="251"/>
      <c r="AE272" s="251">
        <v>97</v>
      </c>
      <c r="AF272" s="251">
        <v>97</v>
      </c>
      <c r="AG272" s="251">
        <v>97</v>
      </c>
      <c r="AH272" s="477">
        <v>94</v>
      </c>
      <c r="AI272" s="464">
        <v>98</v>
      </c>
      <c r="AJ272" s="251">
        <v>98</v>
      </c>
      <c r="AK272" s="251">
        <v>98</v>
      </c>
      <c r="AL272" s="251">
        <v>98</v>
      </c>
      <c r="AM272" s="251">
        <v>95</v>
      </c>
      <c r="AN272" s="251">
        <v>98</v>
      </c>
      <c r="AO272" s="251">
        <v>98</v>
      </c>
      <c r="AP272" s="251">
        <v>98</v>
      </c>
      <c r="AQ272" s="251"/>
      <c r="AR272" s="251"/>
      <c r="AS272" s="251"/>
      <c r="AT272" s="251"/>
      <c r="AU272" s="251">
        <v>94</v>
      </c>
      <c r="AV272" s="251">
        <v>94</v>
      </c>
      <c r="AW272" s="251">
        <v>94</v>
      </c>
      <c r="AX272" s="477">
        <v>94</v>
      </c>
      <c r="AY272" s="464">
        <v>98</v>
      </c>
      <c r="AZ272" s="251">
        <v>98</v>
      </c>
      <c r="BA272" s="251">
        <v>98</v>
      </c>
      <c r="BB272" s="251">
        <v>92</v>
      </c>
      <c r="BC272" s="251">
        <v>98</v>
      </c>
      <c r="BD272" s="251">
        <v>97</v>
      </c>
      <c r="BE272" s="251">
        <v>98</v>
      </c>
      <c r="BF272" s="251">
        <v>98</v>
      </c>
      <c r="BG272" s="251"/>
      <c r="BH272" s="251"/>
      <c r="BI272" s="251"/>
      <c r="BJ272" s="251"/>
      <c r="BK272" s="251">
        <v>97</v>
      </c>
      <c r="BL272" s="251">
        <v>96</v>
      </c>
      <c r="BM272" s="251">
        <v>97</v>
      </c>
      <c r="BN272" s="477">
        <v>98</v>
      </c>
    </row>
    <row r="273" spans="2:67" outlineLevel="1">
      <c r="B273" s="55" t="s">
        <v>1140</v>
      </c>
      <c r="C273" s="62">
        <f t="shared" si="156"/>
        <v>98</v>
      </c>
      <c r="D273" s="62">
        <f t="shared" si="157"/>
        <v>98</v>
      </c>
      <c r="E273" s="62">
        <f t="shared" si="158"/>
        <v>98</v>
      </c>
      <c r="F273" s="62">
        <f t="shared" si="159"/>
        <v>98</v>
      </c>
      <c r="G273" s="62">
        <f t="shared" si="160"/>
        <v>98</v>
      </c>
      <c r="H273" s="62">
        <f t="shared" si="161"/>
        <v>98</v>
      </c>
      <c r="I273" s="62">
        <f t="shared" si="162"/>
        <v>98</v>
      </c>
      <c r="J273" s="62">
        <f t="shared" si="163"/>
        <v>98</v>
      </c>
      <c r="K273" s="62">
        <f t="shared" si="164"/>
        <v>0</v>
      </c>
      <c r="L273" s="62">
        <f t="shared" si="165"/>
        <v>0</v>
      </c>
      <c r="M273" s="62">
        <f t="shared" si="166"/>
        <v>0</v>
      </c>
      <c r="N273" s="62">
        <f t="shared" si="167"/>
        <v>0</v>
      </c>
      <c r="O273" s="62">
        <f t="shared" si="168"/>
        <v>94</v>
      </c>
      <c r="P273" s="62">
        <f t="shared" si="169"/>
        <v>94</v>
      </c>
      <c r="Q273" s="62">
        <f t="shared" si="170"/>
        <v>94</v>
      </c>
      <c r="R273" s="454">
        <f t="shared" si="171"/>
        <v>94</v>
      </c>
      <c r="S273" s="465">
        <v>98</v>
      </c>
      <c r="T273" s="250">
        <v>98</v>
      </c>
      <c r="U273" s="250">
        <v>98</v>
      </c>
      <c r="V273" s="250">
        <v>98</v>
      </c>
      <c r="W273" s="250">
        <v>98</v>
      </c>
      <c r="X273" s="250">
        <v>98</v>
      </c>
      <c r="Y273" s="250">
        <v>98</v>
      </c>
      <c r="Z273" s="250">
        <v>98</v>
      </c>
      <c r="AA273" s="250"/>
      <c r="AB273" s="250"/>
      <c r="AC273" s="250"/>
      <c r="AD273" s="250"/>
      <c r="AE273" s="250">
        <v>98</v>
      </c>
      <c r="AF273" s="250">
        <v>97</v>
      </c>
      <c r="AG273" s="250">
        <v>97</v>
      </c>
      <c r="AH273" s="478">
        <v>94</v>
      </c>
      <c r="AI273" s="465">
        <v>98</v>
      </c>
      <c r="AJ273" s="250">
        <v>98</v>
      </c>
      <c r="AK273" s="250">
        <v>98</v>
      </c>
      <c r="AL273" s="250">
        <v>98</v>
      </c>
      <c r="AM273" s="250">
        <v>98</v>
      </c>
      <c r="AN273" s="250">
        <v>98</v>
      </c>
      <c r="AO273" s="250">
        <v>98</v>
      </c>
      <c r="AP273" s="250">
        <v>98</v>
      </c>
      <c r="AQ273" s="250"/>
      <c r="AR273" s="250"/>
      <c r="AS273" s="250"/>
      <c r="AT273" s="250"/>
      <c r="AU273" s="250">
        <v>94</v>
      </c>
      <c r="AV273" s="250">
        <v>94</v>
      </c>
      <c r="AW273" s="250">
        <v>94</v>
      </c>
      <c r="AX273" s="478">
        <v>94</v>
      </c>
      <c r="AY273" s="465">
        <v>98</v>
      </c>
      <c r="AZ273" s="250">
        <v>98</v>
      </c>
      <c r="BA273" s="250">
        <v>98</v>
      </c>
      <c r="BB273" s="250">
        <v>98</v>
      </c>
      <c r="BC273" s="250">
        <v>97</v>
      </c>
      <c r="BD273" s="250">
        <v>98</v>
      </c>
      <c r="BE273" s="250">
        <v>97</v>
      </c>
      <c r="BF273" s="250">
        <v>98</v>
      </c>
      <c r="BG273" s="250"/>
      <c r="BH273" s="250"/>
      <c r="BI273" s="250"/>
      <c r="BJ273" s="250"/>
      <c r="BK273" s="250">
        <v>94</v>
      </c>
      <c r="BL273" s="250">
        <v>94</v>
      </c>
      <c r="BM273" s="250">
        <v>94</v>
      </c>
      <c r="BN273" s="478">
        <v>95</v>
      </c>
    </row>
    <row r="274" spans="2:67" outlineLevel="1">
      <c r="B274" s="53" t="str">
        <f t="shared" ref="B274" si="193">$B$177&amp;": Ewe Lambs"</f>
        <v>Late: Ewe Lambs</v>
      </c>
      <c r="C274" s="61">
        <f t="shared" si="156"/>
        <v>98</v>
      </c>
      <c r="D274" s="61">
        <f t="shared" si="157"/>
        <v>97</v>
      </c>
      <c r="E274" s="61">
        <f t="shared" si="158"/>
        <v>98</v>
      </c>
      <c r="F274" s="61">
        <f t="shared" si="159"/>
        <v>98</v>
      </c>
      <c r="G274" s="61">
        <f t="shared" si="160"/>
        <v>95</v>
      </c>
      <c r="H274" s="61">
        <f t="shared" si="161"/>
        <v>93</v>
      </c>
      <c r="I274" s="61">
        <f t="shared" si="162"/>
        <v>95</v>
      </c>
      <c r="J274" s="61">
        <f t="shared" si="163"/>
        <v>97</v>
      </c>
      <c r="K274" s="61">
        <f t="shared" si="164"/>
        <v>0</v>
      </c>
      <c r="L274" s="61">
        <f t="shared" si="165"/>
        <v>0</v>
      </c>
      <c r="M274" s="61">
        <f t="shared" si="166"/>
        <v>0</v>
      </c>
      <c r="N274" s="61">
        <f t="shared" si="167"/>
        <v>0</v>
      </c>
      <c r="O274" s="61">
        <f t="shared" si="168"/>
        <v>94</v>
      </c>
      <c r="P274" s="61">
        <f t="shared" si="169"/>
        <v>93</v>
      </c>
      <c r="Q274" s="61">
        <f t="shared" si="170"/>
        <v>94</v>
      </c>
      <c r="R274" s="452">
        <f t="shared" si="171"/>
        <v>97</v>
      </c>
      <c r="S274" s="463">
        <v>97</v>
      </c>
      <c r="T274" s="253">
        <v>98</v>
      </c>
      <c r="U274" s="253">
        <v>95</v>
      </c>
      <c r="V274" s="253">
        <v>97</v>
      </c>
      <c r="W274" s="253">
        <v>98</v>
      </c>
      <c r="X274" s="253">
        <v>94</v>
      </c>
      <c r="Y274" s="253">
        <v>98</v>
      </c>
      <c r="Z274" s="253">
        <v>97</v>
      </c>
      <c r="AA274" s="253"/>
      <c r="AB274" s="253"/>
      <c r="AC274" s="253"/>
      <c r="AD274" s="253"/>
      <c r="AE274" s="253">
        <v>93</v>
      </c>
      <c r="AF274" s="253">
        <v>93</v>
      </c>
      <c r="AG274" s="253">
        <v>97</v>
      </c>
      <c r="AH274" s="476">
        <v>94</v>
      </c>
      <c r="AI274" s="463">
        <v>98</v>
      </c>
      <c r="AJ274" s="253">
        <v>97</v>
      </c>
      <c r="AK274" s="253">
        <v>98</v>
      </c>
      <c r="AL274" s="253">
        <v>98</v>
      </c>
      <c r="AM274" s="253">
        <v>95</v>
      </c>
      <c r="AN274" s="253">
        <v>93</v>
      </c>
      <c r="AO274" s="253">
        <v>95</v>
      </c>
      <c r="AP274" s="253">
        <v>97</v>
      </c>
      <c r="AQ274" s="253"/>
      <c r="AR274" s="253"/>
      <c r="AS274" s="253"/>
      <c r="AT274" s="253"/>
      <c r="AU274" s="253">
        <v>94</v>
      </c>
      <c r="AV274" s="253">
        <v>93</v>
      </c>
      <c r="AW274" s="253">
        <v>94</v>
      </c>
      <c r="AX274" s="476">
        <v>97</v>
      </c>
      <c r="AY274" s="463">
        <v>98</v>
      </c>
      <c r="AZ274" s="253">
        <v>98</v>
      </c>
      <c r="BA274" s="253">
        <v>98</v>
      </c>
      <c r="BB274" s="253">
        <v>98</v>
      </c>
      <c r="BC274" s="253">
        <v>98</v>
      </c>
      <c r="BD274" s="253">
        <v>98</v>
      </c>
      <c r="BE274" s="253">
        <v>98</v>
      </c>
      <c r="BF274" s="253">
        <v>95</v>
      </c>
      <c r="BG274" s="253"/>
      <c r="BH274" s="253"/>
      <c r="BI274" s="253"/>
      <c r="BJ274" s="253"/>
      <c r="BK274" s="253">
        <v>95</v>
      </c>
      <c r="BL274" s="253">
        <v>94</v>
      </c>
      <c r="BM274" s="253">
        <v>95</v>
      </c>
      <c r="BN274" s="476">
        <v>91</v>
      </c>
      <c r="BO274" s="34"/>
    </row>
    <row r="275" spans="2:67" outlineLevel="1">
      <c r="B275" s="54" t="s">
        <v>1139</v>
      </c>
      <c r="C275" s="252">
        <f t="shared" si="156"/>
        <v>98</v>
      </c>
      <c r="D275" s="252">
        <f t="shared" si="157"/>
        <v>96</v>
      </c>
      <c r="E275" s="252">
        <f t="shared" si="158"/>
        <v>98</v>
      </c>
      <c r="F275" s="252">
        <f t="shared" si="159"/>
        <v>98</v>
      </c>
      <c r="G275" s="252">
        <f t="shared" si="160"/>
        <v>95</v>
      </c>
      <c r="H275" s="252">
        <f t="shared" si="161"/>
        <v>95</v>
      </c>
      <c r="I275" s="252">
        <f t="shared" si="162"/>
        <v>98</v>
      </c>
      <c r="J275" s="252">
        <f t="shared" si="163"/>
        <v>98</v>
      </c>
      <c r="K275" s="252">
        <f t="shared" si="164"/>
        <v>0</v>
      </c>
      <c r="L275" s="252">
        <f t="shared" si="165"/>
        <v>0</v>
      </c>
      <c r="M275" s="252">
        <f t="shared" si="166"/>
        <v>0</v>
      </c>
      <c r="N275" s="252">
        <f t="shared" si="167"/>
        <v>0</v>
      </c>
      <c r="O275" s="252">
        <f t="shared" si="168"/>
        <v>94</v>
      </c>
      <c r="P275" s="252">
        <f t="shared" si="169"/>
        <v>94</v>
      </c>
      <c r="Q275" s="252">
        <f t="shared" si="170"/>
        <v>94</v>
      </c>
      <c r="R275" s="453">
        <f t="shared" si="171"/>
        <v>94</v>
      </c>
      <c r="S275" s="464">
        <v>98</v>
      </c>
      <c r="T275" s="251">
        <v>98</v>
      </c>
      <c r="U275" s="251">
        <v>98</v>
      </c>
      <c r="V275" s="251">
        <v>98</v>
      </c>
      <c r="W275" s="251">
        <v>98</v>
      </c>
      <c r="X275" s="251">
        <v>98</v>
      </c>
      <c r="Y275" s="251">
        <v>98</v>
      </c>
      <c r="Z275" s="251">
        <v>98</v>
      </c>
      <c r="AA275" s="251"/>
      <c r="AB275" s="251"/>
      <c r="AC275" s="251"/>
      <c r="AD275" s="251"/>
      <c r="AE275" s="251">
        <v>97</v>
      </c>
      <c r="AF275" s="251">
        <v>97</v>
      </c>
      <c r="AG275" s="251">
        <v>97</v>
      </c>
      <c r="AH275" s="477">
        <v>97</v>
      </c>
      <c r="AI275" s="464">
        <v>98</v>
      </c>
      <c r="AJ275" s="251">
        <v>96</v>
      </c>
      <c r="AK275" s="251">
        <v>98</v>
      </c>
      <c r="AL275" s="251">
        <v>98</v>
      </c>
      <c r="AM275" s="251">
        <v>95</v>
      </c>
      <c r="AN275" s="251">
        <v>95</v>
      </c>
      <c r="AO275" s="251">
        <v>98</v>
      </c>
      <c r="AP275" s="251">
        <v>98</v>
      </c>
      <c r="AQ275" s="251"/>
      <c r="AR275" s="251"/>
      <c r="AS275" s="251"/>
      <c r="AT275" s="251"/>
      <c r="AU275" s="251">
        <v>94</v>
      </c>
      <c r="AV275" s="251">
        <v>94</v>
      </c>
      <c r="AW275" s="251">
        <v>94</v>
      </c>
      <c r="AX275" s="477">
        <v>94</v>
      </c>
      <c r="AY275" s="464">
        <v>98</v>
      </c>
      <c r="AZ275" s="251">
        <v>98</v>
      </c>
      <c r="BA275" s="251">
        <v>98</v>
      </c>
      <c r="BB275" s="251">
        <v>98</v>
      </c>
      <c r="BC275" s="251">
        <v>94</v>
      </c>
      <c r="BD275" s="251">
        <v>97</v>
      </c>
      <c r="BE275" s="251">
        <v>98</v>
      </c>
      <c r="BF275" s="251">
        <v>98</v>
      </c>
      <c r="BG275" s="251"/>
      <c r="BH275" s="251"/>
      <c r="BI275" s="251"/>
      <c r="BJ275" s="251"/>
      <c r="BK275" s="251">
        <v>97</v>
      </c>
      <c r="BL275" s="251">
        <v>96</v>
      </c>
      <c r="BM275" s="251">
        <v>94</v>
      </c>
      <c r="BN275" s="477">
        <v>95</v>
      </c>
    </row>
    <row r="276" spans="2:67" outlineLevel="1">
      <c r="B276" s="55" t="s">
        <v>1140</v>
      </c>
      <c r="C276" s="62">
        <f t="shared" si="156"/>
        <v>98</v>
      </c>
      <c r="D276" s="62">
        <f t="shared" si="157"/>
        <v>98</v>
      </c>
      <c r="E276" s="62">
        <f t="shared" si="158"/>
        <v>98</v>
      </c>
      <c r="F276" s="62">
        <f t="shared" si="159"/>
        <v>98</v>
      </c>
      <c r="G276" s="62">
        <f t="shared" si="160"/>
        <v>98</v>
      </c>
      <c r="H276" s="62">
        <f t="shared" si="161"/>
        <v>98</v>
      </c>
      <c r="I276" s="62">
        <f t="shared" si="162"/>
        <v>98</v>
      </c>
      <c r="J276" s="62">
        <f t="shared" si="163"/>
        <v>98</v>
      </c>
      <c r="K276" s="62">
        <f t="shared" si="164"/>
        <v>0</v>
      </c>
      <c r="L276" s="62">
        <f t="shared" si="165"/>
        <v>0</v>
      </c>
      <c r="M276" s="62">
        <f t="shared" si="166"/>
        <v>0</v>
      </c>
      <c r="N276" s="62">
        <f t="shared" si="167"/>
        <v>0</v>
      </c>
      <c r="O276" s="62">
        <f t="shared" si="168"/>
        <v>94</v>
      </c>
      <c r="P276" s="62">
        <f t="shared" si="169"/>
        <v>94</v>
      </c>
      <c r="Q276" s="62">
        <f t="shared" si="170"/>
        <v>94</v>
      </c>
      <c r="R276" s="454">
        <f t="shared" si="171"/>
        <v>97</v>
      </c>
      <c r="S276" s="465">
        <v>98</v>
      </c>
      <c r="T276" s="250">
        <v>98</v>
      </c>
      <c r="U276" s="250">
        <v>98</v>
      </c>
      <c r="V276" s="250">
        <v>98</v>
      </c>
      <c r="W276" s="250">
        <v>98</v>
      </c>
      <c r="X276" s="250">
        <v>98</v>
      </c>
      <c r="Y276" s="250">
        <v>98</v>
      </c>
      <c r="Z276" s="250">
        <v>98</v>
      </c>
      <c r="AA276" s="250"/>
      <c r="AB276" s="250"/>
      <c r="AC276" s="250"/>
      <c r="AD276" s="250"/>
      <c r="AE276" s="250">
        <v>98</v>
      </c>
      <c r="AF276" s="250">
        <v>97</v>
      </c>
      <c r="AG276" s="250">
        <v>98</v>
      </c>
      <c r="AH276" s="478">
        <v>97</v>
      </c>
      <c r="AI276" s="465">
        <v>98</v>
      </c>
      <c r="AJ276" s="250">
        <v>98</v>
      </c>
      <c r="AK276" s="250">
        <v>98</v>
      </c>
      <c r="AL276" s="250">
        <v>98</v>
      </c>
      <c r="AM276" s="250">
        <v>98</v>
      </c>
      <c r="AN276" s="250">
        <v>98</v>
      </c>
      <c r="AO276" s="250">
        <v>98</v>
      </c>
      <c r="AP276" s="250">
        <v>98</v>
      </c>
      <c r="AQ276" s="250"/>
      <c r="AR276" s="250"/>
      <c r="AS276" s="250"/>
      <c r="AT276" s="250"/>
      <c r="AU276" s="250">
        <v>94</v>
      </c>
      <c r="AV276" s="250">
        <v>94</v>
      </c>
      <c r="AW276" s="250">
        <v>94</v>
      </c>
      <c r="AX276" s="478">
        <v>97</v>
      </c>
      <c r="AY276" s="465">
        <v>98</v>
      </c>
      <c r="AZ276" s="250">
        <v>98</v>
      </c>
      <c r="BA276" s="250">
        <v>98</v>
      </c>
      <c r="BB276" s="250">
        <v>95</v>
      </c>
      <c r="BC276" s="250">
        <v>98</v>
      </c>
      <c r="BD276" s="250">
        <v>98</v>
      </c>
      <c r="BE276" s="250">
        <v>98</v>
      </c>
      <c r="BF276" s="250">
        <v>98</v>
      </c>
      <c r="BG276" s="250"/>
      <c r="BH276" s="250"/>
      <c r="BI276" s="250"/>
      <c r="BJ276" s="250"/>
      <c r="BK276" s="250">
        <v>94</v>
      </c>
      <c r="BL276" s="250">
        <v>94</v>
      </c>
      <c r="BM276" s="250">
        <v>94</v>
      </c>
      <c r="BN276" s="478">
        <v>94</v>
      </c>
    </row>
    <row r="277" spans="2:67" outlineLevel="1">
      <c r="B277" s="53" t="str">
        <f>$B$178&amp;": Ewe Lambs"</f>
        <v>V. Late: Ewe Lambs</v>
      </c>
      <c r="C277" s="61">
        <f t="shared" ref="C277:C279" si="194">CHOOSE(d.Region,S277,AI277,AY277)</f>
        <v>94</v>
      </c>
      <c r="D277" s="61">
        <f t="shared" ref="D277:D279" si="195">CHOOSE(d.Region,T277,AJ277,AZ277)</f>
        <v>98</v>
      </c>
      <c r="E277" s="61">
        <f t="shared" ref="E277:E279" si="196">CHOOSE(d.Region,U277,AK277,BA277)</f>
        <v>98</v>
      </c>
      <c r="F277" s="61">
        <f t="shared" ref="F277:F279" si="197">CHOOSE(d.Region,V277,AL277,BB277)</f>
        <v>98</v>
      </c>
      <c r="G277" s="61">
        <f t="shared" ref="G277:G279" si="198">CHOOSE(d.Region,W277,AM277,BC277)</f>
        <v>97</v>
      </c>
      <c r="H277" s="61">
        <f t="shared" ref="H277:H279" si="199">CHOOSE(d.Region,X277,AN277,BD277)</f>
        <v>94</v>
      </c>
      <c r="I277" s="61">
        <f t="shared" ref="I277:I279" si="200">CHOOSE(d.Region,Y277,AO277,BE277)</f>
        <v>94</v>
      </c>
      <c r="J277" s="61">
        <f t="shared" ref="J277:J279" si="201">CHOOSE(d.Region,Z277,AP277,BF277)</f>
        <v>94</v>
      </c>
      <c r="K277" s="61">
        <f t="shared" ref="K277:K279" si="202">CHOOSE(d.Region,AA277,AQ277,BG277)</f>
        <v>0</v>
      </c>
      <c r="L277" s="61">
        <f t="shared" ref="L277:L279" si="203">CHOOSE(d.Region,AB277,AR277,BH277)</f>
        <v>0</v>
      </c>
      <c r="M277" s="61">
        <f t="shared" ref="M277:M279" si="204">CHOOSE(d.Region,AC277,AS277,BI277)</f>
        <v>0</v>
      </c>
      <c r="N277" s="61">
        <f t="shared" ref="N277:N279" si="205">CHOOSE(d.Region,AD277,AT277,BJ277)</f>
        <v>0</v>
      </c>
      <c r="O277" s="61">
        <f t="shared" ref="O277:O279" si="206">CHOOSE(d.Region,AE277,AU277,BK277)</f>
        <v>94</v>
      </c>
      <c r="P277" s="61">
        <f t="shared" ref="P277:P279" si="207">CHOOSE(d.Region,AF277,AV277,BL277)</f>
        <v>94</v>
      </c>
      <c r="Q277" s="61">
        <f t="shared" ref="Q277:Q279" si="208">CHOOSE(d.Region,AG277,AW277,BM277)</f>
        <v>91</v>
      </c>
      <c r="R277" s="452">
        <f t="shared" ref="R277:R279" si="209">CHOOSE(d.Region,AH277,AX277,BN277)</f>
        <v>94</v>
      </c>
      <c r="S277" s="463">
        <v>98</v>
      </c>
      <c r="T277" s="253">
        <v>98</v>
      </c>
      <c r="U277" s="253">
        <v>98</v>
      </c>
      <c r="V277" s="253">
        <v>97</v>
      </c>
      <c r="W277" s="253">
        <v>98</v>
      </c>
      <c r="X277" s="253">
        <v>91</v>
      </c>
      <c r="Y277" s="253">
        <v>98</v>
      </c>
      <c r="Z277" s="253">
        <v>98</v>
      </c>
      <c r="AA277" s="253"/>
      <c r="AB277" s="253"/>
      <c r="AC277" s="253"/>
      <c r="AD277" s="253"/>
      <c r="AE277" s="253">
        <v>93</v>
      </c>
      <c r="AF277" s="253">
        <v>93</v>
      </c>
      <c r="AG277" s="253">
        <v>95</v>
      </c>
      <c r="AH277" s="476">
        <v>93</v>
      </c>
      <c r="AI277" s="463">
        <v>94</v>
      </c>
      <c r="AJ277" s="253">
        <v>98</v>
      </c>
      <c r="AK277" s="253">
        <v>98</v>
      </c>
      <c r="AL277" s="253">
        <v>98</v>
      </c>
      <c r="AM277" s="253">
        <v>97</v>
      </c>
      <c r="AN277" s="253">
        <v>94</v>
      </c>
      <c r="AO277" s="253">
        <v>94</v>
      </c>
      <c r="AP277" s="253">
        <v>94</v>
      </c>
      <c r="AQ277" s="253"/>
      <c r="AR277" s="253"/>
      <c r="AS277" s="253"/>
      <c r="AT277" s="253"/>
      <c r="AU277" s="253">
        <v>94</v>
      </c>
      <c r="AV277" s="253">
        <v>94</v>
      </c>
      <c r="AW277" s="253">
        <v>91</v>
      </c>
      <c r="AX277" s="476">
        <v>94</v>
      </c>
      <c r="AY277" s="463">
        <v>95</v>
      </c>
      <c r="AZ277" s="253">
        <v>98</v>
      </c>
      <c r="BA277" s="253">
        <v>98</v>
      </c>
      <c r="BB277" s="253">
        <v>98</v>
      </c>
      <c r="BC277" s="253">
        <v>98</v>
      </c>
      <c r="BD277" s="253">
        <v>98</v>
      </c>
      <c r="BE277" s="253">
        <v>95</v>
      </c>
      <c r="BF277" s="253">
        <v>98</v>
      </c>
      <c r="BG277" s="253"/>
      <c r="BH277" s="253"/>
      <c r="BI277" s="253"/>
      <c r="BJ277" s="253"/>
      <c r="BK277" s="253">
        <v>97</v>
      </c>
      <c r="BL277" s="253">
        <v>94</v>
      </c>
      <c r="BM277" s="253">
        <v>95</v>
      </c>
      <c r="BN277" s="476">
        <v>92</v>
      </c>
      <c r="BO277" s="34"/>
    </row>
    <row r="278" spans="2:67" outlineLevel="1">
      <c r="B278" s="54" t="s">
        <v>1139</v>
      </c>
      <c r="C278" s="252">
        <f t="shared" si="194"/>
        <v>98</v>
      </c>
      <c r="D278" s="252">
        <f t="shared" si="195"/>
        <v>98</v>
      </c>
      <c r="E278" s="252">
        <f t="shared" si="196"/>
        <v>98</v>
      </c>
      <c r="F278" s="252">
        <f t="shared" si="197"/>
        <v>98</v>
      </c>
      <c r="G278" s="252">
        <f t="shared" si="198"/>
        <v>94</v>
      </c>
      <c r="H278" s="252">
        <f t="shared" si="199"/>
        <v>94</v>
      </c>
      <c r="I278" s="252">
        <f t="shared" si="200"/>
        <v>98</v>
      </c>
      <c r="J278" s="252">
        <f t="shared" si="201"/>
        <v>98</v>
      </c>
      <c r="K278" s="252">
        <f t="shared" si="202"/>
        <v>0</v>
      </c>
      <c r="L278" s="252">
        <f t="shared" si="203"/>
        <v>0</v>
      </c>
      <c r="M278" s="252">
        <f t="shared" si="204"/>
        <v>0</v>
      </c>
      <c r="N278" s="252">
        <f t="shared" si="205"/>
        <v>0</v>
      </c>
      <c r="O278" s="252">
        <f t="shared" si="206"/>
        <v>94</v>
      </c>
      <c r="P278" s="252">
        <f t="shared" si="207"/>
        <v>94</v>
      </c>
      <c r="Q278" s="252">
        <f t="shared" si="208"/>
        <v>94</v>
      </c>
      <c r="R278" s="453">
        <f t="shared" si="209"/>
        <v>94</v>
      </c>
      <c r="S278" s="464">
        <v>98</v>
      </c>
      <c r="T278" s="251">
        <v>98</v>
      </c>
      <c r="U278" s="251">
        <v>98</v>
      </c>
      <c r="V278" s="251">
        <v>98</v>
      </c>
      <c r="W278" s="251">
        <v>98</v>
      </c>
      <c r="X278" s="251">
        <v>98</v>
      </c>
      <c r="Y278" s="251">
        <v>98</v>
      </c>
      <c r="Z278" s="251">
        <v>98</v>
      </c>
      <c r="AA278" s="251"/>
      <c r="AB278" s="251"/>
      <c r="AC278" s="251"/>
      <c r="AD278" s="251"/>
      <c r="AE278" s="251">
        <v>97</v>
      </c>
      <c r="AF278" s="251">
        <v>97</v>
      </c>
      <c r="AG278" s="251">
        <v>97</v>
      </c>
      <c r="AH278" s="477">
        <v>97</v>
      </c>
      <c r="AI278" s="464">
        <v>98</v>
      </c>
      <c r="AJ278" s="251">
        <v>98</v>
      </c>
      <c r="AK278" s="251">
        <v>98</v>
      </c>
      <c r="AL278" s="251">
        <v>98</v>
      </c>
      <c r="AM278" s="251">
        <v>94</v>
      </c>
      <c r="AN278" s="251">
        <v>94</v>
      </c>
      <c r="AO278" s="251">
        <v>98</v>
      </c>
      <c r="AP278" s="251">
        <v>98</v>
      </c>
      <c r="AQ278" s="251"/>
      <c r="AR278" s="251"/>
      <c r="AS278" s="251"/>
      <c r="AT278" s="251"/>
      <c r="AU278" s="251">
        <v>94</v>
      </c>
      <c r="AV278" s="251">
        <v>94</v>
      </c>
      <c r="AW278" s="251">
        <v>94</v>
      </c>
      <c r="AX278" s="477">
        <v>94</v>
      </c>
      <c r="AY278" s="464">
        <v>98</v>
      </c>
      <c r="AZ278" s="251">
        <v>98</v>
      </c>
      <c r="BA278" s="251">
        <v>98</v>
      </c>
      <c r="BB278" s="251">
        <v>98</v>
      </c>
      <c r="BC278" s="251">
        <v>97</v>
      </c>
      <c r="BD278" s="251">
        <v>98</v>
      </c>
      <c r="BE278" s="251">
        <v>97</v>
      </c>
      <c r="BF278" s="251">
        <v>98</v>
      </c>
      <c r="BG278" s="251"/>
      <c r="BH278" s="251"/>
      <c r="BI278" s="251"/>
      <c r="BJ278" s="251"/>
      <c r="BK278" s="251">
        <v>93</v>
      </c>
      <c r="BL278" s="251">
        <v>96</v>
      </c>
      <c r="BM278" s="251">
        <v>98</v>
      </c>
      <c r="BN278" s="477">
        <v>95</v>
      </c>
    </row>
    <row r="279" spans="2:67" outlineLevel="1">
      <c r="B279" s="55" t="s">
        <v>1140</v>
      </c>
      <c r="C279" s="62">
        <f t="shared" si="194"/>
        <v>98</v>
      </c>
      <c r="D279" s="62">
        <f t="shared" si="195"/>
        <v>98</v>
      </c>
      <c r="E279" s="62">
        <f t="shared" si="196"/>
        <v>98</v>
      </c>
      <c r="F279" s="62">
        <f t="shared" si="197"/>
        <v>98</v>
      </c>
      <c r="G279" s="62">
        <f t="shared" si="198"/>
        <v>98</v>
      </c>
      <c r="H279" s="62">
        <f t="shared" si="199"/>
        <v>98</v>
      </c>
      <c r="I279" s="62">
        <f t="shared" si="200"/>
        <v>97</v>
      </c>
      <c r="J279" s="62">
        <f t="shared" si="201"/>
        <v>98</v>
      </c>
      <c r="K279" s="62">
        <f t="shared" si="202"/>
        <v>0</v>
      </c>
      <c r="L279" s="62">
        <f t="shared" si="203"/>
        <v>0</v>
      </c>
      <c r="M279" s="62">
        <f t="shared" si="204"/>
        <v>0</v>
      </c>
      <c r="N279" s="62">
        <f t="shared" si="205"/>
        <v>0</v>
      </c>
      <c r="O279" s="62">
        <f t="shared" si="206"/>
        <v>94</v>
      </c>
      <c r="P279" s="62">
        <f t="shared" si="207"/>
        <v>94</v>
      </c>
      <c r="Q279" s="62">
        <f t="shared" si="208"/>
        <v>94</v>
      </c>
      <c r="R279" s="454">
        <f t="shared" si="209"/>
        <v>94</v>
      </c>
      <c r="S279" s="465">
        <v>98</v>
      </c>
      <c r="T279" s="250">
        <v>98</v>
      </c>
      <c r="U279" s="250">
        <v>98</v>
      </c>
      <c r="V279" s="250">
        <v>98</v>
      </c>
      <c r="W279" s="250">
        <v>98</v>
      </c>
      <c r="X279" s="250">
        <v>98</v>
      </c>
      <c r="Y279" s="250">
        <v>98</v>
      </c>
      <c r="Z279" s="250">
        <v>98</v>
      </c>
      <c r="AA279" s="250"/>
      <c r="AB279" s="250"/>
      <c r="AC279" s="250"/>
      <c r="AD279" s="250"/>
      <c r="AE279" s="250">
        <v>98</v>
      </c>
      <c r="AF279" s="250">
        <v>97</v>
      </c>
      <c r="AG279" s="250">
        <v>98</v>
      </c>
      <c r="AH279" s="478">
        <v>97</v>
      </c>
      <c r="AI279" s="465">
        <v>98</v>
      </c>
      <c r="AJ279" s="250">
        <v>98</v>
      </c>
      <c r="AK279" s="250">
        <v>98</v>
      </c>
      <c r="AL279" s="250">
        <v>98</v>
      </c>
      <c r="AM279" s="250">
        <v>98</v>
      </c>
      <c r="AN279" s="250">
        <v>98</v>
      </c>
      <c r="AO279" s="250">
        <v>97</v>
      </c>
      <c r="AP279" s="250">
        <v>98</v>
      </c>
      <c r="AQ279" s="250"/>
      <c r="AR279" s="250"/>
      <c r="AS279" s="250"/>
      <c r="AT279" s="250"/>
      <c r="AU279" s="250">
        <v>94</v>
      </c>
      <c r="AV279" s="250">
        <v>94</v>
      </c>
      <c r="AW279" s="250">
        <v>94</v>
      </c>
      <c r="AX279" s="478">
        <v>94</v>
      </c>
      <c r="AY279" s="465">
        <v>98</v>
      </c>
      <c r="AZ279" s="250">
        <v>98</v>
      </c>
      <c r="BA279" s="250">
        <v>98</v>
      </c>
      <c r="BB279" s="250">
        <v>98</v>
      </c>
      <c r="BC279" s="250">
        <v>97</v>
      </c>
      <c r="BD279" s="250">
        <v>98</v>
      </c>
      <c r="BE279" s="250">
        <v>97</v>
      </c>
      <c r="BF279" s="250">
        <v>95</v>
      </c>
      <c r="BG279" s="250"/>
      <c r="BH279" s="250"/>
      <c r="BI279" s="250"/>
      <c r="BJ279" s="250"/>
      <c r="BK279" s="250">
        <v>94</v>
      </c>
      <c r="BL279" s="250">
        <v>94</v>
      </c>
      <c r="BM279" s="250">
        <v>91</v>
      </c>
      <c r="BN279" s="478">
        <v>94</v>
      </c>
    </row>
    <row r="280" spans="2:67" outlineLevel="1">
      <c r="B280" s="53" t="str">
        <f t="shared" ref="B280" si="210">$B$179&amp;": Ewe Lambs"</f>
        <v>7mo with 0% mated: Ewe Lambs</v>
      </c>
      <c r="C280" s="61">
        <f t="shared" si="156"/>
        <v>90</v>
      </c>
      <c r="D280" s="61">
        <f t="shared" si="157"/>
        <v>90</v>
      </c>
      <c r="E280" s="61">
        <f t="shared" si="158"/>
        <v>90</v>
      </c>
      <c r="F280" s="61">
        <f t="shared" si="159"/>
        <v>90</v>
      </c>
      <c r="G280" s="61">
        <f t="shared" si="160"/>
        <v>96</v>
      </c>
      <c r="H280" s="61">
        <f t="shared" si="161"/>
        <v>91</v>
      </c>
      <c r="I280" s="61">
        <f t="shared" si="162"/>
        <v>96</v>
      </c>
      <c r="J280" s="61">
        <f t="shared" si="163"/>
        <v>92</v>
      </c>
      <c r="K280" s="61">
        <f t="shared" si="164"/>
        <v>0</v>
      </c>
      <c r="L280" s="61">
        <f t="shared" si="165"/>
        <v>0</v>
      </c>
      <c r="M280" s="61">
        <f t="shared" si="166"/>
        <v>0</v>
      </c>
      <c r="N280" s="61">
        <f t="shared" si="167"/>
        <v>0</v>
      </c>
      <c r="O280" s="61">
        <f t="shared" si="168"/>
        <v>92</v>
      </c>
      <c r="P280" s="61">
        <f t="shared" si="169"/>
        <v>98</v>
      </c>
      <c r="Q280" s="61">
        <f t="shared" si="170"/>
        <v>90</v>
      </c>
      <c r="R280" s="452">
        <f t="shared" si="171"/>
        <v>92</v>
      </c>
      <c r="S280" s="463">
        <v>96</v>
      </c>
      <c r="T280" s="253">
        <v>90</v>
      </c>
      <c r="U280" s="253">
        <v>96</v>
      </c>
      <c r="V280" s="253">
        <v>96</v>
      </c>
      <c r="W280" s="253">
        <v>97</v>
      </c>
      <c r="X280" s="253">
        <v>97</v>
      </c>
      <c r="Y280" s="253">
        <v>97</v>
      </c>
      <c r="Z280" s="253">
        <v>96</v>
      </c>
      <c r="AA280" s="253"/>
      <c r="AB280" s="253"/>
      <c r="AC280" s="253"/>
      <c r="AD280" s="253"/>
      <c r="AE280" s="253">
        <v>97</v>
      </c>
      <c r="AF280" s="253">
        <v>97</v>
      </c>
      <c r="AG280" s="253">
        <v>96</v>
      </c>
      <c r="AH280" s="476">
        <v>96</v>
      </c>
      <c r="AI280" s="463">
        <v>90</v>
      </c>
      <c r="AJ280" s="253">
        <v>90</v>
      </c>
      <c r="AK280" s="253">
        <v>90</v>
      </c>
      <c r="AL280" s="253">
        <v>90</v>
      </c>
      <c r="AM280" s="253">
        <v>96</v>
      </c>
      <c r="AN280" s="253">
        <v>91</v>
      </c>
      <c r="AO280" s="253">
        <v>96</v>
      </c>
      <c r="AP280" s="253">
        <v>92</v>
      </c>
      <c r="AQ280" s="253"/>
      <c r="AR280" s="253"/>
      <c r="AS280" s="253"/>
      <c r="AT280" s="253"/>
      <c r="AU280" s="253">
        <v>92</v>
      </c>
      <c r="AV280" s="253">
        <v>98</v>
      </c>
      <c r="AW280" s="253">
        <v>90</v>
      </c>
      <c r="AX280" s="476">
        <v>92</v>
      </c>
      <c r="AY280" s="463">
        <v>93</v>
      </c>
      <c r="AZ280" s="253">
        <v>96</v>
      </c>
      <c r="BA280" s="253">
        <v>96</v>
      </c>
      <c r="BB280" s="253">
        <v>95</v>
      </c>
      <c r="BC280" s="253">
        <v>91</v>
      </c>
      <c r="BD280" s="253">
        <v>90</v>
      </c>
      <c r="BE280" s="253">
        <v>90</v>
      </c>
      <c r="BF280" s="253">
        <v>90</v>
      </c>
      <c r="BG280" s="253"/>
      <c r="BH280" s="253"/>
      <c r="BI280" s="253"/>
      <c r="BJ280" s="253"/>
      <c r="BK280" s="253">
        <v>92</v>
      </c>
      <c r="BL280" s="253">
        <v>92</v>
      </c>
      <c r="BM280" s="253">
        <v>92</v>
      </c>
      <c r="BN280" s="476">
        <v>92</v>
      </c>
      <c r="BO280" s="34"/>
    </row>
    <row r="281" spans="2:67" outlineLevel="1">
      <c r="B281" s="54" t="s">
        <v>1139</v>
      </c>
      <c r="C281" s="252">
        <f t="shared" si="156"/>
        <v>98</v>
      </c>
      <c r="D281" s="252">
        <f t="shared" si="157"/>
        <v>98</v>
      </c>
      <c r="E281" s="252">
        <f t="shared" si="158"/>
        <v>98</v>
      </c>
      <c r="F281" s="252">
        <f t="shared" si="159"/>
        <v>98</v>
      </c>
      <c r="G281" s="252">
        <f t="shared" si="160"/>
        <v>94</v>
      </c>
      <c r="H281" s="252">
        <f t="shared" si="161"/>
        <v>98</v>
      </c>
      <c r="I281" s="252">
        <f t="shared" si="162"/>
        <v>98</v>
      </c>
      <c r="J281" s="252">
        <f t="shared" si="163"/>
        <v>98</v>
      </c>
      <c r="K281" s="252">
        <f t="shared" si="164"/>
        <v>0</v>
      </c>
      <c r="L281" s="252">
        <f t="shared" si="165"/>
        <v>0</v>
      </c>
      <c r="M281" s="252">
        <f t="shared" si="166"/>
        <v>0</v>
      </c>
      <c r="N281" s="252">
        <f t="shared" si="167"/>
        <v>0</v>
      </c>
      <c r="O281" s="252">
        <f t="shared" si="168"/>
        <v>94</v>
      </c>
      <c r="P281" s="252">
        <f t="shared" si="169"/>
        <v>94</v>
      </c>
      <c r="Q281" s="252">
        <f t="shared" si="170"/>
        <v>94</v>
      </c>
      <c r="R281" s="453">
        <f t="shared" si="171"/>
        <v>98</v>
      </c>
      <c r="S281" s="464">
        <v>98</v>
      </c>
      <c r="T281" s="251">
        <v>98</v>
      </c>
      <c r="U281" s="251">
        <v>98</v>
      </c>
      <c r="V281" s="251">
        <v>98</v>
      </c>
      <c r="W281" s="251">
        <v>98</v>
      </c>
      <c r="X281" s="251">
        <v>98</v>
      </c>
      <c r="Y281" s="251">
        <v>98</v>
      </c>
      <c r="Z281" s="251">
        <v>98</v>
      </c>
      <c r="AA281" s="251"/>
      <c r="AB281" s="251"/>
      <c r="AC281" s="251"/>
      <c r="AD281" s="251"/>
      <c r="AE281" s="251">
        <v>97</v>
      </c>
      <c r="AF281" s="251">
        <v>97</v>
      </c>
      <c r="AG281" s="251">
        <v>97</v>
      </c>
      <c r="AH281" s="477">
        <v>94</v>
      </c>
      <c r="AI281" s="464">
        <v>98</v>
      </c>
      <c r="AJ281" s="251">
        <v>98</v>
      </c>
      <c r="AK281" s="251">
        <v>98</v>
      </c>
      <c r="AL281" s="251">
        <v>98</v>
      </c>
      <c r="AM281" s="251">
        <v>94</v>
      </c>
      <c r="AN281" s="251">
        <v>98</v>
      </c>
      <c r="AO281" s="251">
        <v>98</v>
      </c>
      <c r="AP281" s="251">
        <v>98</v>
      </c>
      <c r="AQ281" s="251"/>
      <c r="AR281" s="251"/>
      <c r="AS281" s="251"/>
      <c r="AT281" s="251"/>
      <c r="AU281" s="251">
        <v>94</v>
      </c>
      <c r="AV281" s="251">
        <v>94</v>
      </c>
      <c r="AW281" s="251">
        <v>94</v>
      </c>
      <c r="AX281" s="477">
        <v>98</v>
      </c>
      <c r="AY281" s="464">
        <v>98</v>
      </c>
      <c r="AZ281" s="251">
        <v>98</v>
      </c>
      <c r="BA281" s="251">
        <v>98</v>
      </c>
      <c r="BB281" s="251">
        <v>98</v>
      </c>
      <c r="BC281" s="251">
        <v>98</v>
      </c>
      <c r="BD281" s="251">
        <v>98</v>
      </c>
      <c r="BE281" s="251">
        <v>98</v>
      </c>
      <c r="BF281" s="251">
        <v>98</v>
      </c>
      <c r="BG281" s="251"/>
      <c r="BH281" s="251"/>
      <c r="BI281" s="251"/>
      <c r="BJ281" s="251"/>
      <c r="BK281" s="251">
        <v>96</v>
      </c>
      <c r="BL281" s="251">
        <v>97</v>
      </c>
      <c r="BM281" s="251">
        <v>97</v>
      </c>
      <c r="BN281" s="477">
        <v>97</v>
      </c>
    </row>
    <row r="282" spans="2:67" outlineLevel="1">
      <c r="B282" s="55" t="s">
        <v>1140</v>
      </c>
      <c r="C282" s="62">
        <f t="shared" si="156"/>
        <v>98</v>
      </c>
      <c r="D282" s="62">
        <f t="shared" si="157"/>
        <v>98</v>
      </c>
      <c r="E282" s="62">
        <f t="shared" si="158"/>
        <v>98</v>
      </c>
      <c r="F282" s="62">
        <f t="shared" si="159"/>
        <v>98</v>
      </c>
      <c r="G282" s="62">
        <f t="shared" si="160"/>
        <v>98</v>
      </c>
      <c r="H282" s="62">
        <f t="shared" si="161"/>
        <v>98</v>
      </c>
      <c r="I282" s="62">
        <f t="shared" si="162"/>
        <v>98</v>
      </c>
      <c r="J282" s="62">
        <f t="shared" si="163"/>
        <v>97</v>
      </c>
      <c r="K282" s="62">
        <f t="shared" si="164"/>
        <v>0</v>
      </c>
      <c r="L282" s="62">
        <f t="shared" si="165"/>
        <v>0</v>
      </c>
      <c r="M282" s="62">
        <f t="shared" si="166"/>
        <v>0</v>
      </c>
      <c r="N282" s="62">
        <f t="shared" si="167"/>
        <v>0</v>
      </c>
      <c r="O282" s="62">
        <f t="shared" si="168"/>
        <v>94</v>
      </c>
      <c r="P282" s="62">
        <f t="shared" si="169"/>
        <v>94</v>
      </c>
      <c r="Q282" s="62">
        <f t="shared" si="170"/>
        <v>94</v>
      </c>
      <c r="R282" s="454">
        <f t="shared" si="171"/>
        <v>97</v>
      </c>
      <c r="S282" s="465">
        <v>98</v>
      </c>
      <c r="T282" s="250">
        <v>98</v>
      </c>
      <c r="U282" s="250">
        <v>98</v>
      </c>
      <c r="V282" s="250">
        <v>98</v>
      </c>
      <c r="W282" s="250">
        <v>98</v>
      </c>
      <c r="X282" s="250">
        <v>98</v>
      </c>
      <c r="Y282" s="250">
        <v>98</v>
      </c>
      <c r="Z282" s="250">
        <v>98</v>
      </c>
      <c r="AA282" s="250"/>
      <c r="AB282" s="250"/>
      <c r="AC282" s="250"/>
      <c r="AD282" s="250"/>
      <c r="AE282" s="250">
        <v>98</v>
      </c>
      <c r="AF282" s="250">
        <v>97</v>
      </c>
      <c r="AG282" s="250">
        <v>97</v>
      </c>
      <c r="AH282" s="478">
        <v>97</v>
      </c>
      <c r="AI282" s="465">
        <v>98</v>
      </c>
      <c r="AJ282" s="250">
        <v>98</v>
      </c>
      <c r="AK282" s="250">
        <v>98</v>
      </c>
      <c r="AL282" s="250">
        <v>98</v>
      </c>
      <c r="AM282" s="250">
        <v>98</v>
      </c>
      <c r="AN282" s="250">
        <v>98</v>
      </c>
      <c r="AO282" s="250">
        <v>98</v>
      </c>
      <c r="AP282" s="250">
        <v>97</v>
      </c>
      <c r="AQ282" s="250"/>
      <c r="AR282" s="250"/>
      <c r="AS282" s="250"/>
      <c r="AT282" s="250"/>
      <c r="AU282" s="250">
        <v>94</v>
      </c>
      <c r="AV282" s="250">
        <v>94</v>
      </c>
      <c r="AW282" s="250">
        <v>94</v>
      </c>
      <c r="AX282" s="478">
        <v>97</v>
      </c>
      <c r="AY282" s="465">
        <v>98</v>
      </c>
      <c r="AZ282" s="250">
        <v>98</v>
      </c>
      <c r="BA282" s="250">
        <v>98</v>
      </c>
      <c r="BB282" s="250">
        <v>98</v>
      </c>
      <c r="BC282" s="250">
        <v>97</v>
      </c>
      <c r="BD282" s="250">
        <v>98</v>
      </c>
      <c r="BE282" s="250">
        <v>94</v>
      </c>
      <c r="BF282" s="250">
        <v>98</v>
      </c>
      <c r="BG282" s="250"/>
      <c r="BH282" s="250"/>
      <c r="BI282" s="250"/>
      <c r="BJ282" s="250"/>
      <c r="BK282" s="250">
        <v>94</v>
      </c>
      <c r="BL282" s="250">
        <v>94</v>
      </c>
      <c r="BM282" s="250">
        <v>94</v>
      </c>
      <c r="BN282" s="478">
        <v>95</v>
      </c>
    </row>
    <row r="283" spans="2:67" ht="24.75" hidden="1" outlineLevel="2">
      <c r="B283" s="53" t="str">
        <f>"Grazing Intensity 3
"&amp;$B$174&amp;": Ewe Lambs"</f>
        <v>Grazing Intensity 3
Standard (7mo): Ewe Lambs</v>
      </c>
      <c r="C283" s="61">
        <f t="shared" si="156"/>
        <v>0</v>
      </c>
      <c r="D283" s="61">
        <f t="shared" si="157"/>
        <v>0</v>
      </c>
      <c r="E283" s="61">
        <f t="shared" si="158"/>
        <v>0</v>
      </c>
      <c r="F283" s="61">
        <f t="shared" si="159"/>
        <v>0</v>
      </c>
      <c r="G283" s="61">
        <f t="shared" si="160"/>
        <v>0</v>
      </c>
      <c r="H283" s="61">
        <f t="shared" si="161"/>
        <v>0</v>
      </c>
      <c r="I283" s="61">
        <f t="shared" si="162"/>
        <v>0</v>
      </c>
      <c r="J283" s="61">
        <f t="shared" si="163"/>
        <v>0</v>
      </c>
      <c r="K283" s="61">
        <f t="shared" si="164"/>
        <v>0</v>
      </c>
      <c r="L283" s="61">
        <f t="shared" si="165"/>
        <v>0</v>
      </c>
      <c r="M283" s="61">
        <f t="shared" si="166"/>
        <v>0</v>
      </c>
      <c r="N283" s="61">
        <f t="shared" si="167"/>
        <v>0</v>
      </c>
      <c r="O283" s="61">
        <f t="shared" si="168"/>
        <v>0</v>
      </c>
      <c r="P283" s="61">
        <f t="shared" si="169"/>
        <v>0</v>
      </c>
      <c r="Q283" s="61">
        <f t="shared" si="170"/>
        <v>0</v>
      </c>
      <c r="R283" s="452">
        <f t="shared" si="171"/>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row>
    <row r="284" spans="2:67" hidden="1" outlineLevel="2">
      <c r="B284" s="54" t="s">
        <v>1139</v>
      </c>
      <c r="C284" s="252">
        <f t="shared" si="156"/>
        <v>0</v>
      </c>
      <c r="D284" s="252">
        <f t="shared" si="157"/>
        <v>0</v>
      </c>
      <c r="E284" s="252">
        <f t="shared" si="158"/>
        <v>0</v>
      </c>
      <c r="F284" s="252">
        <f t="shared" si="159"/>
        <v>0</v>
      </c>
      <c r="G284" s="252">
        <f t="shared" si="160"/>
        <v>0</v>
      </c>
      <c r="H284" s="252">
        <f t="shared" si="161"/>
        <v>0</v>
      </c>
      <c r="I284" s="252">
        <f t="shared" si="162"/>
        <v>0</v>
      </c>
      <c r="J284" s="252">
        <f t="shared" si="163"/>
        <v>0</v>
      </c>
      <c r="K284" s="252">
        <f t="shared" si="164"/>
        <v>0</v>
      </c>
      <c r="L284" s="252">
        <f t="shared" si="165"/>
        <v>0</v>
      </c>
      <c r="M284" s="252">
        <f t="shared" si="166"/>
        <v>0</v>
      </c>
      <c r="N284" s="252">
        <f t="shared" si="167"/>
        <v>0</v>
      </c>
      <c r="O284" s="252">
        <f t="shared" si="168"/>
        <v>0</v>
      </c>
      <c r="P284" s="252">
        <f t="shared" si="169"/>
        <v>0</v>
      </c>
      <c r="Q284" s="252">
        <f t="shared" si="170"/>
        <v>0</v>
      </c>
      <c r="R284" s="453">
        <f t="shared" si="171"/>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56"/>
        <v>0</v>
      </c>
      <c r="D285" s="62">
        <f t="shared" si="157"/>
        <v>0</v>
      </c>
      <c r="E285" s="62">
        <f t="shared" si="158"/>
        <v>0</v>
      </c>
      <c r="F285" s="62">
        <f t="shared" si="159"/>
        <v>0</v>
      </c>
      <c r="G285" s="62">
        <f t="shared" si="160"/>
        <v>0</v>
      </c>
      <c r="H285" s="62">
        <f t="shared" si="161"/>
        <v>0</v>
      </c>
      <c r="I285" s="62">
        <f t="shared" si="162"/>
        <v>0</v>
      </c>
      <c r="J285" s="62">
        <f t="shared" si="163"/>
        <v>0</v>
      </c>
      <c r="K285" s="62">
        <f t="shared" si="164"/>
        <v>0</v>
      </c>
      <c r="L285" s="62">
        <f t="shared" si="165"/>
        <v>0</v>
      </c>
      <c r="M285" s="62">
        <f t="shared" si="166"/>
        <v>0</v>
      </c>
      <c r="N285" s="62">
        <f t="shared" si="167"/>
        <v>0</v>
      </c>
      <c r="O285" s="62">
        <f t="shared" si="168"/>
        <v>0</v>
      </c>
      <c r="P285" s="62">
        <f t="shared" si="169"/>
        <v>0</v>
      </c>
      <c r="Q285" s="62">
        <f t="shared" si="170"/>
        <v>0</v>
      </c>
      <c r="R285" s="454">
        <f t="shared" si="171"/>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11">$B$175&amp;": Ewe Lambs"</f>
        <v>Early: Ewe Lambs</v>
      </c>
      <c r="C286" s="61">
        <f t="shared" si="156"/>
        <v>0</v>
      </c>
      <c r="D286" s="61">
        <f t="shared" si="157"/>
        <v>0</v>
      </c>
      <c r="E286" s="61">
        <f t="shared" si="158"/>
        <v>0</v>
      </c>
      <c r="F286" s="61">
        <f t="shared" si="159"/>
        <v>0</v>
      </c>
      <c r="G286" s="61">
        <f t="shared" si="160"/>
        <v>0</v>
      </c>
      <c r="H286" s="61">
        <f t="shared" si="161"/>
        <v>0</v>
      </c>
      <c r="I286" s="61">
        <f t="shared" si="162"/>
        <v>0</v>
      </c>
      <c r="J286" s="61">
        <f t="shared" si="163"/>
        <v>0</v>
      </c>
      <c r="K286" s="61">
        <f t="shared" si="164"/>
        <v>0</v>
      </c>
      <c r="L286" s="61">
        <f t="shared" si="165"/>
        <v>0</v>
      </c>
      <c r="M286" s="61">
        <f t="shared" si="166"/>
        <v>0</v>
      </c>
      <c r="N286" s="61">
        <f t="shared" si="167"/>
        <v>0</v>
      </c>
      <c r="O286" s="61">
        <f t="shared" si="168"/>
        <v>0</v>
      </c>
      <c r="P286" s="61">
        <f t="shared" si="169"/>
        <v>0</v>
      </c>
      <c r="Q286" s="61">
        <f t="shared" si="170"/>
        <v>0</v>
      </c>
      <c r="R286" s="452">
        <f t="shared" si="171"/>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row>
    <row r="287" spans="2:67" hidden="1" outlineLevel="2">
      <c r="B287" s="54" t="s">
        <v>1139</v>
      </c>
      <c r="C287" s="252">
        <f t="shared" si="156"/>
        <v>0</v>
      </c>
      <c r="D287" s="252">
        <f t="shared" si="157"/>
        <v>0</v>
      </c>
      <c r="E287" s="252">
        <f t="shared" si="158"/>
        <v>0</v>
      </c>
      <c r="F287" s="252">
        <f t="shared" si="159"/>
        <v>0</v>
      </c>
      <c r="G287" s="252">
        <f t="shared" si="160"/>
        <v>0</v>
      </c>
      <c r="H287" s="252">
        <f t="shared" si="161"/>
        <v>0</v>
      </c>
      <c r="I287" s="252">
        <f t="shared" si="162"/>
        <v>0</v>
      </c>
      <c r="J287" s="252">
        <f t="shared" si="163"/>
        <v>0</v>
      </c>
      <c r="K287" s="252">
        <f t="shared" si="164"/>
        <v>0</v>
      </c>
      <c r="L287" s="252">
        <f t="shared" si="165"/>
        <v>0</v>
      </c>
      <c r="M287" s="252">
        <f t="shared" si="166"/>
        <v>0</v>
      </c>
      <c r="N287" s="252">
        <f t="shared" si="167"/>
        <v>0</v>
      </c>
      <c r="O287" s="252">
        <f t="shared" si="168"/>
        <v>0</v>
      </c>
      <c r="P287" s="252">
        <f t="shared" si="169"/>
        <v>0</v>
      </c>
      <c r="Q287" s="252">
        <f t="shared" si="170"/>
        <v>0</v>
      </c>
      <c r="R287" s="453">
        <f t="shared" si="171"/>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56"/>
        <v>0</v>
      </c>
      <c r="D288" s="62">
        <f t="shared" si="157"/>
        <v>0</v>
      </c>
      <c r="E288" s="62">
        <f t="shared" si="158"/>
        <v>0</v>
      </c>
      <c r="F288" s="62">
        <f t="shared" si="159"/>
        <v>0</v>
      </c>
      <c r="G288" s="62">
        <f t="shared" si="160"/>
        <v>0</v>
      </c>
      <c r="H288" s="62">
        <f t="shared" si="161"/>
        <v>0</v>
      </c>
      <c r="I288" s="62">
        <f t="shared" si="162"/>
        <v>0</v>
      </c>
      <c r="J288" s="62">
        <f t="shared" si="163"/>
        <v>0</v>
      </c>
      <c r="K288" s="62">
        <f t="shared" si="164"/>
        <v>0</v>
      </c>
      <c r="L288" s="62">
        <f t="shared" si="165"/>
        <v>0</v>
      </c>
      <c r="M288" s="62">
        <f t="shared" si="166"/>
        <v>0</v>
      </c>
      <c r="N288" s="62">
        <f t="shared" si="167"/>
        <v>0</v>
      </c>
      <c r="O288" s="62">
        <f t="shared" si="168"/>
        <v>0</v>
      </c>
      <c r="P288" s="62">
        <f t="shared" si="169"/>
        <v>0</v>
      </c>
      <c r="Q288" s="62">
        <f t="shared" si="170"/>
        <v>0</v>
      </c>
      <c r="R288" s="454">
        <f t="shared" si="171"/>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12">$B$176&amp;": Ewe Lambs"</f>
        <v>Middle: Ewe Lambs</v>
      </c>
      <c r="C289" s="61">
        <f t="shared" si="156"/>
        <v>0</v>
      </c>
      <c r="D289" s="61">
        <f t="shared" si="157"/>
        <v>0</v>
      </c>
      <c r="E289" s="61">
        <f t="shared" si="158"/>
        <v>0</v>
      </c>
      <c r="F289" s="61">
        <f t="shared" si="159"/>
        <v>0</v>
      </c>
      <c r="G289" s="61">
        <f t="shared" si="160"/>
        <v>0</v>
      </c>
      <c r="H289" s="61">
        <f t="shared" si="161"/>
        <v>0</v>
      </c>
      <c r="I289" s="61">
        <f t="shared" si="162"/>
        <v>0</v>
      </c>
      <c r="J289" s="61">
        <f t="shared" si="163"/>
        <v>0</v>
      </c>
      <c r="K289" s="61">
        <f t="shared" si="164"/>
        <v>0</v>
      </c>
      <c r="L289" s="61">
        <f t="shared" si="165"/>
        <v>0</v>
      </c>
      <c r="M289" s="61">
        <f t="shared" si="166"/>
        <v>0</v>
      </c>
      <c r="N289" s="61">
        <f t="shared" si="167"/>
        <v>0</v>
      </c>
      <c r="O289" s="61">
        <f t="shared" si="168"/>
        <v>0</v>
      </c>
      <c r="P289" s="61">
        <f t="shared" si="169"/>
        <v>0</v>
      </c>
      <c r="Q289" s="61">
        <f t="shared" si="170"/>
        <v>0</v>
      </c>
      <c r="R289" s="452">
        <f t="shared" si="171"/>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row>
    <row r="290" spans="1:122" hidden="1" outlineLevel="2">
      <c r="B290" s="54" t="s">
        <v>1139</v>
      </c>
      <c r="C290" s="252">
        <f t="shared" si="156"/>
        <v>0</v>
      </c>
      <c r="D290" s="252">
        <f t="shared" si="157"/>
        <v>0</v>
      </c>
      <c r="E290" s="252">
        <f t="shared" si="158"/>
        <v>0</v>
      </c>
      <c r="F290" s="252">
        <f t="shared" si="159"/>
        <v>0</v>
      </c>
      <c r="G290" s="252">
        <f t="shared" si="160"/>
        <v>0</v>
      </c>
      <c r="H290" s="252">
        <f t="shared" si="161"/>
        <v>0</v>
      </c>
      <c r="I290" s="252">
        <f t="shared" si="162"/>
        <v>0</v>
      </c>
      <c r="J290" s="252">
        <f t="shared" si="163"/>
        <v>0</v>
      </c>
      <c r="K290" s="252">
        <f t="shared" si="164"/>
        <v>0</v>
      </c>
      <c r="L290" s="252">
        <f t="shared" si="165"/>
        <v>0</v>
      </c>
      <c r="M290" s="252">
        <f t="shared" si="166"/>
        <v>0</v>
      </c>
      <c r="N290" s="252">
        <f t="shared" si="167"/>
        <v>0</v>
      </c>
      <c r="O290" s="252">
        <f t="shared" si="168"/>
        <v>0</v>
      </c>
      <c r="P290" s="252">
        <f t="shared" si="169"/>
        <v>0</v>
      </c>
      <c r="Q290" s="252">
        <f t="shared" si="170"/>
        <v>0</v>
      </c>
      <c r="R290" s="453">
        <f t="shared" si="171"/>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56"/>
        <v>0</v>
      </c>
      <c r="D291" s="62">
        <f t="shared" si="157"/>
        <v>0</v>
      </c>
      <c r="E291" s="62">
        <f t="shared" si="158"/>
        <v>0</v>
      </c>
      <c r="F291" s="62">
        <f t="shared" si="159"/>
        <v>0</v>
      </c>
      <c r="G291" s="62">
        <f t="shared" si="160"/>
        <v>0</v>
      </c>
      <c r="H291" s="62">
        <f t="shared" si="161"/>
        <v>0</v>
      </c>
      <c r="I291" s="62">
        <f t="shared" si="162"/>
        <v>0</v>
      </c>
      <c r="J291" s="62">
        <f t="shared" si="163"/>
        <v>0</v>
      </c>
      <c r="K291" s="62">
        <f t="shared" si="164"/>
        <v>0</v>
      </c>
      <c r="L291" s="62">
        <f t="shared" si="165"/>
        <v>0</v>
      </c>
      <c r="M291" s="62">
        <f t="shared" si="166"/>
        <v>0</v>
      </c>
      <c r="N291" s="62">
        <f t="shared" si="167"/>
        <v>0</v>
      </c>
      <c r="O291" s="62">
        <f t="shared" si="168"/>
        <v>0</v>
      </c>
      <c r="P291" s="62">
        <f t="shared" si="169"/>
        <v>0</v>
      </c>
      <c r="Q291" s="62">
        <f t="shared" si="170"/>
        <v>0</v>
      </c>
      <c r="R291" s="454">
        <f t="shared" si="171"/>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13">$B$177&amp;": Ewe Lambs"</f>
        <v>Late: Ewe Lambs</v>
      </c>
      <c r="C292" s="61">
        <f t="shared" si="156"/>
        <v>0</v>
      </c>
      <c r="D292" s="61">
        <f t="shared" si="157"/>
        <v>0</v>
      </c>
      <c r="E292" s="61">
        <f t="shared" si="158"/>
        <v>0</v>
      </c>
      <c r="F292" s="61">
        <f t="shared" si="159"/>
        <v>0</v>
      </c>
      <c r="G292" s="61">
        <f t="shared" si="160"/>
        <v>0</v>
      </c>
      <c r="H292" s="61">
        <f t="shared" si="161"/>
        <v>0</v>
      </c>
      <c r="I292" s="61">
        <f t="shared" si="162"/>
        <v>0</v>
      </c>
      <c r="J292" s="61">
        <f t="shared" si="163"/>
        <v>0</v>
      </c>
      <c r="K292" s="61">
        <f t="shared" si="164"/>
        <v>0</v>
      </c>
      <c r="L292" s="61">
        <f t="shared" si="165"/>
        <v>0</v>
      </c>
      <c r="M292" s="61">
        <f t="shared" si="166"/>
        <v>0</v>
      </c>
      <c r="N292" s="61">
        <f t="shared" si="167"/>
        <v>0</v>
      </c>
      <c r="O292" s="61">
        <f t="shared" si="168"/>
        <v>0</v>
      </c>
      <c r="P292" s="61">
        <f t="shared" si="169"/>
        <v>0</v>
      </c>
      <c r="Q292" s="61">
        <f t="shared" si="170"/>
        <v>0</v>
      </c>
      <c r="R292" s="452">
        <f t="shared" si="171"/>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row>
    <row r="293" spans="1:122" hidden="1" outlineLevel="2">
      <c r="B293" s="54" t="s">
        <v>1139</v>
      </c>
      <c r="C293" s="252">
        <f t="shared" si="156"/>
        <v>0</v>
      </c>
      <c r="D293" s="252">
        <f t="shared" si="157"/>
        <v>0</v>
      </c>
      <c r="E293" s="252">
        <f t="shared" si="158"/>
        <v>0</v>
      </c>
      <c r="F293" s="252">
        <f t="shared" si="159"/>
        <v>0</v>
      </c>
      <c r="G293" s="252">
        <f t="shared" si="160"/>
        <v>0</v>
      </c>
      <c r="H293" s="252">
        <f t="shared" si="161"/>
        <v>0</v>
      </c>
      <c r="I293" s="252">
        <f t="shared" si="162"/>
        <v>0</v>
      </c>
      <c r="J293" s="252">
        <f t="shared" si="163"/>
        <v>0</v>
      </c>
      <c r="K293" s="252">
        <f t="shared" si="164"/>
        <v>0</v>
      </c>
      <c r="L293" s="252">
        <f t="shared" si="165"/>
        <v>0</v>
      </c>
      <c r="M293" s="252">
        <f t="shared" si="166"/>
        <v>0</v>
      </c>
      <c r="N293" s="252">
        <f t="shared" si="167"/>
        <v>0</v>
      </c>
      <c r="O293" s="252">
        <f t="shared" si="168"/>
        <v>0</v>
      </c>
      <c r="P293" s="252">
        <f t="shared" si="169"/>
        <v>0</v>
      </c>
      <c r="Q293" s="252">
        <f t="shared" si="170"/>
        <v>0</v>
      </c>
      <c r="R293" s="453">
        <f t="shared" si="171"/>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56"/>
        <v>0</v>
      </c>
      <c r="D294" s="62">
        <f t="shared" si="157"/>
        <v>0</v>
      </c>
      <c r="E294" s="62">
        <f t="shared" si="158"/>
        <v>0</v>
      </c>
      <c r="F294" s="62">
        <f t="shared" si="159"/>
        <v>0</v>
      </c>
      <c r="G294" s="62">
        <f t="shared" si="160"/>
        <v>0</v>
      </c>
      <c r="H294" s="62">
        <f t="shared" si="161"/>
        <v>0</v>
      </c>
      <c r="I294" s="62">
        <f t="shared" si="162"/>
        <v>0</v>
      </c>
      <c r="J294" s="62">
        <f t="shared" si="163"/>
        <v>0</v>
      </c>
      <c r="K294" s="62">
        <f t="shared" si="164"/>
        <v>0</v>
      </c>
      <c r="L294" s="62">
        <f t="shared" si="165"/>
        <v>0</v>
      </c>
      <c r="M294" s="62">
        <f t="shared" si="166"/>
        <v>0</v>
      </c>
      <c r="N294" s="62">
        <f t="shared" si="167"/>
        <v>0</v>
      </c>
      <c r="O294" s="62">
        <f t="shared" si="168"/>
        <v>0</v>
      </c>
      <c r="P294" s="62">
        <f t="shared" si="169"/>
        <v>0</v>
      </c>
      <c r="Q294" s="62">
        <f t="shared" si="170"/>
        <v>0</v>
      </c>
      <c r="R294" s="454">
        <f t="shared" si="171"/>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14">CHOOSE(d.Region,S295,AI295,AY295)</f>
        <v>0</v>
      </c>
      <c r="D295" s="61">
        <f t="shared" ref="D295:D297" si="215">CHOOSE(d.Region,T295,AJ295,AZ295)</f>
        <v>0</v>
      </c>
      <c r="E295" s="61">
        <f t="shared" ref="E295:E297" si="216">CHOOSE(d.Region,U295,AK295,BA295)</f>
        <v>0</v>
      </c>
      <c r="F295" s="61">
        <f t="shared" ref="F295:F297" si="217">CHOOSE(d.Region,V295,AL295,BB295)</f>
        <v>0</v>
      </c>
      <c r="G295" s="61">
        <f t="shared" ref="G295:G297" si="218">CHOOSE(d.Region,W295,AM295,BC295)</f>
        <v>0</v>
      </c>
      <c r="H295" s="61">
        <f t="shared" ref="H295:H297" si="219">CHOOSE(d.Region,X295,AN295,BD295)</f>
        <v>0</v>
      </c>
      <c r="I295" s="61">
        <f t="shared" ref="I295:I297" si="220">CHOOSE(d.Region,Y295,AO295,BE295)</f>
        <v>0</v>
      </c>
      <c r="J295" s="61">
        <f t="shared" ref="J295:J297" si="221">CHOOSE(d.Region,Z295,AP295,BF295)</f>
        <v>0</v>
      </c>
      <c r="K295" s="61">
        <f t="shared" ref="K295:K297" si="222">CHOOSE(d.Region,AA295,AQ295,BG295)</f>
        <v>0</v>
      </c>
      <c r="L295" s="61">
        <f t="shared" ref="L295:L297" si="223">CHOOSE(d.Region,AB295,AR295,BH295)</f>
        <v>0</v>
      </c>
      <c r="M295" s="61">
        <f t="shared" ref="M295:M297" si="224">CHOOSE(d.Region,AC295,AS295,BI295)</f>
        <v>0</v>
      </c>
      <c r="N295" s="61">
        <f t="shared" ref="N295:N297" si="225">CHOOSE(d.Region,AD295,AT295,BJ295)</f>
        <v>0</v>
      </c>
      <c r="O295" s="61">
        <f t="shared" ref="O295:O297" si="226">CHOOSE(d.Region,AE295,AU295,BK295)</f>
        <v>0</v>
      </c>
      <c r="P295" s="61">
        <f t="shared" ref="P295:P297" si="227">CHOOSE(d.Region,AF295,AV295,BL295)</f>
        <v>0</v>
      </c>
      <c r="Q295" s="61">
        <f t="shared" ref="Q295:Q297" si="228">CHOOSE(d.Region,AG295,AW295,BM295)</f>
        <v>0</v>
      </c>
      <c r="R295" s="452">
        <f t="shared" ref="R295:R297" si="229">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row>
    <row r="296" spans="1:122" outlineLevel="2">
      <c r="B296" s="54" t="s">
        <v>1139</v>
      </c>
      <c r="C296" s="252">
        <f t="shared" si="214"/>
        <v>0</v>
      </c>
      <c r="D296" s="252">
        <f t="shared" si="215"/>
        <v>0</v>
      </c>
      <c r="E296" s="252">
        <f t="shared" si="216"/>
        <v>0</v>
      </c>
      <c r="F296" s="252">
        <f t="shared" si="217"/>
        <v>0</v>
      </c>
      <c r="G296" s="252">
        <f t="shared" si="218"/>
        <v>0</v>
      </c>
      <c r="H296" s="252">
        <f t="shared" si="219"/>
        <v>0</v>
      </c>
      <c r="I296" s="252">
        <f t="shared" si="220"/>
        <v>0</v>
      </c>
      <c r="J296" s="252">
        <f t="shared" si="221"/>
        <v>0</v>
      </c>
      <c r="K296" s="252">
        <f t="shared" si="222"/>
        <v>0</v>
      </c>
      <c r="L296" s="252">
        <f t="shared" si="223"/>
        <v>0</v>
      </c>
      <c r="M296" s="252">
        <f t="shared" si="224"/>
        <v>0</v>
      </c>
      <c r="N296" s="252">
        <f t="shared" si="225"/>
        <v>0</v>
      </c>
      <c r="O296" s="252">
        <f t="shared" si="226"/>
        <v>0</v>
      </c>
      <c r="P296" s="252">
        <f t="shared" si="227"/>
        <v>0</v>
      </c>
      <c r="Q296" s="252">
        <f t="shared" si="228"/>
        <v>0</v>
      </c>
      <c r="R296" s="453">
        <f t="shared" si="229"/>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14"/>
        <v>0</v>
      </c>
      <c r="D297" s="62">
        <f t="shared" si="215"/>
        <v>0</v>
      </c>
      <c r="E297" s="62">
        <f t="shared" si="216"/>
        <v>0</v>
      </c>
      <c r="F297" s="62">
        <f t="shared" si="217"/>
        <v>0</v>
      </c>
      <c r="G297" s="62">
        <f t="shared" si="218"/>
        <v>0</v>
      </c>
      <c r="H297" s="62">
        <f t="shared" si="219"/>
        <v>0</v>
      </c>
      <c r="I297" s="62">
        <f t="shared" si="220"/>
        <v>0</v>
      </c>
      <c r="J297" s="62">
        <f t="shared" si="221"/>
        <v>0</v>
      </c>
      <c r="K297" s="62">
        <f t="shared" si="222"/>
        <v>0</v>
      </c>
      <c r="L297" s="62">
        <f t="shared" si="223"/>
        <v>0</v>
      </c>
      <c r="M297" s="62">
        <f t="shared" si="224"/>
        <v>0</v>
      </c>
      <c r="N297" s="62">
        <f t="shared" si="225"/>
        <v>0</v>
      </c>
      <c r="O297" s="62">
        <f t="shared" si="226"/>
        <v>0</v>
      </c>
      <c r="P297" s="62">
        <f t="shared" si="227"/>
        <v>0</v>
      </c>
      <c r="Q297" s="62">
        <f t="shared" si="228"/>
        <v>0</v>
      </c>
      <c r="R297" s="454">
        <f t="shared" si="229"/>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30">$B$179&amp;": Ewe Lambs"</f>
        <v>7mo with 0% mated: Ewe Lambs</v>
      </c>
      <c r="C298" s="61">
        <f t="shared" si="156"/>
        <v>0</v>
      </c>
      <c r="D298" s="61">
        <f t="shared" si="157"/>
        <v>0</v>
      </c>
      <c r="E298" s="61">
        <f t="shared" si="158"/>
        <v>0</v>
      </c>
      <c r="F298" s="61">
        <f t="shared" si="159"/>
        <v>0</v>
      </c>
      <c r="G298" s="61">
        <f t="shared" si="160"/>
        <v>0</v>
      </c>
      <c r="H298" s="61">
        <f t="shared" si="161"/>
        <v>0</v>
      </c>
      <c r="I298" s="61">
        <f t="shared" si="162"/>
        <v>0</v>
      </c>
      <c r="J298" s="61">
        <f t="shared" si="163"/>
        <v>0</v>
      </c>
      <c r="K298" s="61">
        <f t="shared" si="164"/>
        <v>0</v>
      </c>
      <c r="L298" s="61">
        <f t="shared" si="165"/>
        <v>0</v>
      </c>
      <c r="M298" s="61">
        <f t="shared" si="166"/>
        <v>0</v>
      </c>
      <c r="N298" s="61">
        <f t="shared" si="167"/>
        <v>0</v>
      </c>
      <c r="O298" s="61">
        <f t="shared" si="168"/>
        <v>0</v>
      </c>
      <c r="P298" s="61">
        <f t="shared" si="169"/>
        <v>0</v>
      </c>
      <c r="Q298" s="61">
        <f t="shared" si="170"/>
        <v>0</v>
      </c>
      <c r="R298" s="452">
        <f t="shared" si="171"/>
        <v>0</v>
      </c>
      <c r="S298" s="366">
        <f>S283</f>
        <v>0</v>
      </c>
      <c r="T298" s="366">
        <f t="shared" ref="T298:BN298" si="231">T283</f>
        <v>0</v>
      </c>
      <c r="U298" s="366">
        <f t="shared" si="231"/>
        <v>0</v>
      </c>
      <c r="V298" s="366">
        <f t="shared" si="231"/>
        <v>0</v>
      </c>
      <c r="W298" s="366">
        <f t="shared" si="231"/>
        <v>0</v>
      </c>
      <c r="X298" s="366">
        <f t="shared" si="231"/>
        <v>0</v>
      </c>
      <c r="Y298" s="366">
        <f t="shared" si="231"/>
        <v>0</v>
      </c>
      <c r="Z298" s="366">
        <f t="shared" si="231"/>
        <v>0</v>
      </c>
      <c r="AA298" s="366">
        <f t="shared" si="231"/>
        <v>0</v>
      </c>
      <c r="AB298" s="366">
        <f t="shared" si="231"/>
        <v>0</v>
      </c>
      <c r="AC298" s="366">
        <f t="shared" si="231"/>
        <v>0</v>
      </c>
      <c r="AD298" s="366">
        <f t="shared" si="231"/>
        <v>0</v>
      </c>
      <c r="AE298" s="366">
        <f t="shared" si="231"/>
        <v>0</v>
      </c>
      <c r="AF298" s="366">
        <f t="shared" si="231"/>
        <v>0</v>
      </c>
      <c r="AG298" s="366">
        <f t="shared" si="231"/>
        <v>0</v>
      </c>
      <c r="AH298" s="366">
        <f t="shared" si="231"/>
        <v>0</v>
      </c>
      <c r="AI298" s="366">
        <f t="shared" si="231"/>
        <v>0</v>
      </c>
      <c r="AJ298" s="366">
        <f t="shared" si="231"/>
        <v>0</v>
      </c>
      <c r="AK298" s="366">
        <f t="shared" si="231"/>
        <v>0</v>
      </c>
      <c r="AL298" s="366">
        <f t="shared" si="231"/>
        <v>0</v>
      </c>
      <c r="AM298" s="366">
        <f t="shared" si="231"/>
        <v>0</v>
      </c>
      <c r="AN298" s="366">
        <f t="shared" si="231"/>
        <v>0</v>
      </c>
      <c r="AO298" s="366">
        <f t="shared" si="231"/>
        <v>0</v>
      </c>
      <c r="AP298" s="366">
        <f t="shared" si="231"/>
        <v>0</v>
      </c>
      <c r="AQ298" s="366">
        <f t="shared" si="231"/>
        <v>0</v>
      </c>
      <c r="AR298" s="366">
        <f t="shared" si="231"/>
        <v>0</v>
      </c>
      <c r="AS298" s="366">
        <f t="shared" si="231"/>
        <v>0</v>
      </c>
      <c r="AT298" s="366">
        <f t="shared" si="231"/>
        <v>0</v>
      </c>
      <c r="AU298" s="366">
        <f t="shared" si="231"/>
        <v>0</v>
      </c>
      <c r="AV298" s="366">
        <f t="shared" si="231"/>
        <v>0</v>
      </c>
      <c r="AW298" s="366">
        <f t="shared" si="231"/>
        <v>0</v>
      </c>
      <c r="AX298" s="366">
        <f t="shared" si="231"/>
        <v>0</v>
      </c>
      <c r="AY298" s="366">
        <f t="shared" si="231"/>
        <v>0</v>
      </c>
      <c r="AZ298" s="366">
        <f t="shared" si="231"/>
        <v>0</v>
      </c>
      <c r="BA298" s="366">
        <f t="shared" si="231"/>
        <v>0</v>
      </c>
      <c r="BB298" s="366">
        <f t="shared" si="231"/>
        <v>0</v>
      </c>
      <c r="BC298" s="366">
        <f t="shared" si="231"/>
        <v>0</v>
      </c>
      <c r="BD298" s="366">
        <f t="shared" si="231"/>
        <v>0</v>
      </c>
      <c r="BE298" s="366">
        <f t="shared" si="231"/>
        <v>0</v>
      </c>
      <c r="BF298" s="366">
        <f t="shared" si="231"/>
        <v>0</v>
      </c>
      <c r="BG298" s="366">
        <f t="shared" si="231"/>
        <v>0</v>
      </c>
      <c r="BH298" s="366">
        <f t="shared" si="231"/>
        <v>0</v>
      </c>
      <c r="BI298" s="366">
        <f t="shared" si="231"/>
        <v>0</v>
      </c>
      <c r="BJ298" s="366">
        <f t="shared" si="231"/>
        <v>0</v>
      </c>
      <c r="BK298" s="366">
        <f t="shared" si="231"/>
        <v>0</v>
      </c>
      <c r="BL298" s="366">
        <f t="shared" si="231"/>
        <v>0</v>
      </c>
      <c r="BM298" s="366">
        <f t="shared" si="231"/>
        <v>0</v>
      </c>
      <c r="BN298" s="366">
        <f t="shared" si="231"/>
        <v>0</v>
      </c>
      <c r="BO298" s="34"/>
    </row>
    <row r="299" spans="1:122" hidden="1" outlineLevel="2">
      <c r="B299" s="54" t="s">
        <v>1139</v>
      </c>
      <c r="C299" s="252">
        <f t="shared" si="156"/>
        <v>0</v>
      </c>
      <c r="D299" s="252">
        <f t="shared" si="157"/>
        <v>0</v>
      </c>
      <c r="E299" s="252">
        <f t="shared" si="158"/>
        <v>0</v>
      </c>
      <c r="F299" s="252">
        <f t="shared" si="159"/>
        <v>0</v>
      </c>
      <c r="G299" s="252">
        <f t="shared" si="160"/>
        <v>0</v>
      </c>
      <c r="H299" s="252">
        <f t="shared" si="161"/>
        <v>0</v>
      </c>
      <c r="I299" s="252">
        <f t="shared" si="162"/>
        <v>0</v>
      </c>
      <c r="J299" s="252">
        <f t="shared" si="163"/>
        <v>0</v>
      </c>
      <c r="K299" s="252">
        <f t="shared" si="164"/>
        <v>0</v>
      </c>
      <c r="L299" s="252">
        <f t="shared" si="165"/>
        <v>0</v>
      </c>
      <c r="M299" s="252">
        <f t="shared" si="166"/>
        <v>0</v>
      </c>
      <c r="N299" s="252">
        <f t="shared" si="167"/>
        <v>0</v>
      </c>
      <c r="O299" s="252">
        <f t="shared" si="168"/>
        <v>0</v>
      </c>
      <c r="P299" s="252">
        <f t="shared" si="169"/>
        <v>0</v>
      </c>
      <c r="Q299" s="252">
        <f t="shared" si="170"/>
        <v>0</v>
      </c>
      <c r="R299" s="453">
        <f t="shared" si="171"/>
        <v>0</v>
      </c>
      <c r="S299" s="366">
        <f t="shared" ref="S299:BN299" si="232">S284</f>
        <v>0</v>
      </c>
      <c r="T299" s="366">
        <f t="shared" si="232"/>
        <v>0</v>
      </c>
      <c r="U299" s="366">
        <f t="shared" si="232"/>
        <v>0</v>
      </c>
      <c r="V299" s="366">
        <f t="shared" si="232"/>
        <v>0</v>
      </c>
      <c r="W299" s="366">
        <f t="shared" si="232"/>
        <v>0</v>
      </c>
      <c r="X299" s="366">
        <f t="shared" si="232"/>
        <v>0</v>
      </c>
      <c r="Y299" s="366">
        <f t="shared" si="232"/>
        <v>0</v>
      </c>
      <c r="Z299" s="366">
        <f t="shared" si="232"/>
        <v>0</v>
      </c>
      <c r="AA299" s="366">
        <f t="shared" si="232"/>
        <v>0</v>
      </c>
      <c r="AB299" s="366">
        <f t="shared" si="232"/>
        <v>0</v>
      </c>
      <c r="AC299" s="366">
        <f t="shared" si="232"/>
        <v>0</v>
      </c>
      <c r="AD299" s="366">
        <f t="shared" si="232"/>
        <v>0</v>
      </c>
      <c r="AE299" s="366">
        <f t="shared" si="232"/>
        <v>0</v>
      </c>
      <c r="AF299" s="366">
        <f t="shared" si="232"/>
        <v>0</v>
      </c>
      <c r="AG299" s="366">
        <f t="shared" si="232"/>
        <v>0</v>
      </c>
      <c r="AH299" s="366">
        <f t="shared" si="232"/>
        <v>0</v>
      </c>
      <c r="AI299" s="366">
        <f t="shared" si="232"/>
        <v>0</v>
      </c>
      <c r="AJ299" s="366">
        <f t="shared" si="232"/>
        <v>0</v>
      </c>
      <c r="AK299" s="366">
        <f t="shared" si="232"/>
        <v>0</v>
      </c>
      <c r="AL299" s="366">
        <f t="shared" si="232"/>
        <v>0</v>
      </c>
      <c r="AM299" s="366">
        <f t="shared" si="232"/>
        <v>0</v>
      </c>
      <c r="AN299" s="366">
        <f t="shared" si="232"/>
        <v>0</v>
      </c>
      <c r="AO299" s="366">
        <f t="shared" si="232"/>
        <v>0</v>
      </c>
      <c r="AP299" s="366">
        <f t="shared" si="232"/>
        <v>0</v>
      </c>
      <c r="AQ299" s="366">
        <f t="shared" si="232"/>
        <v>0</v>
      </c>
      <c r="AR299" s="366">
        <f t="shared" si="232"/>
        <v>0</v>
      </c>
      <c r="AS299" s="366">
        <f t="shared" si="232"/>
        <v>0</v>
      </c>
      <c r="AT299" s="366">
        <f t="shared" si="232"/>
        <v>0</v>
      </c>
      <c r="AU299" s="366">
        <f t="shared" si="232"/>
        <v>0</v>
      </c>
      <c r="AV299" s="366">
        <f t="shared" si="232"/>
        <v>0</v>
      </c>
      <c r="AW299" s="366">
        <f t="shared" si="232"/>
        <v>0</v>
      </c>
      <c r="AX299" s="366">
        <f t="shared" si="232"/>
        <v>0</v>
      </c>
      <c r="AY299" s="366">
        <f t="shared" si="232"/>
        <v>0</v>
      </c>
      <c r="AZ299" s="366">
        <f t="shared" si="232"/>
        <v>0</v>
      </c>
      <c r="BA299" s="366">
        <f t="shared" si="232"/>
        <v>0</v>
      </c>
      <c r="BB299" s="366">
        <f t="shared" si="232"/>
        <v>0</v>
      </c>
      <c r="BC299" s="366">
        <f t="shared" si="232"/>
        <v>0</v>
      </c>
      <c r="BD299" s="366">
        <f t="shared" si="232"/>
        <v>0</v>
      </c>
      <c r="BE299" s="366">
        <f t="shared" si="232"/>
        <v>0</v>
      </c>
      <c r="BF299" s="366">
        <f t="shared" si="232"/>
        <v>0</v>
      </c>
      <c r="BG299" s="366">
        <f t="shared" si="232"/>
        <v>0</v>
      </c>
      <c r="BH299" s="366">
        <f t="shared" si="232"/>
        <v>0</v>
      </c>
      <c r="BI299" s="366">
        <f t="shared" si="232"/>
        <v>0</v>
      </c>
      <c r="BJ299" s="366">
        <f t="shared" si="232"/>
        <v>0</v>
      </c>
      <c r="BK299" s="366">
        <f t="shared" si="232"/>
        <v>0</v>
      </c>
      <c r="BL299" s="366">
        <f t="shared" si="232"/>
        <v>0</v>
      </c>
      <c r="BM299" s="366">
        <f t="shared" si="232"/>
        <v>0</v>
      </c>
      <c r="BN299" s="366">
        <f t="shared" si="232"/>
        <v>0</v>
      </c>
    </row>
    <row r="300" spans="1:122" hidden="1" outlineLevel="2">
      <c r="B300" s="55" t="s">
        <v>1140</v>
      </c>
      <c r="C300" s="62">
        <f t="shared" si="156"/>
        <v>0</v>
      </c>
      <c r="D300" s="62">
        <f t="shared" si="157"/>
        <v>0</v>
      </c>
      <c r="E300" s="62">
        <f t="shared" si="158"/>
        <v>0</v>
      </c>
      <c r="F300" s="62">
        <f t="shared" si="159"/>
        <v>0</v>
      </c>
      <c r="G300" s="62">
        <f t="shared" si="160"/>
        <v>0</v>
      </c>
      <c r="H300" s="62">
        <f t="shared" si="161"/>
        <v>0</v>
      </c>
      <c r="I300" s="62">
        <f t="shared" si="162"/>
        <v>0</v>
      </c>
      <c r="J300" s="62">
        <f t="shared" si="163"/>
        <v>0</v>
      </c>
      <c r="K300" s="62">
        <f t="shared" si="164"/>
        <v>0</v>
      </c>
      <c r="L300" s="62">
        <f t="shared" si="165"/>
        <v>0</v>
      </c>
      <c r="M300" s="62">
        <f t="shared" si="166"/>
        <v>0</v>
      </c>
      <c r="N300" s="62">
        <f t="shared" si="167"/>
        <v>0</v>
      </c>
      <c r="O300" s="62">
        <f t="shared" si="168"/>
        <v>0</v>
      </c>
      <c r="P300" s="62">
        <f t="shared" si="169"/>
        <v>0</v>
      </c>
      <c r="Q300" s="62">
        <f t="shared" si="170"/>
        <v>0</v>
      </c>
      <c r="R300" s="454">
        <f t="shared" si="171"/>
        <v>0</v>
      </c>
      <c r="S300" s="366">
        <f t="shared" ref="S300:BN300" si="233">S285</f>
        <v>0</v>
      </c>
      <c r="T300" s="366">
        <f t="shared" si="233"/>
        <v>0</v>
      </c>
      <c r="U300" s="366">
        <f t="shared" si="233"/>
        <v>0</v>
      </c>
      <c r="V300" s="366">
        <f t="shared" si="233"/>
        <v>0</v>
      </c>
      <c r="W300" s="366">
        <f t="shared" si="233"/>
        <v>0</v>
      </c>
      <c r="X300" s="366">
        <f t="shared" si="233"/>
        <v>0</v>
      </c>
      <c r="Y300" s="366">
        <f t="shared" si="233"/>
        <v>0</v>
      </c>
      <c r="Z300" s="366">
        <f t="shared" si="233"/>
        <v>0</v>
      </c>
      <c r="AA300" s="366">
        <f t="shared" si="233"/>
        <v>0</v>
      </c>
      <c r="AB300" s="366">
        <f t="shared" si="233"/>
        <v>0</v>
      </c>
      <c r="AC300" s="366">
        <f t="shared" si="233"/>
        <v>0</v>
      </c>
      <c r="AD300" s="366">
        <f t="shared" si="233"/>
        <v>0</v>
      </c>
      <c r="AE300" s="366">
        <f t="shared" si="233"/>
        <v>0</v>
      </c>
      <c r="AF300" s="366">
        <f t="shared" si="233"/>
        <v>0</v>
      </c>
      <c r="AG300" s="366">
        <f t="shared" si="233"/>
        <v>0</v>
      </c>
      <c r="AH300" s="366">
        <f t="shared" si="233"/>
        <v>0</v>
      </c>
      <c r="AI300" s="366">
        <f t="shared" si="233"/>
        <v>0</v>
      </c>
      <c r="AJ300" s="366">
        <f t="shared" si="233"/>
        <v>0</v>
      </c>
      <c r="AK300" s="366">
        <f t="shared" si="233"/>
        <v>0</v>
      </c>
      <c r="AL300" s="366">
        <f t="shared" si="233"/>
        <v>0</v>
      </c>
      <c r="AM300" s="366">
        <f t="shared" si="233"/>
        <v>0</v>
      </c>
      <c r="AN300" s="366">
        <f t="shared" si="233"/>
        <v>0</v>
      </c>
      <c r="AO300" s="366">
        <f t="shared" si="233"/>
        <v>0</v>
      </c>
      <c r="AP300" s="366">
        <f t="shared" si="233"/>
        <v>0</v>
      </c>
      <c r="AQ300" s="366">
        <f t="shared" si="233"/>
        <v>0</v>
      </c>
      <c r="AR300" s="366">
        <f t="shared" si="233"/>
        <v>0</v>
      </c>
      <c r="AS300" s="366">
        <f t="shared" si="233"/>
        <v>0</v>
      </c>
      <c r="AT300" s="366">
        <f t="shared" si="233"/>
        <v>0</v>
      </c>
      <c r="AU300" s="366">
        <f t="shared" si="233"/>
        <v>0</v>
      </c>
      <c r="AV300" s="366">
        <f t="shared" si="233"/>
        <v>0</v>
      </c>
      <c r="AW300" s="366">
        <f t="shared" si="233"/>
        <v>0</v>
      </c>
      <c r="AX300" s="366">
        <f t="shared" si="233"/>
        <v>0</v>
      </c>
      <c r="AY300" s="366">
        <f t="shared" si="233"/>
        <v>0</v>
      </c>
      <c r="AZ300" s="366">
        <f t="shared" si="233"/>
        <v>0</v>
      </c>
      <c r="BA300" s="366">
        <f t="shared" si="233"/>
        <v>0</v>
      </c>
      <c r="BB300" s="366">
        <f t="shared" si="233"/>
        <v>0</v>
      </c>
      <c r="BC300" s="366">
        <f t="shared" si="233"/>
        <v>0</v>
      </c>
      <c r="BD300" s="366">
        <f t="shared" si="233"/>
        <v>0</v>
      </c>
      <c r="BE300" s="366">
        <f t="shared" si="233"/>
        <v>0</v>
      </c>
      <c r="BF300" s="366">
        <f t="shared" si="233"/>
        <v>0</v>
      </c>
      <c r="BG300" s="366">
        <f t="shared" si="233"/>
        <v>0</v>
      </c>
      <c r="BH300" s="366">
        <f t="shared" si="233"/>
        <v>0</v>
      </c>
      <c r="BI300" s="366">
        <f t="shared" si="233"/>
        <v>0</v>
      </c>
      <c r="BJ300" s="366">
        <f t="shared" si="233"/>
        <v>0</v>
      </c>
      <c r="BK300" s="366">
        <f t="shared" si="233"/>
        <v>0</v>
      </c>
      <c r="BL300" s="366">
        <f t="shared" si="233"/>
        <v>0</v>
      </c>
      <c r="BM300" s="366">
        <f t="shared" si="233"/>
        <v>0</v>
      </c>
      <c r="BN300" s="366">
        <f t="shared" si="233"/>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49</v>
      </c>
      <c r="Q308" s="221">
        <f>INDEX(i.Periods,Q$307,1+d.TOL+3*(Q$306-1))</f>
        <v>54</v>
      </c>
      <c r="R308" s="221">
        <f>INDEX(i.Periods,R$307,1+d.TOL+3*(R$306-1))</f>
        <v>62</v>
      </c>
      <c r="S308" s="221">
        <f>INDEX(i.Periods,S$307,1+d.TOL+3*(S$306-1))</f>
        <v>76</v>
      </c>
      <c r="T308" s="221"/>
      <c r="U308" s="221"/>
      <c r="V308" s="221"/>
      <c r="W308" s="221">
        <f>INDEX(i.Periods,W$307,1+d.TOL+3*(W$306-1))</f>
        <v>51</v>
      </c>
      <c r="X308" s="221">
        <f>INDEX(i.Periods,X$307,1+d.TOL+3*(X$306-1))</f>
        <v>56</v>
      </c>
      <c r="Y308" s="221">
        <f>INDEX(i.Periods,Y$307,1+d.TOL+3*(Y$306-1))</f>
        <v>64</v>
      </c>
      <c r="Z308" s="221">
        <f>INDEX(i.Periods,Z$307,1+d.TOL+3*(Z$306-1))</f>
        <v>78</v>
      </c>
      <c r="AA308" s="221"/>
      <c r="AB308" s="221"/>
      <c r="AC308" s="221"/>
      <c r="AD308" s="221">
        <f>INDEX(i.Periods,AD$307,1+d.TOL+3*(AD$306-1))</f>
        <v>54</v>
      </c>
      <c r="AE308" s="221">
        <f>INDEX(i.Periods,AE$307,1+d.TOL+3*(AE$306-1))</f>
        <v>59</v>
      </c>
      <c r="AF308" s="221">
        <f>INDEX(i.Periods,AF$307,1+d.TOL+3*(AF$306-1))</f>
        <v>67</v>
      </c>
      <c r="AG308" s="221">
        <f>INDEX(i.Periods,AG$307,1+d.TOL+3*(AG$306-1))</f>
        <v>81</v>
      </c>
      <c r="AH308" s="221"/>
      <c r="AI308" s="221"/>
      <c r="AJ308" s="221"/>
      <c r="AK308" s="221">
        <f>INDEX(i.Periods,AK$307,1+d.TOL+3*(AK$306-1))</f>
        <v>56</v>
      </c>
      <c r="AL308" s="221">
        <f>INDEX(i.Periods,AL$307,1+d.TOL+3*(AL$306-1))</f>
        <v>61</v>
      </c>
      <c r="AM308" s="221">
        <f>INDEX(i.Periods,AM$307,1+d.TOL+3*(AM$306-1))</f>
        <v>69</v>
      </c>
      <c r="AN308" s="221">
        <f>INDEX(i.Periods,AN$307,1+d.TOL+3*(AN$306-1))</f>
        <v>83</v>
      </c>
      <c r="AO308" s="221"/>
      <c r="AP308" s="221"/>
      <c r="AQ308" s="221"/>
      <c r="AR308" s="221">
        <f>INDEX(i.Periods,AR$307,1+d.TOL+3*(AR$306-1))</f>
        <v>58</v>
      </c>
      <c r="AS308" s="221">
        <f>INDEX(i.Periods,AS$307,1+d.TOL+3*(AS$306-1))</f>
        <v>63</v>
      </c>
      <c r="AT308" s="221">
        <f>INDEX(i.Periods,AT$307,1+d.TOL+3*(AT$306-1))</f>
        <v>71</v>
      </c>
      <c r="AU308" s="221">
        <f>INDEX(i.Periods,AU$307,1+d.TOL+3*(AU$306-1))</f>
        <v>85</v>
      </c>
      <c r="AV308" s="221"/>
      <c r="AW308" s="221"/>
      <c r="AX308" s="221"/>
      <c r="AY308" s="221">
        <f>INDEX(i.Periods,AY$307,1+d.TOL+3*(AY$306-1))</f>
        <v>49</v>
      </c>
      <c r="AZ308" s="221">
        <f>INDEX(i.Periods,AZ$307,1+d.TOL+3*(AZ$306-1))</f>
        <v>54</v>
      </c>
      <c r="BA308" s="221">
        <f>INDEX(i.Periods,BA$307,1+d.TOL+3*(BA$306-1))</f>
        <v>62</v>
      </c>
      <c r="BB308" s="221">
        <f>INDEX(i.Periods,BB$307,1+d.TOL+3*(BB$306-1))</f>
        <v>76</v>
      </c>
      <c r="BC308" s="221"/>
      <c r="BD308" s="221"/>
      <c r="BE308" s="221"/>
      <c r="BF308" s="270">
        <f>P308+52</f>
        <v>101</v>
      </c>
      <c r="BG308" s="270">
        <f>R308+52</f>
        <v>114</v>
      </c>
      <c r="BH308" s="270">
        <f>S308+52</f>
        <v>128</v>
      </c>
      <c r="BI308" s="21"/>
      <c r="BJ308" s="21"/>
      <c r="BK308" s="21"/>
      <c r="BL308" s="21"/>
      <c r="BM308" s="271">
        <f>BF308+52</f>
        <v>153</v>
      </c>
      <c r="BN308" s="271">
        <f>BG308+52</f>
        <v>166</v>
      </c>
      <c r="BO308" s="271">
        <f>BH308+52</f>
        <v>180</v>
      </c>
      <c r="BP308" s="21"/>
      <c r="BQ308" s="21"/>
      <c r="BR308" s="21"/>
      <c r="BS308" s="21"/>
      <c r="BT308" s="271">
        <f>BM308+52</f>
        <v>205</v>
      </c>
      <c r="BU308" s="271">
        <f>BN308+52</f>
        <v>218</v>
      </c>
      <c r="BV308" s="271">
        <f>BO308+52</f>
        <v>232</v>
      </c>
      <c r="BW308" s="21"/>
      <c r="BX308" s="21"/>
      <c r="BY308" s="21"/>
      <c r="BZ308" s="21"/>
      <c r="CA308" s="271">
        <f>BT308+52</f>
        <v>257</v>
      </c>
      <c r="CB308" s="271">
        <f>BU308+52</f>
        <v>270</v>
      </c>
      <c r="CC308" s="271">
        <f>BV308+52</f>
        <v>284</v>
      </c>
      <c r="CD308" s="21"/>
      <c r="CE308" s="21"/>
      <c r="CF308" s="21"/>
      <c r="CG308" s="21"/>
      <c r="CH308" s="271">
        <f>CA308+52</f>
        <v>309</v>
      </c>
      <c r="CI308" s="271">
        <f>CB308+52</f>
        <v>322</v>
      </c>
      <c r="CJ308" s="271">
        <f>CC308+52</f>
        <v>336</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54:62</v>
      </c>
      <c r="Q309" s="270" t="str">
        <f>R308&amp;":"&amp;S308</f>
        <v>62:76</v>
      </c>
      <c r="R309" s="272" t="str">
        <f>Q309</f>
        <v>62:76</v>
      </c>
      <c r="S309" s="272" t="str">
        <f>R309</f>
        <v>62:76</v>
      </c>
      <c r="T309" s="272" t="str">
        <f>S309</f>
        <v>62:76</v>
      </c>
      <c r="U309" s="272" t="str">
        <f>T309</f>
        <v>62:76</v>
      </c>
      <c r="V309" s="272" t="str">
        <f>U309</f>
        <v>62:76</v>
      </c>
      <c r="W309" s="270" t="str">
        <f>X308&amp;":"&amp;Y308</f>
        <v>56:64</v>
      </c>
      <c r="X309" s="270" t="str">
        <f>Y308&amp;":"&amp;Z308</f>
        <v>64:78</v>
      </c>
      <c r="Y309" s="272" t="str">
        <f>X309</f>
        <v>64:78</v>
      </c>
      <c r="Z309" s="272" t="str">
        <f>Y309</f>
        <v>64:78</v>
      </c>
      <c r="AA309" s="272" t="str">
        <f>Z309</f>
        <v>64:78</v>
      </c>
      <c r="AB309" s="272" t="str">
        <f>AA309</f>
        <v>64:78</v>
      </c>
      <c r="AC309" s="272" t="str">
        <f>AB309</f>
        <v>64:78</v>
      </c>
      <c r="AD309" s="270" t="str">
        <f>AE308&amp;":"&amp;AF308</f>
        <v>59:67</v>
      </c>
      <c r="AE309" s="270" t="str">
        <f>AF308&amp;":"&amp;AG308</f>
        <v>67:81</v>
      </c>
      <c r="AF309" s="272" t="str">
        <f t="shared" ref="AF309:AJ309" si="234">AE309</f>
        <v>67:81</v>
      </c>
      <c r="AG309" s="272" t="str">
        <f t="shared" si="234"/>
        <v>67:81</v>
      </c>
      <c r="AH309" s="272" t="str">
        <f t="shared" si="234"/>
        <v>67:81</v>
      </c>
      <c r="AI309" s="272" t="str">
        <f t="shared" si="234"/>
        <v>67:81</v>
      </c>
      <c r="AJ309" s="272" t="str">
        <f t="shared" si="234"/>
        <v>67:81</v>
      </c>
      <c r="AK309" s="270" t="str">
        <f>AL308&amp;":"&amp;AM308</f>
        <v>61:69</v>
      </c>
      <c r="AL309" s="270" t="str">
        <f>AM308&amp;":"&amp;AN308</f>
        <v>69:83</v>
      </c>
      <c r="AM309" s="272" t="str">
        <f t="shared" ref="AM309:AQ309" si="235">AL309</f>
        <v>69:83</v>
      </c>
      <c r="AN309" s="272" t="str">
        <f t="shared" si="235"/>
        <v>69:83</v>
      </c>
      <c r="AO309" s="272" t="str">
        <f t="shared" si="235"/>
        <v>69:83</v>
      </c>
      <c r="AP309" s="272" t="str">
        <f t="shared" si="235"/>
        <v>69:83</v>
      </c>
      <c r="AQ309" s="272" t="str">
        <f t="shared" si="235"/>
        <v>69:83</v>
      </c>
      <c r="AR309" s="270" t="str">
        <f>AS308&amp;":"&amp;AT308</f>
        <v>63:71</v>
      </c>
      <c r="AS309" s="270" t="str">
        <f>AT308&amp;":"&amp;AU308</f>
        <v>71:85</v>
      </c>
      <c r="AT309" s="272" t="str">
        <f t="shared" ref="AT309" si="236">AS309</f>
        <v>71:85</v>
      </c>
      <c r="AU309" s="272" t="str">
        <f t="shared" ref="AU309" si="237">AT309</f>
        <v>71:85</v>
      </c>
      <c r="AV309" s="272" t="str">
        <f t="shared" ref="AV309" si="238">AU309</f>
        <v>71:85</v>
      </c>
      <c r="AW309" s="272" t="str">
        <f t="shared" ref="AW309" si="239">AV309</f>
        <v>71:85</v>
      </c>
      <c r="AX309" s="272" t="str">
        <f t="shared" ref="AX309" si="240">AW309</f>
        <v>71:85</v>
      </c>
      <c r="AY309" s="270" t="str">
        <f>AZ308&amp;":"&amp;BA308</f>
        <v>54:62</v>
      </c>
      <c r="AZ309" s="270" t="str">
        <f>BA308&amp;":"&amp;BB308</f>
        <v>62:76</v>
      </c>
      <c r="BA309" s="272" t="str">
        <f t="shared" ref="BA309:BE309" si="241">AZ309</f>
        <v>62:76</v>
      </c>
      <c r="BB309" s="272" t="str">
        <f t="shared" si="241"/>
        <v>62:76</v>
      </c>
      <c r="BC309" s="272" t="str">
        <f t="shared" si="241"/>
        <v>62:76</v>
      </c>
      <c r="BD309" s="272" t="str">
        <f t="shared" si="241"/>
        <v>62:76</v>
      </c>
      <c r="BE309" s="272" t="str">
        <f t="shared" si="241"/>
        <v>62:76</v>
      </c>
      <c r="BF309" s="271" t="str">
        <f>BF308&amp;":"&amp;BG308</f>
        <v>101:114</v>
      </c>
      <c r="BG309" s="271" t="str">
        <f>BG308&amp;":"&amp;BH308</f>
        <v>114:128</v>
      </c>
      <c r="BH309" s="272" t="str">
        <f t="shared" ref="BH309:BL309" si="242">BG309</f>
        <v>114:128</v>
      </c>
      <c r="BI309" s="272" t="str">
        <f t="shared" si="242"/>
        <v>114:128</v>
      </c>
      <c r="BJ309" s="272" t="str">
        <f t="shared" si="242"/>
        <v>114:128</v>
      </c>
      <c r="BK309" s="272" t="str">
        <f t="shared" si="242"/>
        <v>114:128</v>
      </c>
      <c r="BL309" s="272" t="str">
        <f t="shared" si="242"/>
        <v>114:128</v>
      </c>
      <c r="BM309" s="271" t="str">
        <f>BM308&amp;":"&amp;BN308</f>
        <v>153:166</v>
      </c>
      <c r="BN309" s="271" t="str">
        <f>BN308&amp;":"&amp;BO308</f>
        <v>166:180</v>
      </c>
      <c r="BO309" s="272" t="str">
        <f t="shared" ref="BO309:BS309" si="243">BN309</f>
        <v>166:180</v>
      </c>
      <c r="BP309" s="272" t="str">
        <f t="shared" si="243"/>
        <v>166:180</v>
      </c>
      <c r="BQ309" s="272" t="str">
        <f t="shared" si="243"/>
        <v>166:180</v>
      </c>
      <c r="BR309" s="272" t="str">
        <f t="shared" si="243"/>
        <v>166:180</v>
      </c>
      <c r="BS309" s="272" t="str">
        <f t="shared" si="243"/>
        <v>166:180</v>
      </c>
      <c r="BT309" s="271" t="str">
        <f>BT308&amp;":"&amp;BU308</f>
        <v>205:218</v>
      </c>
      <c r="BU309" s="271" t="str">
        <f>BU308&amp;":"&amp;BV308</f>
        <v>218:232</v>
      </c>
      <c r="BV309" s="272" t="str">
        <f t="shared" ref="BV309:BZ309" si="244">BU309</f>
        <v>218:232</v>
      </c>
      <c r="BW309" s="272" t="str">
        <f t="shared" si="244"/>
        <v>218:232</v>
      </c>
      <c r="BX309" s="272" t="str">
        <f t="shared" si="244"/>
        <v>218:232</v>
      </c>
      <c r="BY309" s="272" t="str">
        <f t="shared" si="244"/>
        <v>218:232</v>
      </c>
      <c r="BZ309" s="272" t="str">
        <f t="shared" si="244"/>
        <v>218:232</v>
      </c>
      <c r="CA309" s="271" t="str">
        <f>CA308&amp;":"&amp;CB308</f>
        <v>257:270</v>
      </c>
      <c r="CB309" s="271" t="str">
        <f>CB308&amp;":"&amp;CC308</f>
        <v>270:284</v>
      </c>
      <c r="CC309" s="272" t="str">
        <f t="shared" ref="CC309:CG309" si="245">CB309</f>
        <v>270:284</v>
      </c>
      <c r="CD309" s="272" t="str">
        <f t="shared" si="245"/>
        <v>270:284</v>
      </c>
      <c r="CE309" s="272" t="str">
        <f t="shared" si="245"/>
        <v>270:284</v>
      </c>
      <c r="CF309" s="272" t="str">
        <f t="shared" si="245"/>
        <v>270:284</v>
      </c>
      <c r="CG309" s="272" t="str">
        <f t="shared" si="245"/>
        <v>270:284</v>
      </c>
      <c r="CH309" s="271" t="str">
        <f>CH308&amp;":"&amp;CI308</f>
        <v>309:322</v>
      </c>
      <c r="CI309" s="271" t="str">
        <f>CI308&amp;":"&amp;CJ308</f>
        <v>322:336</v>
      </c>
      <c r="CJ309" s="272" t="str">
        <f t="shared" ref="CJ309:CN309" si="246">CI309</f>
        <v>322:336</v>
      </c>
      <c r="CK309" s="272" t="str">
        <f t="shared" si="246"/>
        <v>322:336</v>
      </c>
      <c r="CL309" s="272" t="str">
        <f t="shared" si="246"/>
        <v>322:336</v>
      </c>
      <c r="CM309" s="272" t="str">
        <f t="shared" si="246"/>
        <v>322:336</v>
      </c>
      <c r="CN309" s="272" t="str">
        <f t="shared" si="246"/>
        <v>322:336</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2:3</v>
      </c>
      <c r="S310" s="245" t="str">
        <f>LEFT(F310,FIND(":",F310)-1)+i.TOLoffset_r2*(d.TOL-1)&amp;":"&amp;RIGHT(F310,LEN(F310)-FIND(":",F310))+i.TOLoffset_r2*(d.TOL-1)</f>
        <v>3:4</v>
      </c>
      <c r="T310" s="245" t="str">
        <f>LEFT(G310,FIND(":",G310)-1)+i.TOLoffset_r2*(d.TOL-1)&amp;":"&amp;RIGHT(G310,LEN(G310)-FIND(":",G310))+i.TOLoffset_r2*(d.TOL-1)</f>
        <v>4:5</v>
      </c>
      <c r="U310" s="245" t="str">
        <f>LEFT(H310,FIND(":",H310)-1)+i.TOLoffset_r2*(d.TOL-1)&amp;":"&amp;RIGHT(H310,LEN(H310)-FIND(":",H310))+i.TOLoffset_r2*(d.TOL-1)</f>
        <v>5:6</v>
      </c>
      <c r="V310" s="245" t="str">
        <f>LEFT(I310,FIND(":",I310)-1)+i.TOLoffset_r2*(d.TOL-1)&amp;":"&amp;RIGHT(I310,LEN(I310)-FIND(":",I310))+i.TOLoffset_r2*(d.TOL-1)</f>
        <v>6:7</v>
      </c>
      <c r="W310" s="269" t="str">
        <f>P310</f>
        <v>0:1</v>
      </c>
      <c r="X310" s="269" t="str">
        <f t="shared" ref="X310:CN310" si="247">Q310</f>
        <v>0:1</v>
      </c>
      <c r="Y310" s="269" t="str">
        <f t="shared" si="247"/>
        <v>2:3</v>
      </c>
      <c r="Z310" s="269" t="str">
        <f t="shared" si="247"/>
        <v>3:4</v>
      </c>
      <c r="AA310" s="269" t="str">
        <f t="shared" si="247"/>
        <v>4:5</v>
      </c>
      <c r="AB310" s="269" t="str">
        <f t="shared" si="247"/>
        <v>5:6</v>
      </c>
      <c r="AC310" s="269" t="str">
        <f t="shared" si="247"/>
        <v>6:7</v>
      </c>
      <c r="AD310" s="269" t="str">
        <f t="shared" si="247"/>
        <v>0:1</v>
      </c>
      <c r="AE310" s="269" t="str">
        <f t="shared" si="247"/>
        <v>0:1</v>
      </c>
      <c r="AF310" s="269" t="str">
        <f t="shared" si="247"/>
        <v>2:3</v>
      </c>
      <c r="AG310" s="269" t="str">
        <f t="shared" si="247"/>
        <v>3:4</v>
      </c>
      <c r="AH310" s="269" t="str">
        <f t="shared" si="247"/>
        <v>4:5</v>
      </c>
      <c r="AI310" s="269" t="str">
        <f t="shared" si="247"/>
        <v>5:6</v>
      </c>
      <c r="AJ310" s="269" t="str">
        <f t="shared" si="247"/>
        <v>6:7</v>
      </c>
      <c r="AK310" s="269" t="str">
        <f t="shared" si="247"/>
        <v>0:1</v>
      </c>
      <c r="AL310" s="269" t="str">
        <f t="shared" si="247"/>
        <v>0:1</v>
      </c>
      <c r="AM310" s="269" t="str">
        <f t="shared" si="247"/>
        <v>2:3</v>
      </c>
      <c r="AN310" s="269" t="str">
        <f t="shared" si="247"/>
        <v>3:4</v>
      </c>
      <c r="AO310" s="269" t="str">
        <f t="shared" si="247"/>
        <v>4:5</v>
      </c>
      <c r="AP310" s="269" t="str">
        <f t="shared" si="247"/>
        <v>5:6</v>
      </c>
      <c r="AQ310" s="269" t="str">
        <f t="shared" si="247"/>
        <v>6:7</v>
      </c>
      <c r="AR310" s="269" t="str">
        <f t="shared" ref="AR310:BE310" si="248">AD310</f>
        <v>0:1</v>
      </c>
      <c r="AS310" s="269" t="str">
        <f t="shared" si="248"/>
        <v>0:1</v>
      </c>
      <c r="AT310" s="269" t="str">
        <f t="shared" si="248"/>
        <v>2:3</v>
      </c>
      <c r="AU310" s="269" t="str">
        <f t="shared" si="248"/>
        <v>3:4</v>
      </c>
      <c r="AV310" s="269" t="str">
        <f t="shared" si="248"/>
        <v>4:5</v>
      </c>
      <c r="AW310" s="269" t="str">
        <f t="shared" si="248"/>
        <v>5:6</v>
      </c>
      <c r="AX310" s="269" t="str">
        <f t="shared" si="248"/>
        <v>6:7</v>
      </c>
      <c r="AY310" s="269" t="str">
        <f t="shared" si="248"/>
        <v>0:1</v>
      </c>
      <c r="AZ310" s="269" t="str">
        <f t="shared" si="248"/>
        <v>0:1</v>
      </c>
      <c r="BA310" s="269" t="str">
        <f t="shared" si="248"/>
        <v>2:3</v>
      </c>
      <c r="BB310" s="269" t="str">
        <f t="shared" si="248"/>
        <v>3:4</v>
      </c>
      <c r="BC310" s="269" t="str">
        <f t="shared" si="248"/>
        <v>4:5</v>
      </c>
      <c r="BD310" s="269" t="str">
        <f t="shared" si="248"/>
        <v>5:6</v>
      </c>
      <c r="BE310" s="269" t="str">
        <f t="shared" si="248"/>
        <v>6:7</v>
      </c>
      <c r="BF310" s="269" t="str">
        <f t="shared" si="247"/>
        <v>0:1</v>
      </c>
      <c r="BG310" s="269" t="str">
        <f t="shared" si="247"/>
        <v>0:1</v>
      </c>
      <c r="BH310" s="269" t="str">
        <f t="shared" si="247"/>
        <v>2:3</v>
      </c>
      <c r="BI310" s="269" t="str">
        <f t="shared" si="247"/>
        <v>3:4</v>
      </c>
      <c r="BJ310" s="269" t="str">
        <f t="shared" si="247"/>
        <v>4:5</v>
      </c>
      <c r="BK310" s="269" t="str">
        <f t="shared" si="247"/>
        <v>5:6</v>
      </c>
      <c r="BL310" s="269" t="str">
        <f t="shared" si="247"/>
        <v>6:7</v>
      </c>
      <c r="BM310" s="269" t="str">
        <f t="shared" si="247"/>
        <v>0:1</v>
      </c>
      <c r="BN310" s="269" t="str">
        <f t="shared" si="247"/>
        <v>0:1</v>
      </c>
      <c r="BO310" s="269" t="str">
        <f t="shared" si="247"/>
        <v>2:3</v>
      </c>
      <c r="BP310" s="269" t="str">
        <f t="shared" si="247"/>
        <v>3:4</v>
      </c>
      <c r="BQ310" s="269" t="str">
        <f t="shared" si="247"/>
        <v>4:5</v>
      </c>
      <c r="BR310" s="269" t="str">
        <f t="shared" si="247"/>
        <v>5:6</v>
      </c>
      <c r="BS310" s="269" t="str">
        <f t="shared" si="247"/>
        <v>6:7</v>
      </c>
      <c r="BT310" s="269" t="str">
        <f t="shared" si="247"/>
        <v>0:1</v>
      </c>
      <c r="BU310" s="269" t="str">
        <f t="shared" si="247"/>
        <v>0:1</v>
      </c>
      <c r="BV310" s="269" t="str">
        <f t="shared" si="247"/>
        <v>2:3</v>
      </c>
      <c r="BW310" s="269" t="str">
        <f t="shared" si="247"/>
        <v>3:4</v>
      </c>
      <c r="BX310" s="269" t="str">
        <f t="shared" si="247"/>
        <v>4:5</v>
      </c>
      <c r="BY310" s="269" t="str">
        <f t="shared" si="247"/>
        <v>5:6</v>
      </c>
      <c r="BZ310" s="269" t="str">
        <f t="shared" si="247"/>
        <v>6:7</v>
      </c>
      <c r="CA310" s="269" t="str">
        <f t="shared" si="247"/>
        <v>0:1</v>
      </c>
      <c r="CB310" s="269" t="str">
        <f t="shared" si="247"/>
        <v>0:1</v>
      </c>
      <c r="CC310" s="269" t="str">
        <f t="shared" si="247"/>
        <v>2:3</v>
      </c>
      <c r="CD310" s="269" t="str">
        <f t="shared" si="247"/>
        <v>3:4</v>
      </c>
      <c r="CE310" s="269" t="str">
        <f t="shared" si="247"/>
        <v>4:5</v>
      </c>
      <c r="CF310" s="269" t="str">
        <f t="shared" si="247"/>
        <v>5:6</v>
      </c>
      <c r="CG310" s="269" t="str">
        <f t="shared" si="247"/>
        <v>6:7</v>
      </c>
      <c r="CH310" s="269" t="str">
        <f t="shared" si="247"/>
        <v>0:1</v>
      </c>
      <c r="CI310" s="269" t="str">
        <f t="shared" si="247"/>
        <v>0:1</v>
      </c>
      <c r="CJ310" s="269" t="str">
        <f t="shared" si="247"/>
        <v>2:3</v>
      </c>
      <c r="CK310" s="269" t="str">
        <f t="shared" si="247"/>
        <v>3:4</v>
      </c>
      <c r="CL310" s="269" t="str">
        <f t="shared" si="247"/>
        <v>4:5</v>
      </c>
      <c r="CM310" s="269" t="str">
        <f t="shared" si="247"/>
        <v>5:6</v>
      </c>
      <c r="CN310" s="269" t="str">
        <f t="shared" si="247"/>
        <v>6:7</v>
      </c>
    </row>
    <row r="311" spans="1:92" ht="56.25" outlineLevel="1">
      <c r="A311" s="21"/>
      <c r="C311" s="30"/>
      <c r="D311" s="30"/>
      <c r="E311" s="30"/>
      <c r="F311" s="30"/>
      <c r="G311" s="30"/>
      <c r="H311" s="30"/>
      <c r="I311" s="30"/>
      <c r="J311" s="30"/>
      <c r="K311" s="30"/>
      <c r="L311" s="30"/>
      <c r="M311" s="30"/>
      <c r="N311" s="30"/>
      <c r="O311" s="30"/>
      <c r="P311" s="268" t="str">
        <f t="shared" ref="P311:Q311" si="249">P310&amp;", "&amp;P$309</f>
        <v>0:1, 54:62</v>
      </c>
      <c r="Q311" s="268" t="str">
        <f t="shared" si="249"/>
        <v>0:1, 62:76</v>
      </c>
      <c r="R311" s="268" t="str">
        <f>R310&amp;", "&amp;R$309</f>
        <v>2:3, 62:76</v>
      </c>
      <c r="S311" s="268" t="str">
        <f>S310&amp;", "&amp;S$309</f>
        <v>3:4, 62:76</v>
      </c>
      <c r="T311" s="268" t="str">
        <f>T310&amp;", "&amp;T$309</f>
        <v>4:5, 62:76</v>
      </c>
      <c r="U311" s="268" t="str">
        <f>U310&amp;", "&amp;U$309</f>
        <v>5:6, 62:76</v>
      </c>
      <c r="V311" s="268" t="str">
        <f>V310&amp;", "&amp;V$309</f>
        <v>6:7, 62:76</v>
      </c>
      <c r="W311" s="268" t="str">
        <f t="shared" ref="W311:BE311" si="250">W310&amp;", "&amp;W$309</f>
        <v>0:1, 56:64</v>
      </c>
      <c r="X311" s="268" t="str">
        <f t="shared" si="250"/>
        <v>0:1, 64:78</v>
      </c>
      <c r="Y311" s="268" t="str">
        <f t="shared" si="250"/>
        <v>2:3, 64:78</v>
      </c>
      <c r="Z311" s="268" t="str">
        <f t="shared" si="250"/>
        <v>3:4, 64:78</v>
      </c>
      <c r="AA311" s="268" t="str">
        <f t="shared" si="250"/>
        <v>4:5, 64:78</v>
      </c>
      <c r="AB311" s="268" t="str">
        <f t="shared" si="250"/>
        <v>5:6, 64:78</v>
      </c>
      <c r="AC311" s="268" t="str">
        <f t="shared" si="250"/>
        <v>6:7, 64:78</v>
      </c>
      <c r="AD311" s="268" t="str">
        <f t="shared" si="250"/>
        <v>0:1, 59:67</v>
      </c>
      <c r="AE311" s="268" t="str">
        <f t="shared" si="250"/>
        <v>0:1, 67:81</v>
      </c>
      <c r="AF311" s="268" t="str">
        <f t="shared" si="250"/>
        <v>2:3, 67:81</v>
      </c>
      <c r="AG311" s="268" t="str">
        <f t="shared" si="250"/>
        <v>3:4, 67:81</v>
      </c>
      <c r="AH311" s="268" t="str">
        <f t="shared" si="250"/>
        <v>4:5, 67:81</v>
      </c>
      <c r="AI311" s="268" t="str">
        <f t="shared" si="250"/>
        <v>5:6, 67:81</v>
      </c>
      <c r="AJ311" s="268" t="str">
        <f t="shared" si="250"/>
        <v>6:7, 67:81</v>
      </c>
      <c r="AK311" s="268" t="str">
        <f t="shared" si="250"/>
        <v>0:1, 61:69</v>
      </c>
      <c r="AL311" s="268" t="str">
        <f t="shared" si="250"/>
        <v>0:1, 69:83</v>
      </c>
      <c r="AM311" s="268" t="str">
        <f t="shared" si="250"/>
        <v>2:3, 69:83</v>
      </c>
      <c r="AN311" s="268" t="str">
        <f t="shared" si="250"/>
        <v>3:4, 69:83</v>
      </c>
      <c r="AO311" s="268" t="str">
        <f t="shared" si="250"/>
        <v>4:5, 69:83</v>
      </c>
      <c r="AP311" s="268" t="str">
        <f t="shared" si="250"/>
        <v>5:6, 69:83</v>
      </c>
      <c r="AQ311" s="268" t="str">
        <f t="shared" si="250"/>
        <v>6:7, 69:83</v>
      </c>
      <c r="AR311" s="268" t="str">
        <f t="shared" ref="AR311:AX311" si="251">AR310&amp;", "&amp;AR$309</f>
        <v>0:1, 63:71</v>
      </c>
      <c r="AS311" s="268" t="str">
        <f t="shared" si="251"/>
        <v>0:1, 71:85</v>
      </c>
      <c r="AT311" s="268" t="str">
        <f t="shared" si="251"/>
        <v>2:3, 71:85</v>
      </c>
      <c r="AU311" s="268" t="str">
        <f t="shared" si="251"/>
        <v>3:4, 71:85</v>
      </c>
      <c r="AV311" s="268" t="str">
        <f t="shared" si="251"/>
        <v>4:5, 71:85</v>
      </c>
      <c r="AW311" s="268" t="str">
        <f t="shared" si="251"/>
        <v>5:6, 71:85</v>
      </c>
      <c r="AX311" s="268" t="str">
        <f t="shared" si="251"/>
        <v>6:7, 71:85</v>
      </c>
      <c r="AY311" s="268" t="str">
        <f t="shared" si="250"/>
        <v>0:1, 54:62</v>
      </c>
      <c r="AZ311" s="268" t="str">
        <f t="shared" si="250"/>
        <v>0:1, 62:76</v>
      </c>
      <c r="BA311" s="268" t="str">
        <f t="shared" si="250"/>
        <v>2:3, 62:76</v>
      </c>
      <c r="BB311" s="268" t="str">
        <f t="shared" si="250"/>
        <v>3:4, 62:76</v>
      </c>
      <c r="BC311" s="268" t="str">
        <f t="shared" si="250"/>
        <v>4:5, 62:76</v>
      </c>
      <c r="BD311" s="268" t="str">
        <f t="shared" si="250"/>
        <v>5:6, 62:76</v>
      </c>
      <c r="BE311" s="268" t="str">
        <f t="shared" si="250"/>
        <v>6:7, 62:76</v>
      </c>
      <c r="BF311" s="268" t="str">
        <f t="shared" ref="BF311:CG311" si="252">BF310&amp;", "&amp;BF$309</f>
        <v>0:1, 101:114</v>
      </c>
      <c r="BG311" s="268" t="str">
        <f t="shared" si="252"/>
        <v>0:1, 114:128</v>
      </c>
      <c r="BH311" s="268" t="str">
        <f t="shared" si="252"/>
        <v>2:3, 114:128</v>
      </c>
      <c r="BI311" s="268" t="str">
        <f t="shared" si="252"/>
        <v>3:4, 114:128</v>
      </c>
      <c r="BJ311" s="268" t="str">
        <f t="shared" si="252"/>
        <v>4:5, 114:128</v>
      </c>
      <c r="BK311" s="268" t="str">
        <f t="shared" si="252"/>
        <v>5:6, 114:128</v>
      </c>
      <c r="BL311" s="268" t="str">
        <f t="shared" si="252"/>
        <v>6:7, 114:128</v>
      </c>
      <c r="BM311" s="268" t="str">
        <f t="shared" si="252"/>
        <v>0:1, 153:166</v>
      </c>
      <c r="BN311" s="268" t="str">
        <f t="shared" si="252"/>
        <v>0:1, 166:180</v>
      </c>
      <c r="BO311" s="268" t="str">
        <f t="shared" si="252"/>
        <v>2:3, 166:180</v>
      </c>
      <c r="BP311" s="268" t="str">
        <f t="shared" si="252"/>
        <v>3:4, 166:180</v>
      </c>
      <c r="BQ311" s="268" t="str">
        <f t="shared" si="252"/>
        <v>4:5, 166:180</v>
      </c>
      <c r="BR311" s="268" t="str">
        <f t="shared" si="252"/>
        <v>5:6, 166:180</v>
      </c>
      <c r="BS311" s="268" t="str">
        <f t="shared" si="252"/>
        <v>6:7, 166:180</v>
      </c>
      <c r="BT311" s="268" t="str">
        <f t="shared" si="252"/>
        <v>0:1, 205:218</v>
      </c>
      <c r="BU311" s="268" t="str">
        <f t="shared" si="252"/>
        <v>0:1, 218:232</v>
      </c>
      <c r="BV311" s="268" t="str">
        <f t="shared" si="252"/>
        <v>2:3, 218:232</v>
      </c>
      <c r="BW311" s="268" t="str">
        <f t="shared" si="252"/>
        <v>3:4, 218:232</v>
      </c>
      <c r="BX311" s="268" t="str">
        <f t="shared" si="252"/>
        <v>4:5, 218:232</v>
      </c>
      <c r="BY311" s="268" t="str">
        <f t="shared" si="252"/>
        <v>5:6, 218:232</v>
      </c>
      <c r="BZ311" s="268" t="str">
        <f t="shared" si="252"/>
        <v>6:7, 218:232</v>
      </c>
      <c r="CA311" s="268" t="str">
        <f t="shared" si="252"/>
        <v>0:1, 257:270</v>
      </c>
      <c r="CB311" s="268" t="str">
        <f t="shared" si="252"/>
        <v>0:1, 270:284</v>
      </c>
      <c r="CC311" s="268" t="str">
        <f t="shared" si="252"/>
        <v>2:3, 270:284</v>
      </c>
      <c r="CD311" s="268" t="str">
        <f t="shared" si="252"/>
        <v>3:4, 270:284</v>
      </c>
      <c r="CE311" s="268" t="str">
        <f t="shared" si="252"/>
        <v>4:5, 270:284</v>
      </c>
      <c r="CF311" s="268" t="str">
        <f t="shared" si="252"/>
        <v>5:6, 270:284</v>
      </c>
      <c r="CG311" s="268" t="str">
        <f t="shared" si="252"/>
        <v>6:7, 270:284</v>
      </c>
      <c r="CH311" s="268" t="str">
        <f t="shared" ref="CH311:CN311" si="253">CH310&amp;", "&amp;CH$309</f>
        <v>0:1, 309:322</v>
      </c>
      <c r="CI311" s="268" t="str">
        <f t="shared" si="253"/>
        <v>0:1, 322:336</v>
      </c>
      <c r="CJ311" s="268" t="str">
        <f t="shared" si="253"/>
        <v>2:3, 322:336</v>
      </c>
      <c r="CK311" s="268" t="str">
        <f t="shared" si="253"/>
        <v>3:4, 322:336</v>
      </c>
      <c r="CL311" s="268" t="str">
        <f t="shared" si="253"/>
        <v>4:5, 322:336</v>
      </c>
      <c r="CM311" s="268" t="str">
        <f t="shared" si="253"/>
        <v>5:6, 322:336</v>
      </c>
      <c r="CN311" s="268" t="str">
        <f t="shared" si="253"/>
        <v>6:7, 322:336</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146:147</v>
      </c>
      <c r="S312" s="291" t="str">
        <f>LEFT(S310,FIND(":",S310)-1)+i.BMToffset_r2&amp;":"&amp;RIGHT(S310,LEN(S310)-FIND(":",S310))+i.BMToffset_r2</f>
        <v>147:148</v>
      </c>
      <c r="T312" s="291" t="str">
        <f>LEFT(T310,FIND(":",T310)-1)+i.BMToffset_r2&amp;":"&amp;RIGHT(T310,LEN(T310)-FIND(":",T310))+i.BMToffset_r2</f>
        <v>148:149</v>
      </c>
      <c r="U312" s="291" t="str">
        <f>LEFT(U310,FIND(":",U310)-1)+i.BMToffset_r2&amp;":"&amp;RIGHT(U310,LEN(U310)-FIND(":",U310))+i.BMToffset_r2</f>
        <v>149:150</v>
      </c>
      <c r="V312" s="291" t="str">
        <f>LEFT(V310,FIND(":",V310)-1)+i.BMToffset_r2&amp;":"&amp;RIGHT(V310,LEN(V310)-FIND(":",V310))+i.BMToffset_r2</f>
        <v>150:151</v>
      </c>
      <c r="W312" s="269" t="str">
        <f>P312</f>
        <v>0:1</v>
      </c>
      <c r="X312" s="269" t="str">
        <f t="shared" ref="X312:CN312" si="254">Q312</f>
        <v>0:1</v>
      </c>
      <c r="Y312" s="269" t="str">
        <f t="shared" si="254"/>
        <v>146:147</v>
      </c>
      <c r="Z312" s="269" t="str">
        <f t="shared" si="254"/>
        <v>147:148</v>
      </c>
      <c r="AA312" s="269" t="str">
        <f t="shared" si="254"/>
        <v>148:149</v>
      </c>
      <c r="AB312" s="269" t="str">
        <f t="shared" si="254"/>
        <v>149:150</v>
      </c>
      <c r="AC312" s="269" t="str">
        <f t="shared" si="254"/>
        <v>150:151</v>
      </c>
      <c r="AD312" s="269" t="str">
        <f t="shared" si="254"/>
        <v>0:1</v>
      </c>
      <c r="AE312" s="269" t="str">
        <f t="shared" si="254"/>
        <v>0:1</v>
      </c>
      <c r="AF312" s="269" t="str">
        <f t="shared" si="254"/>
        <v>146:147</v>
      </c>
      <c r="AG312" s="269" t="str">
        <f t="shared" si="254"/>
        <v>147:148</v>
      </c>
      <c r="AH312" s="269" t="str">
        <f t="shared" si="254"/>
        <v>148:149</v>
      </c>
      <c r="AI312" s="269" t="str">
        <f t="shared" si="254"/>
        <v>149:150</v>
      </c>
      <c r="AJ312" s="269" t="str">
        <f t="shared" si="254"/>
        <v>150:151</v>
      </c>
      <c r="AK312" s="269" t="str">
        <f t="shared" si="254"/>
        <v>0:1</v>
      </c>
      <c r="AL312" s="269" t="str">
        <f t="shared" si="254"/>
        <v>0:1</v>
      </c>
      <c r="AM312" s="269" t="str">
        <f t="shared" si="254"/>
        <v>146:147</v>
      </c>
      <c r="AN312" s="269" t="str">
        <f t="shared" si="254"/>
        <v>147:148</v>
      </c>
      <c r="AO312" s="269" t="str">
        <f t="shared" si="254"/>
        <v>148:149</v>
      </c>
      <c r="AP312" s="269" t="str">
        <f t="shared" si="254"/>
        <v>149:150</v>
      </c>
      <c r="AQ312" s="269" t="str">
        <f t="shared" si="254"/>
        <v>150:151</v>
      </c>
      <c r="AR312" s="269" t="str">
        <f t="shared" ref="AR312:BE312" si="255">AD312</f>
        <v>0:1</v>
      </c>
      <c r="AS312" s="269" t="str">
        <f t="shared" si="255"/>
        <v>0:1</v>
      </c>
      <c r="AT312" s="269" t="str">
        <f t="shared" si="255"/>
        <v>146:147</v>
      </c>
      <c r="AU312" s="269" t="str">
        <f t="shared" si="255"/>
        <v>147:148</v>
      </c>
      <c r="AV312" s="269" t="str">
        <f t="shared" si="255"/>
        <v>148:149</v>
      </c>
      <c r="AW312" s="269" t="str">
        <f t="shared" si="255"/>
        <v>149:150</v>
      </c>
      <c r="AX312" s="269" t="str">
        <f t="shared" si="255"/>
        <v>150:151</v>
      </c>
      <c r="AY312" s="269" t="str">
        <f t="shared" si="255"/>
        <v>0:1</v>
      </c>
      <c r="AZ312" s="269" t="str">
        <f t="shared" si="255"/>
        <v>0:1</v>
      </c>
      <c r="BA312" s="269" t="str">
        <f t="shared" si="255"/>
        <v>146:147</v>
      </c>
      <c r="BB312" s="269" t="str">
        <f t="shared" si="255"/>
        <v>147:148</v>
      </c>
      <c r="BC312" s="269" t="str">
        <f t="shared" si="255"/>
        <v>148:149</v>
      </c>
      <c r="BD312" s="269" t="str">
        <f t="shared" si="255"/>
        <v>149:150</v>
      </c>
      <c r="BE312" s="269" t="str">
        <f t="shared" si="255"/>
        <v>150:151</v>
      </c>
      <c r="BF312" s="269" t="str">
        <f t="shared" si="254"/>
        <v>0:1</v>
      </c>
      <c r="BG312" s="269" t="str">
        <f t="shared" si="254"/>
        <v>0:1</v>
      </c>
      <c r="BH312" s="269" t="str">
        <f t="shared" si="254"/>
        <v>146:147</v>
      </c>
      <c r="BI312" s="269" t="str">
        <f t="shared" si="254"/>
        <v>147:148</v>
      </c>
      <c r="BJ312" s="269" t="str">
        <f t="shared" si="254"/>
        <v>148:149</v>
      </c>
      <c r="BK312" s="269" t="str">
        <f t="shared" si="254"/>
        <v>149:150</v>
      </c>
      <c r="BL312" s="269" t="str">
        <f t="shared" si="254"/>
        <v>150:151</v>
      </c>
      <c r="BM312" s="269" t="str">
        <f t="shared" si="254"/>
        <v>0:1</v>
      </c>
      <c r="BN312" s="269" t="str">
        <f t="shared" si="254"/>
        <v>0:1</v>
      </c>
      <c r="BO312" s="269" t="str">
        <f t="shared" si="254"/>
        <v>146:147</v>
      </c>
      <c r="BP312" s="269" t="str">
        <f t="shared" si="254"/>
        <v>147:148</v>
      </c>
      <c r="BQ312" s="269" t="str">
        <f t="shared" si="254"/>
        <v>148:149</v>
      </c>
      <c r="BR312" s="269" t="str">
        <f t="shared" si="254"/>
        <v>149:150</v>
      </c>
      <c r="BS312" s="269" t="str">
        <f t="shared" si="254"/>
        <v>150:151</v>
      </c>
      <c r="BT312" s="269" t="str">
        <f t="shared" si="254"/>
        <v>0:1</v>
      </c>
      <c r="BU312" s="269" t="str">
        <f t="shared" si="254"/>
        <v>0:1</v>
      </c>
      <c r="BV312" s="269" t="str">
        <f t="shared" si="254"/>
        <v>146:147</v>
      </c>
      <c r="BW312" s="269" t="str">
        <f t="shared" si="254"/>
        <v>147:148</v>
      </c>
      <c r="BX312" s="269" t="str">
        <f t="shared" si="254"/>
        <v>148:149</v>
      </c>
      <c r="BY312" s="269" t="str">
        <f t="shared" si="254"/>
        <v>149:150</v>
      </c>
      <c r="BZ312" s="269" t="str">
        <f t="shared" si="254"/>
        <v>150:151</v>
      </c>
      <c r="CA312" s="269" t="str">
        <f t="shared" si="254"/>
        <v>0:1</v>
      </c>
      <c r="CB312" s="269" t="str">
        <f t="shared" si="254"/>
        <v>0:1</v>
      </c>
      <c r="CC312" s="269" t="str">
        <f t="shared" si="254"/>
        <v>146:147</v>
      </c>
      <c r="CD312" s="269" t="str">
        <f t="shared" si="254"/>
        <v>147:148</v>
      </c>
      <c r="CE312" s="269" t="str">
        <f t="shared" si="254"/>
        <v>148:149</v>
      </c>
      <c r="CF312" s="269" t="str">
        <f t="shared" si="254"/>
        <v>149:150</v>
      </c>
      <c r="CG312" s="269" t="str">
        <f t="shared" si="254"/>
        <v>150:151</v>
      </c>
      <c r="CH312" s="269" t="str">
        <f t="shared" si="254"/>
        <v>0:1</v>
      </c>
      <c r="CI312" s="269" t="str">
        <f t="shared" si="254"/>
        <v>0:1</v>
      </c>
      <c r="CJ312" s="269" t="str">
        <f t="shared" si="254"/>
        <v>146:147</v>
      </c>
      <c r="CK312" s="269" t="str">
        <f t="shared" si="254"/>
        <v>147:148</v>
      </c>
      <c r="CL312" s="269" t="str">
        <f t="shared" si="254"/>
        <v>148:149</v>
      </c>
      <c r="CM312" s="269" t="str">
        <f t="shared" si="254"/>
        <v>149:150</v>
      </c>
      <c r="CN312" s="269" t="str">
        <f t="shared" si="254"/>
        <v>150:151</v>
      </c>
    </row>
    <row r="313" spans="1:92" ht="78" outlineLevel="1">
      <c r="B313" s="32"/>
      <c r="C313" s="158"/>
      <c r="D313" s="158"/>
      <c r="E313" s="158"/>
      <c r="F313" s="158"/>
      <c r="G313" s="158"/>
      <c r="H313" s="158"/>
      <c r="I313" s="158"/>
      <c r="J313" s="158"/>
      <c r="K313" s="158"/>
      <c r="L313" s="158"/>
      <c r="M313" s="158"/>
      <c r="N313" s="30"/>
      <c r="O313" s="30"/>
      <c r="P313" s="267" t="str">
        <f t="shared" ref="P313:CH313" si="256">P312&amp;", "&amp;P$309</f>
        <v>0:1, 54:62</v>
      </c>
      <c r="Q313" s="267" t="str">
        <f t="shared" si="256"/>
        <v>0:1, 62:76</v>
      </c>
      <c r="R313" s="267" t="str">
        <f t="shared" si="256"/>
        <v>146:147, 62:76</v>
      </c>
      <c r="S313" s="267" t="str">
        <f t="shared" si="256"/>
        <v>147:148, 62:76</v>
      </c>
      <c r="T313" s="267" t="str">
        <f t="shared" si="256"/>
        <v>148:149, 62:76</v>
      </c>
      <c r="U313" s="267" t="str">
        <f t="shared" si="256"/>
        <v>149:150, 62:76</v>
      </c>
      <c r="V313" s="267" t="str">
        <f t="shared" si="256"/>
        <v>150:151, 62:76</v>
      </c>
      <c r="W313" s="267" t="str">
        <f t="shared" si="256"/>
        <v>0:1, 56:64</v>
      </c>
      <c r="X313" s="267" t="str">
        <f t="shared" si="256"/>
        <v>0:1, 64:78</v>
      </c>
      <c r="Y313" s="267" t="str">
        <f t="shared" si="256"/>
        <v>146:147, 64:78</v>
      </c>
      <c r="Z313" s="267" t="str">
        <f t="shared" si="256"/>
        <v>147:148, 64:78</v>
      </c>
      <c r="AA313" s="267" t="str">
        <f t="shared" si="256"/>
        <v>148:149, 64:78</v>
      </c>
      <c r="AB313" s="267" t="str">
        <f t="shared" si="256"/>
        <v>149:150, 64:78</v>
      </c>
      <c r="AC313" s="267" t="str">
        <f t="shared" si="256"/>
        <v>150:151, 64:78</v>
      </c>
      <c r="AD313" s="267" t="str">
        <f t="shared" si="256"/>
        <v>0:1, 59:67</v>
      </c>
      <c r="AE313" s="267" t="str">
        <f t="shared" si="256"/>
        <v>0:1, 67:81</v>
      </c>
      <c r="AF313" s="267" t="str">
        <f t="shared" si="256"/>
        <v>146:147, 67:81</v>
      </c>
      <c r="AG313" s="267" t="str">
        <f t="shared" si="256"/>
        <v>147:148, 67:81</v>
      </c>
      <c r="AH313" s="267" t="str">
        <f t="shared" si="256"/>
        <v>148:149, 67:81</v>
      </c>
      <c r="AI313" s="267" t="str">
        <f t="shared" si="256"/>
        <v>149:150, 67:81</v>
      </c>
      <c r="AJ313" s="267" t="str">
        <f t="shared" si="256"/>
        <v>150:151, 67:81</v>
      </c>
      <c r="AK313" s="267" t="str">
        <f t="shared" si="256"/>
        <v>0:1, 61:69</v>
      </c>
      <c r="AL313" s="267" t="str">
        <f t="shared" si="256"/>
        <v>0:1, 69:83</v>
      </c>
      <c r="AM313" s="267" t="str">
        <f t="shared" si="256"/>
        <v>146:147, 69:83</v>
      </c>
      <c r="AN313" s="267" t="str">
        <f t="shared" si="256"/>
        <v>147:148, 69:83</v>
      </c>
      <c r="AO313" s="267" t="str">
        <f t="shared" si="256"/>
        <v>148:149, 69:83</v>
      </c>
      <c r="AP313" s="267" t="str">
        <f t="shared" si="256"/>
        <v>149:150, 69:83</v>
      </c>
      <c r="AQ313" s="267" t="str">
        <f t="shared" si="256"/>
        <v>150:151, 69:83</v>
      </c>
      <c r="AR313" s="267" t="str">
        <f t="shared" ref="AR313:AX313" si="257">AR312&amp;", "&amp;AR$309</f>
        <v>0:1, 63:71</v>
      </c>
      <c r="AS313" s="267" t="str">
        <f t="shared" si="257"/>
        <v>0:1, 71:85</v>
      </c>
      <c r="AT313" s="267" t="str">
        <f t="shared" si="257"/>
        <v>146:147, 71:85</v>
      </c>
      <c r="AU313" s="267" t="str">
        <f t="shared" si="257"/>
        <v>147:148, 71:85</v>
      </c>
      <c r="AV313" s="267" t="str">
        <f t="shared" si="257"/>
        <v>148:149, 71:85</v>
      </c>
      <c r="AW313" s="267" t="str">
        <f t="shared" si="257"/>
        <v>149:150, 71:85</v>
      </c>
      <c r="AX313" s="267" t="str">
        <f t="shared" si="257"/>
        <v>150:151, 71:85</v>
      </c>
      <c r="AY313" s="267" t="str">
        <f t="shared" si="256"/>
        <v>0:1, 54:62</v>
      </c>
      <c r="AZ313" s="267" t="str">
        <f t="shared" si="256"/>
        <v>0:1, 62:76</v>
      </c>
      <c r="BA313" s="267" t="str">
        <f t="shared" si="256"/>
        <v>146:147, 62:76</v>
      </c>
      <c r="BB313" s="267" t="str">
        <f t="shared" si="256"/>
        <v>147:148, 62:76</v>
      </c>
      <c r="BC313" s="267" t="str">
        <f t="shared" si="256"/>
        <v>148:149, 62:76</v>
      </c>
      <c r="BD313" s="267" t="str">
        <f t="shared" si="256"/>
        <v>149:150, 62:76</v>
      </c>
      <c r="BE313" s="267" t="str">
        <f t="shared" si="256"/>
        <v>150:151, 62:76</v>
      </c>
      <c r="BF313" s="267" t="str">
        <f t="shared" si="256"/>
        <v>0:1, 101:114</v>
      </c>
      <c r="BG313" s="267" t="str">
        <f t="shared" si="256"/>
        <v>0:1, 114:128</v>
      </c>
      <c r="BH313" s="267" t="str">
        <f t="shared" si="256"/>
        <v>146:147, 114:128</v>
      </c>
      <c r="BI313" s="267" t="str">
        <f t="shared" si="256"/>
        <v>147:148, 114:128</v>
      </c>
      <c r="BJ313" s="267" t="str">
        <f t="shared" si="256"/>
        <v>148:149, 114:128</v>
      </c>
      <c r="BK313" s="267" t="str">
        <f t="shared" si="256"/>
        <v>149:150, 114:128</v>
      </c>
      <c r="BL313" s="267" t="str">
        <f t="shared" si="256"/>
        <v>150:151, 114:128</v>
      </c>
      <c r="BM313" s="267" t="str">
        <f t="shared" si="256"/>
        <v>0:1, 153:166</v>
      </c>
      <c r="BN313" s="267" t="str">
        <f t="shared" si="256"/>
        <v>0:1, 166:180</v>
      </c>
      <c r="BO313" s="267" t="str">
        <f t="shared" si="256"/>
        <v>146:147, 166:180</v>
      </c>
      <c r="BP313" s="267" t="str">
        <f t="shared" si="256"/>
        <v>147:148, 166:180</v>
      </c>
      <c r="BQ313" s="267" t="str">
        <f t="shared" si="256"/>
        <v>148:149, 166:180</v>
      </c>
      <c r="BR313" s="267" t="str">
        <f t="shared" si="256"/>
        <v>149:150, 166:180</v>
      </c>
      <c r="BS313" s="267" t="str">
        <f t="shared" si="256"/>
        <v>150:151, 166:180</v>
      </c>
      <c r="BT313" s="267" t="str">
        <f t="shared" si="256"/>
        <v>0:1, 205:218</v>
      </c>
      <c r="BU313" s="267" t="str">
        <f t="shared" si="256"/>
        <v>0:1, 218:232</v>
      </c>
      <c r="BV313" s="267" t="str">
        <f t="shared" si="256"/>
        <v>146:147, 218:232</v>
      </c>
      <c r="BW313" s="267" t="str">
        <f t="shared" si="256"/>
        <v>147:148, 218:232</v>
      </c>
      <c r="BX313" s="267" t="str">
        <f t="shared" si="256"/>
        <v>148:149, 218:232</v>
      </c>
      <c r="BY313" s="267" t="str">
        <f t="shared" si="256"/>
        <v>149:150, 218:232</v>
      </c>
      <c r="BZ313" s="267" t="str">
        <f t="shared" si="256"/>
        <v>150:151, 218:232</v>
      </c>
      <c r="CA313" s="267" t="str">
        <f t="shared" si="256"/>
        <v>0:1, 257:270</v>
      </c>
      <c r="CB313" s="267" t="str">
        <f t="shared" si="256"/>
        <v>0:1, 270:284</v>
      </c>
      <c r="CC313" s="267" t="str">
        <f t="shared" si="256"/>
        <v>146:147, 270:284</v>
      </c>
      <c r="CD313" s="267" t="str">
        <f t="shared" si="256"/>
        <v>147:148, 270:284</v>
      </c>
      <c r="CE313" s="267" t="str">
        <f t="shared" si="256"/>
        <v>148:149, 270:284</v>
      </c>
      <c r="CF313" s="267" t="str">
        <f t="shared" si="256"/>
        <v>149:150, 270:284</v>
      </c>
      <c r="CG313" s="267" t="str">
        <f t="shared" si="256"/>
        <v>150:151, 270:284</v>
      </c>
      <c r="CH313" s="267" t="str">
        <f t="shared" si="256"/>
        <v>0:1, 309:322</v>
      </c>
      <c r="CI313" s="267" t="str">
        <f t="shared" ref="CI313:CN313" si="258">CI312&amp;", "&amp;CI$309</f>
        <v>0:1, 322:336</v>
      </c>
      <c r="CJ313" s="267" t="str">
        <f t="shared" si="258"/>
        <v>146:147, 322:336</v>
      </c>
      <c r="CK313" s="267" t="str">
        <f t="shared" si="258"/>
        <v>147:148, 322:336</v>
      </c>
      <c r="CL313" s="267" t="str">
        <f t="shared" si="258"/>
        <v>148:149, 322:336</v>
      </c>
      <c r="CM313" s="267" t="str">
        <f t="shared" si="258"/>
        <v>149:150, 322:336</v>
      </c>
      <c r="CN313" s="267" t="str">
        <f t="shared" si="258"/>
        <v>150:151, 322:336</v>
      </c>
    </row>
    <row r="314" spans="1:92" outlineLevel="1"/>
    <row r="315" spans="1:92" outlineLevel="1">
      <c r="BE315">
        <f>BF315-13</f>
        <v>88</v>
      </c>
      <c r="BF315">
        <f>BF$308</f>
        <v>101</v>
      </c>
      <c r="BL315">
        <f t="shared" ref="BL315" si="259">BM315-13</f>
        <v>140</v>
      </c>
      <c r="BM315">
        <f>BM$308</f>
        <v>153</v>
      </c>
      <c r="BS315">
        <f t="shared" ref="BS315" si="260">BT315-13</f>
        <v>192</v>
      </c>
      <c r="BT315">
        <f>BT$308</f>
        <v>205</v>
      </c>
      <c r="BZ315">
        <f t="shared" ref="BZ315" si="261">CA315-13</f>
        <v>244</v>
      </c>
      <c r="CA315">
        <f>CA$308</f>
        <v>257</v>
      </c>
      <c r="CG315">
        <f t="shared" ref="CG315" si="262">CH315-13</f>
        <v>296</v>
      </c>
      <c r="CH315">
        <f>CH$308</f>
        <v>309</v>
      </c>
    </row>
    <row r="316" spans="1:92" outlineLevel="1">
      <c r="BF316" t="str">
        <f>BE315&amp;":"&amp;BF315</f>
        <v>88:101</v>
      </c>
      <c r="BM316" t="str">
        <f t="shared" ref="BM316" si="263">BL315&amp;":"&amp;BM315</f>
        <v>140:153</v>
      </c>
      <c r="BT316" t="str">
        <f t="shared" ref="BT316" si="264">BS315&amp;":"&amp;BT315</f>
        <v>192:205</v>
      </c>
      <c r="CA316" t="str">
        <f t="shared" ref="CA316" si="265">BZ315&amp;":"&amp;CA315</f>
        <v>244:257</v>
      </c>
      <c r="CH316" t="str">
        <f t="shared" ref="CH316" si="266">CG315&amp;":"&amp;CH315</f>
        <v>296:309</v>
      </c>
    </row>
    <row r="317" spans="1:92" outlineLevel="1">
      <c r="BF317" t="str">
        <f>INDEX(i.TOL_indices,d.TOL,1)</f>
        <v>19:20</v>
      </c>
      <c r="BM317" t="str">
        <f>INDEX(i.TOL_indices,d.TOL,1)</f>
        <v>19:20</v>
      </c>
      <c r="BT317" t="str">
        <f>INDEX(i.TOL_indices,d.TOL,1)</f>
        <v>19:20</v>
      </c>
      <c r="CA317" t="str">
        <f>INDEX(i.TOL_indices,d.TOL,1)</f>
        <v>19:20</v>
      </c>
      <c r="CH317" t="str">
        <f>INDEX(i.TOL_indices,d.TOL,1)</f>
        <v>19:20</v>
      </c>
    </row>
    <row r="318" spans="1:92" ht="66.75" outlineLevel="1">
      <c r="BF318" s="268" t="str">
        <f>BF317&amp;", "&amp;BF$316</f>
        <v>19:20, 88:101</v>
      </c>
      <c r="BM318" s="268" t="str">
        <f t="shared" ref="BM318" si="267">BM317&amp;", "&amp;BM$316</f>
        <v>19:20, 140:153</v>
      </c>
      <c r="BT318" s="268" t="str">
        <f t="shared" ref="BT318" si="268">BT317&amp;", "&amp;BT$316</f>
        <v>19:20, 192:205</v>
      </c>
      <c r="CA318" s="268" t="str">
        <f t="shared" ref="CA318" si="269">CA317&amp;", "&amp;CA$316</f>
        <v>19:20, 244:257</v>
      </c>
      <c r="CH318" s="268" t="str">
        <f t="shared" ref="CH318" si="270">CH317&amp;", "&amp;CH$316</f>
        <v>19:20, 296:309</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 r="A669" s="193"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271">T673</f>
        <v>0</v>
      </c>
      <c r="D673" s="405">
        <f t="shared" si="271"/>
        <v>0</v>
      </c>
      <c r="G673" s="32" t="s">
        <v>1426</v>
      </c>
      <c r="H673" s="406">
        <v>0.35</v>
      </c>
      <c r="I673" s="406">
        <v>0.5</v>
      </c>
      <c r="J673" s="407">
        <v>1.5</v>
      </c>
      <c r="K673" s="407">
        <v>1.8</v>
      </c>
      <c r="L673" s="408">
        <f t="shared" ref="L673:M680" si="272">CHOOSE(d.Region,Y673,AA673,AC673)</f>
        <v>0</v>
      </c>
      <c r="M673" s="409">
        <f t="shared" si="272"/>
        <v>0</v>
      </c>
      <c r="N673" s="251">
        <v>200</v>
      </c>
      <c r="O673" s="410"/>
      <c r="P673" s="410"/>
      <c r="Q673" s="410"/>
      <c r="R673" s="411">
        <f>$H673/(2-$H673)*$N673</f>
        <v>42.424242424242422</v>
      </c>
      <c r="S673" s="411">
        <f>-(1-$H673)/(2-$H673)*$N673</f>
        <v>-78.787878787878796</v>
      </c>
      <c r="T673" s="412">
        <f>L673*R673/100</f>
        <v>0</v>
      </c>
      <c r="U673" s="412">
        <f>M673*S673/100</f>
        <v>0</v>
      </c>
      <c r="V673" s="412">
        <f t="shared" ref="V673:V680" si="273">((1-$H673)*T673+2*$H673*U673)/(1+$H673)</f>
        <v>0</v>
      </c>
      <c r="Y673" s="413">
        <v>0</v>
      </c>
      <c r="Z673" s="413">
        <v>0</v>
      </c>
      <c r="AA673" s="414">
        <f>Y673</f>
        <v>0</v>
      </c>
      <c r="AB673" s="414">
        <f>Z673</f>
        <v>0</v>
      </c>
      <c r="AC673" s="414">
        <f>AA673</f>
        <v>0</v>
      </c>
      <c r="AD673" s="414">
        <f>AB673</f>
        <v>0</v>
      </c>
    </row>
    <row r="674" spans="1:30" outlineLevel="1">
      <c r="B674" t="s">
        <v>378</v>
      </c>
      <c r="C674" s="405">
        <f t="shared" si="271"/>
        <v>0</v>
      </c>
      <c r="D674" s="405">
        <f t="shared" si="271"/>
        <v>0</v>
      </c>
      <c r="G674" s="32" t="s">
        <v>1427</v>
      </c>
      <c r="H674" s="415">
        <f>H673</f>
        <v>0.35</v>
      </c>
      <c r="I674" s="415">
        <f>I673</f>
        <v>0.5</v>
      </c>
      <c r="J674" s="416">
        <f t="shared" ref="J674:K680" si="274">J673</f>
        <v>1.5</v>
      </c>
      <c r="K674" s="416">
        <f t="shared" si="274"/>
        <v>1.8</v>
      </c>
      <c r="L674" s="417">
        <f t="shared" si="272"/>
        <v>0</v>
      </c>
      <c r="M674" s="418">
        <f t="shared" si="272"/>
        <v>0</v>
      </c>
      <c r="N674" s="34"/>
      <c r="O674" s="410">
        <f>MIN($H674*$K674*(1-$I674),(1-$H674)*$I674*$J674)</f>
        <v>0.315</v>
      </c>
      <c r="P674" s="410">
        <f>$O674/$J674/(1-$H674)</f>
        <v>0.32307692307692304</v>
      </c>
      <c r="Q674" s="410">
        <f>$O674/$K674/$H674</f>
        <v>0.5</v>
      </c>
      <c r="R674" s="410"/>
      <c r="S674" s="410"/>
      <c r="T674" s="412">
        <f t="shared" ref="T674:U676" si="275">P674*L674</f>
        <v>0</v>
      </c>
      <c r="U674" s="412">
        <f t="shared" si="275"/>
        <v>0</v>
      </c>
      <c r="V674" s="412">
        <f t="shared" si="273"/>
        <v>0</v>
      </c>
      <c r="X674" s="419">
        <v>850</v>
      </c>
      <c r="Y674" s="420">
        <v>0</v>
      </c>
      <c r="Z674" s="421">
        <v>0</v>
      </c>
      <c r="AA674" s="420">
        <v>0</v>
      </c>
      <c r="AB674" s="421">
        <v>0</v>
      </c>
      <c r="AC674" s="420">
        <v>0</v>
      </c>
      <c r="AD674" s="421">
        <v>0</v>
      </c>
    </row>
    <row r="675" spans="1:30" outlineLevel="1">
      <c r="B675" t="s">
        <v>1083</v>
      </c>
      <c r="C675" s="405">
        <f t="shared" si="271"/>
        <v>0</v>
      </c>
      <c r="D675" s="405">
        <f t="shared" si="271"/>
        <v>0</v>
      </c>
      <c r="G675" s="32"/>
      <c r="H675" s="415">
        <f>H674</f>
        <v>0.35</v>
      </c>
      <c r="I675" s="415">
        <f t="shared" ref="I675:I680" si="276">I674</f>
        <v>0.5</v>
      </c>
      <c r="J675" s="416">
        <f t="shared" si="274"/>
        <v>1.5</v>
      </c>
      <c r="K675" s="416">
        <f t="shared" si="274"/>
        <v>1.8</v>
      </c>
      <c r="L675" s="417">
        <f t="shared" si="272"/>
        <v>0</v>
      </c>
      <c r="M675" s="418">
        <f t="shared" si="272"/>
        <v>0</v>
      </c>
      <c r="N675" s="34"/>
      <c r="O675" s="410">
        <f>MIN($H675*$K675*(1-$I675),(1-$H675)*$I675*$J675)</f>
        <v>0.315</v>
      </c>
      <c r="P675" s="410">
        <f>$O675/$J675/(1-$H675)</f>
        <v>0.32307692307692304</v>
      </c>
      <c r="Q675" s="410">
        <f>$O675/$K675/$H675</f>
        <v>0.5</v>
      </c>
      <c r="R675" s="410"/>
      <c r="S675" s="410"/>
      <c r="T675" s="412">
        <f t="shared" si="275"/>
        <v>0</v>
      </c>
      <c r="U675" s="412">
        <f t="shared" si="275"/>
        <v>0</v>
      </c>
      <c r="V675" s="412">
        <f t="shared" si="273"/>
        <v>0</v>
      </c>
      <c r="X675" s="419">
        <v>1000</v>
      </c>
      <c r="Y675" s="422">
        <v>0</v>
      </c>
      <c r="Z675" s="423">
        <v>0</v>
      </c>
      <c r="AA675" s="422">
        <v>0</v>
      </c>
      <c r="AB675" s="423">
        <v>0</v>
      </c>
      <c r="AC675" s="422">
        <v>0</v>
      </c>
      <c r="AD675" s="423">
        <v>0</v>
      </c>
    </row>
    <row r="676" spans="1:30" outlineLevel="1">
      <c r="B676" t="s">
        <v>1428</v>
      </c>
      <c r="C676" s="405">
        <f t="shared" si="271"/>
        <v>0</v>
      </c>
      <c r="D676" s="405">
        <f t="shared" si="271"/>
        <v>0</v>
      </c>
      <c r="G676" s="32"/>
      <c r="H676" s="415">
        <f>H675</f>
        <v>0.35</v>
      </c>
      <c r="I676" s="415">
        <f t="shared" si="276"/>
        <v>0.5</v>
      </c>
      <c r="J676" s="416">
        <f t="shared" si="274"/>
        <v>1.5</v>
      </c>
      <c r="K676" s="416">
        <f t="shared" si="274"/>
        <v>1.8</v>
      </c>
      <c r="L676" s="424">
        <f t="shared" si="272"/>
        <v>0</v>
      </c>
      <c r="M676" s="425">
        <f t="shared" si="272"/>
        <v>0</v>
      </c>
      <c r="N676" s="34"/>
      <c r="O676" s="410">
        <f>MIN($H676*$K676*(1-$I676),(1-$H676)*$I676*$J676)</f>
        <v>0.315</v>
      </c>
      <c r="P676" s="410">
        <f>$O676/$J676/(1-$H676)</f>
        <v>0.32307692307692304</v>
      </c>
      <c r="Q676" s="410">
        <f>$O676/$K676/$H676</f>
        <v>0.5</v>
      </c>
      <c r="R676" s="410"/>
      <c r="S676" s="410"/>
      <c r="T676" s="412">
        <f t="shared" si="275"/>
        <v>0</v>
      </c>
      <c r="U676" s="412">
        <f t="shared" si="275"/>
        <v>0</v>
      </c>
      <c r="V676" s="412">
        <f t="shared" si="273"/>
        <v>0</v>
      </c>
      <c r="X676" s="419">
        <v>1200</v>
      </c>
      <c r="Y676" s="426">
        <v>0</v>
      </c>
      <c r="Z676" s="427">
        <v>0</v>
      </c>
      <c r="AA676" s="426">
        <v>0</v>
      </c>
      <c r="AB676" s="427">
        <v>0</v>
      </c>
      <c r="AC676" s="426">
        <v>0</v>
      </c>
      <c r="AD676" s="427">
        <v>0</v>
      </c>
    </row>
    <row r="677" spans="1:30" outlineLevel="1">
      <c r="A677" t="s">
        <v>878</v>
      </c>
      <c r="B677" t="s">
        <v>867</v>
      </c>
      <c r="C677" s="405">
        <f t="shared" si="271"/>
        <v>0</v>
      </c>
      <c r="D677" s="405">
        <f t="shared" si="271"/>
        <v>0</v>
      </c>
      <c r="G677" s="32" t="s">
        <v>1426</v>
      </c>
      <c r="H677" s="406">
        <v>0.5</v>
      </c>
      <c r="I677" s="415">
        <f t="shared" si="276"/>
        <v>0.5</v>
      </c>
      <c r="J677" s="416">
        <f t="shared" si="274"/>
        <v>1.5</v>
      </c>
      <c r="K677" s="416">
        <f t="shared" si="274"/>
        <v>1.8</v>
      </c>
      <c r="L677" s="408">
        <f t="shared" si="272"/>
        <v>0</v>
      </c>
      <c r="M677" s="409">
        <f t="shared" si="272"/>
        <v>0</v>
      </c>
      <c r="N677" s="251">
        <v>200</v>
      </c>
      <c r="O677" s="410"/>
      <c r="P677" s="410"/>
      <c r="Q677" s="410"/>
      <c r="R677" s="411">
        <f>$H677/(2-$H677)*$N677</f>
        <v>66.666666666666657</v>
      </c>
      <c r="S677" s="411">
        <f>-(1-$H677)/(2-$H677)*$N677</f>
        <v>-66.666666666666657</v>
      </c>
      <c r="T677" s="412">
        <f>L677*R677/100</f>
        <v>0</v>
      </c>
      <c r="U677" s="412">
        <f>M677*S677/100</f>
        <v>0</v>
      </c>
      <c r="V677" s="412">
        <f t="shared" si="273"/>
        <v>0</v>
      </c>
      <c r="X677" s="419"/>
      <c r="Y677" s="413">
        <v>0</v>
      </c>
      <c r="Z677" s="413">
        <v>0</v>
      </c>
      <c r="AA677" s="414">
        <f>Y677</f>
        <v>0</v>
      </c>
      <c r="AB677" s="414">
        <f>Z677</f>
        <v>0</v>
      </c>
      <c r="AC677" s="414">
        <f>AA677</f>
        <v>0</v>
      </c>
      <c r="AD677" s="414">
        <f>AB677</f>
        <v>0</v>
      </c>
    </row>
    <row r="678" spans="1:30" outlineLevel="1">
      <c r="B678" t="s">
        <v>378</v>
      </c>
      <c r="C678" s="405">
        <f t="shared" si="271"/>
        <v>0</v>
      </c>
      <c r="D678" s="405">
        <f t="shared" si="271"/>
        <v>0</v>
      </c>
      <c r="G678" s="32" t="s">
        <v>1427</v>
      </c>
      <c r="H678" s="415">
        <f>H677</f>
        <v>0.5</v>
      </c>
      <c r="I678" s="415">
        <f t="shared" si="276"/>
        <v>0.5</v>
      </c>
      <c r="J678" s="416">
        <f t="shared" si="274"/>
        <v>1.5</v>
      </c>
      <c r="K678" s="416">
        <f t="shared" si="274"/>
        <v>1.8</v>
      </c>
      <c r="L678" s="417">
        <f t="shared" si="272"/>
        <v>0</v>
      </c>
      <c r="M678" s="418">
        <f t="shared" si="272"/>
        <v>0</v>
      </c>
      <c r="N678" s="34"/>
      <c r="O678" s="410">
        <f>MIN($H678*$K678*(1-$I678),(1-$H678)*$I678*$J678)</f>
        <v>0.375</v>
      </c>
      <c r="P678" s="410">
        <f>$O678/$J678/(1-$H678)</f>
        <v>0.5</v>
      </c>
      <c r="Q678" s="410">
        <f>$O678/$K678/$H678</f>
        <v>0.41666666666666663</v>
      </c>
      <c r="R678" s="410"/>
      <c r="S678" s="410"/>
      <c r="T678" s="412">
        <f t="shared" ref="T678:U680" si="277">P678*L678</f>
        <v>0</v>
      </c>
      <c r="U678" s="412">
        <f t="shared" si="277"/>
        <v>0</v>
      </c>
      <c r="V678" s="412">
        <f t="shared" si="273"/>
        <v>0</v>
      </c>
      <c r="X678" s="419">
        <v>850</v>
      </c>
      <c r="Y678" s="420">
        <v>0</v>
      </c>
      <c r="Z678" s="421">
        <v>0</v>
      </c>
      <c r="AA678" s="420">
        <v>0</v>
      </c>
      <c r="AB678" s="421">
        <v>0</v>
      </c>
      <c r="AC678" s="420">
        <v>0</v>
      </c>
      <c r="AD678" s="421">
        <v>0</v>
      </c>
    </row>
    <row r="679" spans="1:30" outlineLevel="1">
      <c r="B679" t="s">
        <v>1083</v>
      </c>
      <c r="C679" s="405">
        <f t="shared" si="271"/>
        <v>0</v>
      </c>
      <c r="D679" s="405">
        <f t="shared" si="271"/>
        <v>0</v>
      </c>
      <c r="G679" s="32"/>
      <c r="H679" s="415">
        <f>H678</f>
        <v>0.5</v>
      </c>
      <c r="I679" s="415">
        <f t="shared" si="276"/>
        <v>0.5</v>
      </c>
      <c r="J679" s="416">
        <f t="shared" si="274"/>
        <v>1.5</v>
      </c>
      <c r="K679" s="416">
        <f t="shared" si="274"/>
        <v>1.8</v>
      </c>
      <c r="L679" s="417">
        <f t="shared" si="272"/>
        <v>0</v>
      </c>
      <c r="M679" s="418">
        <f t="shared" si="272"/>
        <v>0</v>
      </c>
      <c r="N679" s="34"/>
      <c r="O679" s="410">
        <f>MIN($H679*$K679*(1-$I679),(1-$H679)*$I679*$J679)</f>
        <v>0.375</v>
      </c>
      <c r="P679" s="410">
        <f>$O679/$J679/(1-$H679)</f>
        <v>0.5</v>
      </c>
      <c r="Q679" s="410">
        <f>$O679/$K679/$H679</f>
        <v>0.41666666666666663</v>
      </c>
      <c r="R679" s="410"/>
      <c r="S679" s="410"/>
      <c r="T679" s="412">
        <f t="shared" si="277"/>
        <v>0</v>
      </c>
      <c r="U679" s="412">
        <f t="shared" si="277"/>
        <v>0</v>
      </c>
      <c r="V679" s="412">
        <f t="shared" si="273"/>
        <v>0</v>
      </c>
      <c r="X679" s="419">
        <v>1000</v>
      </c>
      <c r="Y679" s="422">
        <v>0</v>
      </c>
      <c r="Z679" s="423">
        <v>0</v>
      </c>
      <c r="AA679" s="422">
        <v>0</v>
      </c>
      <c r="AB679" s="423">
        <v>0</v>
      </c>
      <c r="AC679" s="422">
        <v>0</v>
      </c>
      <c r="AD679" s="423">
        <v>0</v>
      </c>
    </row>
    <row r="680" spans="1:30" outlineLevel="1">
      <c r="B680" t="s">
        <v>1428</v>
      </c>
      <c r="C680" s="405">
        <f t="shared" si="271"/>
        <v>0</v>
      </c>
      <c r="D680" s="405">
        <f t="shared" si="271"/>
        <v>0</v>
      </c>
      <c r="G680" s="32"/>
      <c r="H680" s="415">
        <f>H679</f>
        <v>0.5</v>
      </c>
      <c r="I680" s="415">
        <f t="shared" si="276"/>
        <v>0.5</v>
      </c>
      <c r="J680" s="416">
        <f t="shared" si="274"/>
        <v>1.5</v>
      </c>
      <c r="K680" s="416">
        <f t="shared" si="274"/>
        <v>1.8</v>
      </c>
      <c r="L680" s="424">
        <f t="shared" si="272"/>
        <v>0</v>
      </c>
      <c r="M680" s="425">
        <f t="shared" si="272"/>
        <v>0</v>
      </c>
      <c r="N680" s="34"/>
      <c r="O680" s="410">
        <f>MIN($H680*$K680*(1-$I680),(1-$H680)*$I680*$J680)</f>
        <v>0.375</v>
      </c>
      <c r="P680" s="410">
        <f>$O680/$J680/(1-$H680)</f>
        <v>0.5</v>
      </c>
      <c r="Q680" s="410">
        <f>$O680/$K680/$H680</f>
        <v>0.41666666666666663</v>
      </c>
      <c r="R680" s="410"/>
      <c r="S680" s="410"/>
      <c r="T680" s="412">
        <f t="shared" si="277"/>
        <v>0</v>
      </c>
      <c r="U680" s="412">
        <f t="shared" si="277"/>
        <v>0</v>
      </c>
      <c r="V680" s="412">
        <f t="shared" si="273"/>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93" t="s">
        <v>1509</v>
      </c>
    </row>
    <row r="684" spans="1:30" ht="45.7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outlineLevel="1">
      <c r="A685" s="108" t="s">
        <v>1128</v>
      </c>
      <c r="B685" t="str">
        <f t="shared" ref="B685:B719" si="278">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outlineLevel="1">
      <c r="B686" t="str">
        <f t="shared" si="278"/>
        <v>SWV  Spr</v>
      </c>
      <c r="C686">
        <v>1</v>
      </c>
      <c r="D686">
        <v>1</v>
      </c>
      <c r="E686">
        <v>2</v>
      </c>
      <c r="F686">
        <v>1</v>
      </c>
      <c r="G686">
        <v>1</v>
      </c>
      <c r="H686" s="486">
        <f t="shared" ref="H686:H720" si="279">CHOOSE($D686,3,4,4,5)</f>
        <v>3</v>
      </c>
      <c r="I686" s="486">
        <f t="shared" ref="I686:I720" si="280">CHOOSE($E686,4,3,2)</f>
        <v>3</v>
      </c>
      <c r="J686" s="486">
        <v>0</v>
      </c>
      <c r="K686" s="486">
        <v>0</v>
      </c>
      <c r="L686" s="486">
        <v>0</v>
      </c>
      <c r="M686" s="486">
        <v>0</v>
      </c>
      <c r="N686" s="486">
        <f t="shared" ref="N686:N720" si="281">CHOOSE($D686,2,2,2,3)</f>
        <v>2</v>
      </c>
    </row>
    <row r="687" spans="1:30" outlineLevel="1">
      <c r="B687" t="str">
        <f>INDEX(i.Region_Desc,$C687,1)&amp;" "&amp;INDEX(i.GenotypeDesc,$D687,1)&amp;" "&amp;INDEX(i.TOL_Desc,$E687,1)</f>
        <v>SWV  Spr</v>
      </c>
      <c r="C687">
        <v>1</v>
      </c>
      <c r="D687">
        <v>1</v>
      </c>
      <c r="E687">
        <v>3</v>
      </c>
      <c r="F687">
        <v>1</v>
      </c>
      <c r="G687">
        <v>1</v>
      </c>
      <c r="H687" s="486">
        <f t="shared" si="279"/>
        <v>3</v>
      </c>
      <c r="I687" s="486">
        <f t="shared" si="280"/>
        <v>2</v>
      </c>
      <c r="J687" s="486">
        <v>0</v>
      </c>
      <c r="K687" s="486">
        <v>0</v>
      </c>
      <c r="L687" s="486">
        <v>0</v>
      </c>
      <c r="M687" s="486">
        <v>0</v>
      </c>
      <c r="N687" s="486">
        <f t="shared" si="281"/>
        <v>2</v>
      </c>
    </row>
    <row r="688" spans="1:30" outlineLevel="1">
      <c r="A688" t="s">
        <v>1129</v>
      </c>
      <c r="B688" t="str">
        <f t="shared" si="278"/>
        <v>SWV  Win</v>
      </c>
      <c r="C688">
        <v>1</v>
      </c>
      <c r="D688">
        <v>2</v>
      </c>
      <c r="E688">
        <v>1</v>
      </c>
      <c r="F688">
        <v>1</v>
      </c>
      <c r="G688">
        <v>1</v>
      </c>
      <c r="H688" s="486">
        <f t="shared" si="279"/>
        <v>4</v>
      </c>
      <c r="I688" s="486">
        <f t="shared" si="280"/>
        <v>4</v>
      </c>
      <c r="J688" s="486">
        <v>0</v>
      </c>
      <c r="K688" s="486">
        <v>0</v>
      </c>
      <c r="L688" s="486">
        <v>0</v>
      </c>
      <c r="M688" s="486">
        <v>0</v>
      </c>
      <c r="N688" s="486">
        <f t="shared" si="281"/>
        <v>2</v>
      </c>
    </row>
    <row r="689" spans="1:14" outlineLevel="1">
      <c r="B689" t="str">
        <f t="shared" si="278"/>
        <v>SWV  Spr</v>
      </c>
      <c r="C689">
        <v>1</v>
      </c>
      <c r="D689">
        <v>2</v>
      </c>
      <c r="E689">
        <v>2</v>
      </c>
      <c r="F689">
        <v>1</v>
      </c>
      <c r="G689">
        <v>1</v>
      </c>
      <c r="H689" s="486">
        <f t="shared" si="279"/>
        <v>4</v>
      </c>
      <c r="I689" s="486">
        <f t="shared" si="280"/>
        <v>3</v>
      </c>
      <c r="J689" s="486">
        <v>0</v>
      </c>
      <c r="K689" s="486">
        <v>0</v>
      </c>
      <c r="L689" s="486">
        <v>0</v>
      </c>
      <c r="M689" s="486">
        <v>0</v>
      </c>
      <c r="N689" s="486">
        <f t="shared" si="281"/>
        <v>2</v>
      </c>
    </row>
    <row r="690" spans="1:14" outlineLevel="1">
      <c r="B690" t="str">
        <f>INDEX(i.Region_Desc,$C690,1)&amp;" "&amp;INDEX(i.GenotypeDesc,$D690,1)&amp;" "&amp;INDEX(i.TOL_Desc,$E690,1)</f>
        <v>SWV  Spr</v>
      </c>
      <c r="C690">
        <v>1</v>
      </c>
      <c r="D690">
        <v>2</v>
      </c>
      <c r="E690">
        <v>3</v>
      </c>
      <c r="F690">
        <v>1</v>
      </c>
      <c r="G690">
        <v>1</v>
      </c>
      <c r="H690" s="486">
        <f t="shared" si="279"/>
        <v>4</v>
      </c>
      <c r="I690" s="486">
        <f t="shared" si="280"/>
        <v>2</v>
      </c>
      <c r="J690" s="486">
        <v>0</v>
      </c>
      <c r="K690" s="486">
        <v>0</v>
      </c>
      <c r="L690" s="486">
        <v>0</v>
      </c>
      <c r="M690" s="486">
        <v>0</v>
      </c>
      <c r="N690" s="486">
        <f t="shared" si="281"/>
        <v>2</v>
      </c>
    </row>
    <row r="691" spans="1:14" outlineLevel="1">
      <c r="A691" t="s">
        <v>1716</v>
      </c>
      <c r="B691" t="e">
        <f t="shared" si="278"/>
        <v>#VALUE!</v>
      </c>
      <c r="H691" s="486"/>
      <c r="I691" s="486"/>
      <c r="J691" s="486"/>
      <c r="K691" s="486"/>
      <c r="L691" s="486"/>
      <c r="M691" s="486"/>
      <c r="N691" s="486"/>
    </row>
    <row r="692" spans="1:14" outlineLevel="1">
      <c r="B692" t="e">
        <f t="shared" si="278"/>
        <v>#VALUE!</v>
      </c>
      <c r="H692" s="486"/>
      <c r="I692" s="486"/>
      <c r="J692" s="486"/>
      <c r="K692" s="486"/>
      <c r="L692" s="486"/>
      <c r="M692" s="486"/>
      <c r="N692" s="486"/>
    </row>
    <row r="693" spans="1:14" outlineLevel="1">
      <c r="B693" t="e">
        <f>INDEX(i.Region_Desc,$C693,1)&amp;" "&amp;INDEX(i.GenotypeDesc,$D693,1)&amp;" "&amp;INDEX(i.TOL_Desc,$E693,1)</f>
        <v>#VALUE!</v>
      </c>
      <c r="H693" s="486"/>
      <c r="I693" s="486"/>
      <c r="J693" s="486"/>
      <c r="K693" s="486"/>
      <c r="L693" s="486"/>
      <c r="M693" s="486"/>
      <c r="N693" s="486"/>
    </row>
    <row r="694" spans="1:14" outlineLevel="1">
      <c r="A694" t="s">
        <v>878</v>
      </c>
      <c r="B694" t="str">
        <f t="shared" si="278"/>
        <v>SWV  Win</v>
      </c>
      <c r="C694">
        <v>1</v>
      </c>
      <c r="D694">
        <v>4</v>
      </c>
      <c r="E694">
        <v>1</v>
      </c>
      <c r="F694">
        <v>1</v>
      </c>
      <c r="G694">
        <v>1</v>
      </c>
      <c r="H694" s="486">
        <f t="shared" si="279"/>
        <v>5</v>
      </c>
      <c r="I694" s="486">
        <f t="shared" si="280"/>
        <v>4</v>
      </c>
      <c r="J694" s="486">
        <v>0</v>
      </c>
      <c r="K694" s="486">
        <v>0</v>
      </c>
      <c r="L694" s="486">
        <v>0</v>
      </c>
      <c r="M694" s="486">
        <v>0</v>
      </c>
      <c r="N694" s="486">
        <f t="shared" si="281"/>
        <v>3</v>
      </c>
    </row>
    <row r="695" spans="1:14" outlineLevel="1">
      <c r="B695" t="str">
        <f t="shared" si="278"/>
        <v>SWV  Spr</v>
      </c>
      <c r="C695">
        <v>1</v>
      </c>
      <c r="D695">
        <v>4</v>
      </c>
      <c r="E695">
        <v>2</v>
      </c>
      <c r="F695">
        <v>1</v>
      </c>
      <c r="G695">
        <v>1</v>
      </c>
      <c r="H695" s="486">
        <f t="shared" si="279"/>
        <v>5</v>
      </c>
      <c r="I695" s="486">
        <f t="shared" si="280"/>
        <v>3</v>
      </c>
      <c r="J695" s="486">
        <v>0</v>
      </c>
      <c r="K695" s="486">
        <v>0</v>
      </c>
      <c r="L695" s="486">
        <v>0</v>
      </c>
      <c r="M695" s="486">
        <v>0</v>
      </c>
      <c r="N695" s="486">
        <f t="shared" si="281"/>
        <v>3</v>
      </c>
    </row>
    <row r="696" spans="1:14" outlineLevel="1">
      <c r="A696" s="113"/>
      <c r="B696" t="str">
        <f>INDEX(i.Region_Desc,$C696,1)&amp;" "&amp;INDEX(i.GenotypeDesc,$D696,1)&amp;" "&amp;INDEX(i.TOL_Desc,$E696,1)</f>
        <v>SWV  Spr</v>
      </c>
      <c r="C696">
        <v>1</v>
      </c>
      <c r="D696">
        <v>4</v>
      </c>
      <c r="E696">
        <v>3</v>
      </c>
      <c r="F696">
        <v>1</v>
      </c>
      <c r="G696">
        <v>1</v>
      </c>
      <c r="H696" s="486">
        <f t="shared" si="279"/>
        <v>5</v>
      </c>
      <c r="I696" s="486">
        <f t="shared" si="280"/>
        <v>2</v>
      </c>
      <c r="J696" s="486">
        <v>0</v>
      </c>
      <c r="K696" s="486">
        <v>0</v>
      </c>
      <c r="L696" s="486">
        <v>0</v>
      </c>
      <c r="M696" s="486">
        <v>0</v>
      </c>
      <c r="N696" s="486">
        <f t="shared" si="281"/>
        <v>3</v>
      </c>
    </row>
    <row r="697" spans="1:14" outlineLevel="1">
      <c r="A697" s="108" t="s">
        <v>1128</v>
      </c>
      <c r="B697" t="str">
        <f t="shared" si="278"/>
        <v>GSM  Win</v>
      </c>
      <c r="C697">
        <v>2</v>
      </c>
      <c r="D697">
        <v>1</v>
      </c>
      <c r="E697">
        <v>1</v>
      </c>
      <c r="F697">
        <v>1</v>
      </c>
      <c r="G697">
        <v>1</v>
      </c>
      <c r="H697" s="486">
        <f t="shared" si="279"/>
        <v>3</v>
      </c>
      <c r="I697" s="486">
        <f t="shared" si="280"/>
        <v>4</v>
      </c>
      <c r="J697" s="486">
        <v>0</v>
      </c>
      <c r="K697" s="486">
        <v>0</v>
      </c>
      <c r="L697" s="486">
        <v>0</v>
      </c>
      <c r="M697" s="486">
        <v>0</v>
      </c>
      <c r="N697" s="486">
        <f t="shared" si="281"/>
        <v>2</v>
      </c>
    </row>
    <row r="698" spans="1:14" outlineLevel="1">
      <c r="B698" t="str">
        <f t="shared" si="278"/>
        <v>GSM  Spr</v>
      </c>
      <c r="C698">
        <v>2</v>
      </c>
      <c r="D698">
        <v>1</v>
      </c>
      <c r="E698">
        <v>2</v>
      </c>
      <c r="F698">
        <v>1</v>
      </c>
      <c r="G698">
        <v>1</v>
      </c>
      <c r="H698" s="486">
        <f t="shared" si="279"/>
        <v>3</v>
      </c>
      <c r="I698" s="486">
        <f t="shared" si="280"/>
        <v>3</v>
      </c>
      <c r="J698" s="486">
        <v>0</v>
      </c>
      <c r="K698" s="486">
        <v>0</v>
      </c>
      <c r="L698" s="486">
        <v>0</v>
      </c>
      <c r="M698" s="486">
        <v>0</v>
      </c>
      <c r="N698" s="486">
        <f t="shared" si="281"/>
        <v>2</v>
      </c>
    </row>
    <row r="699" spans="1:14" outlineLevel="1">
      <c r="B699" t="str">
        <f>INDEX(i.Region_Desc,$C699,1)&amp;" "&amp;INDEX(i.GenotypeDesc,$D699,1)&amp;" "&amp;INDEX(i.TOL_Desc,$E699,1)</f>
        <v>GSM  Spr</v>
      </c>
      <c r="C699">
        <v>2</v>
      </c>
      <c r="D699">
        <v>1</v>
      </c>
      <c r="E699">
        <v>3</v>
      </c>
      <c r="F699">
        <v>1</v>
      </c>
      <c r="G699">
        <v>1</v>
      </c>
      <c r="H699" s="486">
        <f t="shared" si="279"/>
        <v>3</v>
      </c>
      <c r="I699" s="486">
        <f t="shared" si="280"/>
        <v>2</v>
      </c>
      <c r="J699" s="486">
        <v>0</v>
      </c>
      <c r="K699" s="486">
        <v>0</v>
      </c>
      <c r="L699" s="486">
        <v>0</v>
      </c>
      <c r="M699" s="486">
        <v>0</v>
      </c>
      <c r="N699" s="486">
        <f t="shared" si="281"/>
        <v>2</v>
      </c>
    </row>
    <row r="700" spans="1:14" outlineLevel="1">
      <c r="A700" t="s">
        <v>1129</v>
      </c>
      <c r="B700" t="str">
        <f t="shared" si="278"/>
        <v>GSM  Win</v>
      </c>
      <c r="C700">
        <v>2</v>
      </c>
      <c r="D700">
        <v>2</v>
      </c>
      <c r="E700">
        <v>1</v>
      </c>
      <c r="F700">
        <v>1</v>
      </c>
      <c r="G700">
        <v>1</v>
      </c>
      <c r="H700" s="486">
        <f t="shared" si="279"/>
        <v>4</v>
      </c>
      <c r="I700" s="486">
        <f t="shared" si="280"/>
        <v>4</v>
      </c>
      <c r="J700" s="486">
        <v>0</v>
      </c>
      <c r="K700" s="486">
        <v>0</v>
      </c>
      <c r="L700" s="486">
        <v>0</v>
      </c>
      <c r="M700" s="486">
        <v>0</v>
      </c>
      <c r="N700" s="486">
        <f t="shared" si="281"/>
        <v>2</v>
      </c>
    </row>
    <row r="701" spans="1:14" outlineLevel="1">
      <c r="B701" t="str">
        <f t="shared" si="278"/>
        <v>GSM  Spr</v>
      </c>
      <c r="C701">
        <v>2</v>
      </c>
      <c r="D701">
        <v>2</v>
      </c>
      <c r="E701">
        <v>2</v>
      </c>
      <c r="F701">
        <v>1</v>
      </c>
      <c r="G701">
        <v>1</v>
      </c>
      <c r="H701" s="486">
        <f t="shared" si="279"/>
        <v>4</v>
      </c>
      <c r="I701" s="486">
        <f t="shared" si="280"/>
        <v>3</v>
      </c>
      <c r="J701" s="486">
        <v>0</v>
      </c>
      <c r="K701" s="486">
        <v>0</v>
      </c>
      <c r="L701" s="486">
        <v>0</v>
      </c>
      <c r="M701" s="486">
        <v>0</v>
      </c>
      <c r="N701" s="486">
        <f t="shared" si="281"/>
        <v>2</v>
      </c>
    </row>
    <row r="702" spans="1:14" outlineLevel="1">
      <c r="B702" t="str">
        <f>INDEX(i.Region_Desc,$C702,1)&amp;" "&amp;INDEX(i.GenotypeDesc,$D702,1)&amp;" "&amp;INDEX(i.TOL_Desc,$E702,1)</f>
        <v>GSM  Spr</v>
      </c>
      <c r="C702">
        <v>2</v>
      </c>
      <c r="D702">
        <v>2</v>
      </c>
      <c r="E702">
        <v>3</v>
      </c>
      <c r="F702">
        <v>1</v>
      </c>
      <c r="G702">
        <v>1</v>
      </c>
      <c r="H702" s="486">
        <f t="shared" si="279"/>
        <v>4</v>
      </c>
      <c r="I702" s="486">
        <f t="shared" si="280"/>
        <v>2</v>
      </c>
      <c r="J702" s="486">
        <v>0</v>
      </c>
      <c r="K702" s="486">
        <v>0</v>
      </c>
      <c r="L702" s="486">
        <v>0</v>
      </c>
      <c r="M702" s="486">
        <v>0</v>
      </c>
      <c r="N702" s="486">
        <f t="shared" si="281"/>
        <v>2</v>
      </c>
    </row>
    <row r="703" spans="1:14" outlineLevel="1">
      <c r="A703" t="s">
        <v>1716</v>
      </c>
      <c r="B703" t="e">
        <f t="shared" si="278"/>
        <v>#VALUE!</v>
      </c>
      <c r="H703" s="486"/>
      <c r="I703" s="486"/>
      <c r="J703" s="486"/>
      <c r="K703" s="486"/>
      <c r="L703" s="486"/>
      <c r="M703" s="486"/>
      <c r="N703" s="486"/>
    </row>
    <row r="704" spans="1:14" outlineLevel="1">
      <c r="B704" t="e">
        <f t="shared" si="278"/>
        <v>#VALUE!</v>
      </c>
      <c r="H704" s="486"/>
      <c r="I704" s="486"/>
      <c r="J704" s="486"/>
      <c r="K704" s="486"/>
      <c r="L704" s="486"/>
      <c r="M704" s="486"/>
      <c r="N704" s="486"/>
    </row>
    <row r="705" spans="1:14" outlineLevel="1">
      <c r="B705" t="e">
        <f>INDEX(i.Region_Desc,$C705,1)&amp;" "&amp;INDEX(i.GenotypeDesc,$D705,1)&amp;" "&amp;INDEX(i.TOL_Desc,$E705,1)</f>
        <v>#VALUE!</v>
      </c>
      <c r="H705" s="486"/>
      <c r="I705" s="486"/>
      <c r="J705" s="486"/>
      <c r="K705" s="486"/>
      <c r="L705" s="486"/>
      <c r="M705" s="486"/>
      <c r="N705" s="486"/>
    </row>
    <row r="706" spans="1:14" outlineLevel="1">
      <c r="A706" t="s">
        <v>878</v>
      </c>
      <c r="B706" t="str">
        <f t="shared" si="278"/>
        <v>GSM  Win</v>
      </c>
      <c r="C706">
        <v>2</v>
      </c>
      <c r="D706">
        <v>4</v>
      </c>
      <c r="E706">
        <v>1</v>
      </c>
      <c r="F706">
        <v>1</v>
      </c>
      <c r="G706">
        <v>1</v>
      </c>
      <c r="H706" s="486">
        <f t="shared" si="279"/>
        <v>5</v>
      </c>
      <c r="I706" s="486">
        <f t="shared" si="280"/>
        <v>4</v>
      </c>
      <c r="J706" s="486">
        <v>0</v>
      </c>
      <c r="K706" s="486">
        <v>0</v>
      </c>
      <c r="L706" s="486">
        <v>0</v>
      </c>
      <c r="M706" s="486">
        <v>0</v>
      </c>
      <c r="N706" s="486">
        <f t="shared" si="281"/>
        <v>3</v>
      </c>
    </row>
    <row r="707" spans="1:14" outlineLevel="1">
      <c r="B707" t="str">
        <f t="shared" si="278"/>
        <v>GSM  Spr</v>
      </c>
      <c r="C707">
        <v>2</v>
      </c>
      <c r="D707">
        <v>4</v>
      </c>
      <c r="E707">
        <v>2</v>
      </c>
      <c r="F707">
        <v>1</v>
      </c>
      <c r="G707">
        <v>1</v>
      </c>
      <c r="H707" s="486">
        <f t="shared" si="279"/>
        <v>5</v>
      </c>
      <c r="I707" s="486">
        <f t="shared" si="280"/>
        <v>3</v>
      </c>
      <c r="J707" s="486">
        <v>0</v>
      </c>
      <c r="K707" s="486">
        <v>0</v>
      </c>
      <c r="L707" s="486">
        <v>0</v>
      </c>
      <c r="M707" s="486">
        <v>0</v>
      </c>
      <c r="N707" s="486">
        <f t="shared" si="281"/>
        <v>3</v>
      </c>
    </row>
    <row r="708" spans="1:14" outlineLevel="1">
      <c r="A708" s="113"/>
      <c r="B708" t="str">
        <f>INDEX(i.Region_Desc,$C708,1)&amp;" "&amp;INDEX(i.GenotypeDesc,$D708,1)&amp;" "&amp;INDEX(i.TOL_Desc,$E708,1)</f>
        <v>GSM  Spr</v>
      </c>
      <c r="C708">
        <v>2</v>
      </c>
      <c r="D708">
        <v>4</v>
      </c>
      <c r="E708">
        <v>3</v>
      </c>
      <c r="F708">
        <v>1</v>
      </c>
      <c r="G708">
        <v>1</v>
      </c>
      <c r="H708" s="486">
        <f t="shared" si="279"/>
        <v>5</v>
      </c>
      <c r="I708" s="486">
        <f t="shared" si="280"/>
        <v>2</v>
      </c>
      <c r="J708" s="486">
        <v>0</v>
      </c>
      <c r="K708" s="486">
        <v>0</v>
      </c>
      <c r="L708" s="486">
        <v>0</v>
      </c>
      <c r="M708" s="486">
        <v>0</v>
      </c>
      <c r="N708" s="486">
        <f t="shared" si="281"/>
        <v>3</v>
      </c>
    </row>
    <row r="709" spans="1:14" outlineLevel="1">
      <c r="A709" s="108" t="s">
        <v>1128</v>
      </c>
      <c r="B709" t="str">
        <f t="shared" si="278"/>
        <v>CWM  Win</v>
      </c>
      <c r="C709">
        <v>3</v>
      </c>
      <c r="D709">
        <v>1</v>
      </c>
      <c r="E709">
        <v>1</v>
      </c>
      <c r="F709">
        <v>1</v>
      </c>
      <c r="G709">
        <v>1</v>
      </c>
      <c r="H709" s="486">
        <f t="shared" si="279"/>
        <v>3</v>
      </c>
      <c r="I709" s="486">
        <f t="shared" si="280"/>
        <v>4</v>
      </c>
      <c r="J709" s="486">
        <v>0</v>
      </c>
      <c r="K709" s="486">
        <v>0</v>
      </c>
      <c r="L709" s="486">
        <v>0</v>
      </c>
      <c r="M709" s="486">
        <v>0</v>
      </c>
      <c r="N709" s="486">
        <f t="shared" si="281"/>
        <v>2</v>
      </c>
    </row>
    <row r="710" spans="1:14" outlineLevel="1">
      <c r="B710" t="str">
        <f t="shared" si="278"/>
        <v>CWM  Spr</v>
      </c>
      <c r="C710">
        <v>3</v>
      </c>
      <c r="D710">
        <v>1</v>
      </c>
      <c r="E710">
        <v>2</v>
      </c>
      <c r="F710">
        <v>1</v>
      </c>
      <c r="G710">
        <v>1</v>
      </c>
      <c r="H710" s="486">
        <f t="shared" si="279"/>
        <v>3</v>
      </c>
      <c r="I710" s="486">
        <f t="shared" si="280"/>
        <v>3</v>
      </c>
      <c r="J710" s="486">
        <v>0</v>
      </c>
      <c r="K710" s="486">
        <v>0</v>
      </c>
      <c r="L710" s="486">
        <v>0</v>
      </c>
      <c r="M710" s="486">
        <v>0</v>
      </c>
      <c r="N710" s="486">
        <f t="shared" si="281"/>
        <v>2</v>
      </c>
    </row>
    <row r="711" spans="1:14" outlineLevel="1">
      <c r="B711" t="str">
        <f>INDEX(i.Region_Desc,$C711,1)&amp;" "&amp;INDEX(i.GenotypeDesc,$D711,1)&amp;" "&amp;INDEX(i.TOL_Desc,$E711,1)</f>
        <v>CWM  Spr</v>
      </c>
      <c r="C711">
        <v>3</v>
      </c>
      <c r="D711">
        <v>1</v>
      </c>
      <c r="E711">
        <v>3</v>
      </c>
      <c r="F711">
        <v>1</v>
      </c>
      <c r="G711">
        <v>1</v>
      </c>
      <c r="H711" s="486">
        <f t="shared" si="279"/>
        <v>3</v>
      </c>
      <c r="I711" s="486">
        <f t="shared" si="280"/>
        <v>2</v>
      </c>
      <c r="J711" s="486">
        <v>0</v>
      </c>
      <c r="K711" s="486">
        <v>0</v>
      </c>
      <c r="L711" s="486">
        <v>0</v>
      </c>
      <c r="M711" s="486">
        <v>0</v>
      </c>
      <c r="N711" s="486">
        <f t="shared" si="281"/>
        <v>2</v>
      </c>
    </row>
    <row r="712" spans="1:14" outlineLevel="1">
      <c r="A712" t="s">
        <v>1129</v>
      </c>
      <c r="B712" t="str">
        <f t="shared" si="278"/>
        <v>CWM  Win</v>
      </c>
      <c r="C712">
        <v>3</v>
      </c>
      <c r="D712">
        <v>2</v>
      </c>
      <c r="E712">
        <v>1</v>
      </c>
      <c r="F712">
        <v>1</v>
      </c>
      <c r="G712">
        <v>1</v>
      </c>
      <c r="H712" s="486">
        <f t="shared" si="279"/>
        <v>4</v>
      </c>
      <c r="I712" s="486">
        <f t="shared" si="280"/>
        <v>4</v>
      </c>
      <c r="J712" s="486">
        <v>0</v>
      </c>
      <c r="K712" s="486">
        <v>0</v>
      </c>
      <c r="L712" s="486">
        <v>0</v>
      </c>
      <c r="M712" s="486">
        <v>0</v>
      </c>
      <c r="N712" s="486">
        <f t="shared" si="281"/>
        <v>2</v>
      </c>
    </row>
    <row r="713" spans="1:14" outlineLevel="1">
      <c r="B713" t="str">
        <f t="shared" si="278"/>
        <v>CWM  Spr</v>
      </c>
      <c r="C713">
        <v>3</v>
      </c>
      <c r="D713">
        <v>2</v>
      </c>
      <c r="E713">
        <v>2</v>
      </c>
      <c r="F713">
        <v>1</v>
      </c>
      <c r="G713">
        <v>1</v>
      </c>
      <c r="H713" s="486">
        <f t="shared" si="279"/>
        <v>4</v>
      </c>
      <c r="I713" s="486">
        <f t="shared" si="280"/>
        <v>3</v>
      </c>
      <c r="J713" s="486">
        <v>0</v>
      </c>
      <c r="K713" s="486">
        <v>0</v>
      </c>
      <c r="L713" s="486">
        <v>0</v>
      </c>
      <c r="M713" s="486">
        <v>0</v>
      </c>
      <c r="N713" s="486">
        <f t="shared" si="281"/>
        <v>2</v>
      </c>
    </row>
    <row r="714" spans="1:14" outlineLevel="1">
      <c r="B714" t="str">
        <f>INDEX(i.Region_Desc,$C714,1)&amp;" "&amp;INDEX(i.GenotypeDesc,$D714,1)&amp;" "&amp;INDEX(i.TOL_Desc,$E714,1)</f>
        <v>CWM  Spr</v>
      </c>
      <c r="C714">
        <v>3</v>
      </c>
      <c r="D714">
        <v>2</v>
      </c>
      <c r="E714">
        <v>3</v>
      </c>
      <c r="F714">
        <v>1</v>
      </c>
      <c r="G714">
        <v>1</v>
      </c>
      <c r="H714" s="486">
        <f t="shared" si="279"/>
        <v>4</v>
      </c>
      <c r="I714" s="486">
        <f t="shared" si="280"/>
        <v>2</v>
      </c>
      <c r="J714" s="486">
        <v>0</v>
      </c>
      <c r="K714" s="486">
        <v>0</v>
      </c>
      <c r="L714" s="486">
        <v>0</v>
      </c>
      <c r="M714" s="486">
        <v>0</v>
      </c>
      <c r="N714" s="486">
        <f t="shared" si="281"/>
        <v>2</v>
      </c>
    </row>
    <row r="715" spans="1:14" outlineLevel="1">
      <c r="A715" t="s">
        <v>1716</v>
      </c>
      <c r="B715" t="e">
        <f t="shared" si="278"/>
        <v>#VALUE!</v>
      </c>
      <c r="H715" s="486"/>
      <c r="I715" s="486"/>
      <c r="J715" s="486"/>
      <c r="K715" s="486"/>
      <c r="L715" s="486"/>
      <c r="M715" s="486"/>
      <c r="N715" s="486"/>
    </row>
    <row r="716" spans="1:14" outlineLevel="1">
      <c r="B716" t="e">
        <f t="shared" si="278"/>
        <v>#VALUE!</v>
      </c>
      <c r="H716" s="486"/>
      <c r="I716" s="486"/>
      <c r="J716" s="486"/>
      <c r="K716" s="486"/>
      <c r="L716" s="486"/>
      <c r="M716" s="486"/>
      <c r="N716" s="486"/>
    </row>
    <row r="717" spans="1:14" outlineLevel="1">
      <c r="B717" t="e">
        <f>INDEX(i.Region_Desc,$C717,1)&amp;" "&amp;INDEX(i.GenotypeDesc,$D717,1)&amp;" "&amp;INDEX(i.TOL_Desc,$E717,1)</f>
        <v>#VALUE!</v>
      </c>
      <c r="H717" s="486"/>
      <c r="I717" s="486"/>
      <c r="J717" s="486"/>
      <c r="K717" s="486"/>
      <c r="L717" s="486"/>
      <c r="M717" s="486"/>
      <c r="N717" s="486"/>
    </row>
    <row r="718" spans="1:14" outlineLevel="1">
      <c r="A718" t="s">
        <v>878</v>
      </c>
      <c r="B718" t="str">
        <f t="shared" si="278"/>
        <v>CWM  Win</v>
      </c>
      <c r="C718">
        <v>3</v>
      </c>
      <c r="D718">
        <v>4</v>
      </c>
      <c r="E718">
        <v>1</v>
      </c>
      <c r="F718">
        <v>1</v>
      </c>
      <c r="G718">
        <v>1</v>
      </c>
      <c r="H718" s="486">
        <f t="shared" si="279"/>
        <v>5</v>
      </c>
      <c r="I718" s="486">
        <f t="shared" si="280"/>
        <v>4</v>
      </c>
      <c r="J718" s="486">
        <v>0</v>
      </c>
      <c r="K718" s="486">
        <v>0</v>
      </c>
      <c r="L718" s="486">
        <v>0</v>
      </c>
      <c r="M718" s="486">
        <v>0</v>
      </c>
      <c r="N718" s="486">
        <f t="shared" si="281"/>
        <v>3</v>
      </c>
    </row>
    <row r="719" spans="1:14" outlineLevel="1">
      <c r="B719" t="str">
        <f t="shared" si="278"/>
        <v>CWM  Spr</v>
      </c>
      <c r="C719">
        <v>3</v>
      </c>
      <c r="D719">
        <v>4</v>
      </c>
      <c r="E719">
        <v>2</v>
      </c>
      <c r="F719">
        <v>1</v>
      </c>
      <c r="G719">
        <v>1</v>
      </c>
      <c r="H719" s="486">
        <f t="shared" si="279"/>
        <v>5</v>
      </c>
      <c r="I719" s="486">
        <f t="shared" si="280"/>
        <v>3</v>
      </c>
      <c r="J719" s="486">
        <v>0</v>
      </c>
      <c r="K719" s="486">
        <v>0</v>
      </c>
      <c r="L719" s="486">
        <v>0</v>
      </c>
      <c r="M719" s="486">
        <v>0</v>
      </c>
      <c r="N719" s="486">
        <f t="shared" si="281"/>
        <v>3</v>
      </c>
    </row>
    <row r="720" spans="1:14" outlineLevel="1">
      <c r="A720" s="113"/>
      <c r="B720" t="str">
        <f>INDEX(i.Region_Desc,$C720,1)&amp;" "&amp;INDEX(i.GenotypeDesc,$D720,1)&amp;" "&amp;INDEX(i.TOL_Desc,$E720,1)</f>
        <v>CWM  Spr</v>
      </c>
      <c r="C720">
        <v>3</v>
      </c>
      <c r="D720">
        <v>4</v>
      </c>
      <c r="E720">
        <v>3</v>
      </c>
      <c r="F720">
        <v>1</v>
      </c>
      <c r="G720">
        <v>1</v>
      </c>
      <c r="H720" s="486">
        <f t="shared" si="279"/>
        <v>5</v>
      </c>
      <c r="I720" s="486">
        <f t="shared" si="280"/>
        <v>2</v>
      </c>
      <c r="J720" s="486">
        <v>0</v>
      </c>
      <c r="K720" s="486">
        <v>0</v>
      </c>
      <c r="L720" s="486">
        <v>0</v>
      </c>
      <c r="M720" s="486">
        <v>0</v>
      </c>
      <c r="N720" s="486">
        <f t="shared" si="281"/>
        <v>3</v>
      </c>
    </row>
  </sheetData>
  <phoneticPr fontId="6" type="noConversion"/>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codeName="Sheet6">
    <outlinePr summaryBelow="0" summaryRight="0"/>
  </sheetPr>
  <dimension ref="A1:GJ720"/>
  <sheetViews>
    <sheetView topLeftCell="A72" workbookViewId="0">
      <selection activeCell="D4" sqref="D4"/>
    </sheetView>
    <sheetView topLeftCell="A7" workbookViewId="1">
      <selection activeCell="C30" sqref="C30:K32"/>
    </sheetView>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2</v>
      </c>
      <c r="D4" s="65" t="str">
        <f>(INDEX(i.TOL_Desc,d.TOL,1)&amp;" ")</f>
        <v xml:space="preserve">Win </v>
      </c>
    </row>
    <row r="5" spans="1:73">
      <c r="A5" s="193" t="s">
        <v>1160</v>
      </c>
    </row>
    <row r="6" spans="1:73" hidden="1"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hidden="1"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hidden="1"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hidden="1"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hidden="1"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hidden="1"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hidden="1"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hidden="1"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hidden="1"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63"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si="16"/>
        <v>-</v>
      </c>
      <c r="D60" s="200" t="str">
        <f t="shared" si="16"/>
        <v>-</v>
      </c>
      <c r="E60" s="200" t="str">
        <f t="shared" ref="E60:F60" si="23">E56</f>
        <v>-</v>
      </c>
      <c r="F60" s="200" t="str">
        <f t="shared" si="23"/>
        <v>-</v>
      </c>
      <c r="G60" s="200" t="str">
        <f t="shared" si="18"/>
        <v>-</v>
      </c>
      <c r="H60" s="201" t="str">
        <f t="shared" si="18"/>
        <v>-</v>
      </c>
      <c r="I60" s="198">
        <v>0.5</v>
      </c>
      <c r="J60" s="207">
        <v>0.01</v>
      </c>
      <c r="L60" s="199">
        <f t="shared" ref="L60:M63" si="24">L48</f>
        <v>0</v>
      </c>
      <c r="M60" s="199">
        <f t="shared" si="24"/>
        <v>0</v>
      </c>
      <c r="N60" s="207">
        <v>0.06</v>
      </c>
      <c r="O60" s="176"/>
      <c r="P60" s="176"/>
      <c r="Q60" s="176"/>
      <c r="R60" s="176"/>
      <c r="S60" s="208" t="s">
        <v>539</v>
      </c>
      <c r="T60" s="176" t="s">
        <v>540</v>
      </c>
      <c r="U60" s="176"/>
      <c r="V60" s="176"/>
      <c r="W60" s="176"/>
    </row>
    <row r="61" spans="1:23" outlineLevel="1">
      <c r="A61" s="184">
        <v>6</v>
      </c>
      <c r="B61" s="195" t="s">
        <v>429</v>
      </c>
      <c r="C61" s="200" t="str">
        <f t="shared" si="16"/>
        <v>-</v>
      </c>
      <c r="D61" s="200" t="b">
        <f t="shared" si="16"/>
        <v>1</v>
      </c>
      <c r="E61" s="200" t="str">
        <f t="shared" ref="E61:F61" si="25">E57</f>
        <v>-</v>
      </c>
      <c r="F61" s="200" t="b">
        <f t="shared" si="25"/>
        <v>1</v>
      </c>
      <c r="G61" s="200" t="str">
        <f t="shared" si="18"/>
        <v>-</v>
      </c>
      <c r="H61" s="201" t="str">
        <f t="shared" si="18"/>
        <v>-</v>
      </c>
      <c r="I61" s="202">
        <f ca="1">OFFSET(I61,-1,0)</f>
        <v>0.5</v>
      </c>
      <c r="J61" s="209">
        <f>J$60+J49</f>
        <v>0.01</v>
      </c>
      <c r="L61" s="199">
        <f t="shared" si="24"/>
        <v>0</v>
      </c>
      <c r="M61" s="199">
        <f t="shared" si="24"/>
        <v>0</v>
      </c>
      <c r="N61" s="210">
        <f>N$60+M61</f>
        <v>0.06</v>
      </c>
      <c r="O61" s="176"/>
      <c r="P61" s="176"/>
      <c r="Q61" s="176"/>
      <c r="R61" s="176"/>
      <c r="S61" s="176"/>
      <c r="T61" s="176" t="s">
        <v>999</v>
      </c>
      <c r="U61" s="176"/>
      <c r="V61" s="176"/>
      <c r="W61" s="176"/>
    </row>
    <row r="62" spans="1:23" outlineLevel="1">
      <c r="A62" s="184">
        <v>7</v>
      </c>
      <c r="B62" s="195" t="s">
        <v>430</v>
      </c>
      <c r="C62" s="200" t="b">
        <f t="shared" si="16"/>
        <v>1</v>
      </c>
      <c r="D62" s="200" t="str">
        <f t="shared" si="16"/>
        <v>-</v>
      </c>
      <c r="E62" s="200" t="b">
        <f t="shared" ref="E62:F62" si="26">E58</f>
        <v>1</v>
      </c>
      <c r="F62" s="200" t="str">
        <f t="shared" si="26"/>
        <v>-</v>
      </c>
      <c r="G62" s="200" t="str">
        <f t="shared" si="18"/>
        <v>-</v>
      </c>
      <c r="H62" s="201" t="str">
        <f t="shared" si="18"/>
        <v>-</v>
      </c>
      <c r="I62" s="202">
        <f ca="1">OFFSET(I62,-1,0)</f>
        <v>0.5</v>
      </c>
      <c r="J62" s="209">
        <f>J$60+J50</f>
        <v>2.2499999999999999E-2</v>
      </c>
      <c r="L62" s="199">
        <f t="shared" si="24"/>
        <v>6.25E-2</v>
      </c>
      <c r="M62" s="199">
        <f t="shared" si="24"/>
        <v>6.25E-2</v>
      </c>
      <c r="N62" s="210">
        <f>N$60+M62</f>
        <v>0.1225</v>
      </c>
      <c r="O62" s="176"/>
      <c r="P62" s="176"/>
      <c r="Q62" s="176"/>
      <c r="R62" s="176"/>
      <c r="S62" s="176"/>
      <c r="T62" s="176"/>
      <c r="U62" s="176"/>
      <c r="V62" s="176"/>
      <c r="W62" s="176"/>
    </row>
    <row r="63" spans="1:23" outlineLevel="1">
      <c r="A63" s="184">
        <v>8</v>
      </c>
      <c r="B63" s="203" t="s">
        <v>431</v>
      </c>
      <c r="C63" s="204" t="str">
        <f t="shared" si="16"/>
        <v>-</v>
      </c>
      <c r="D63" s="204" t="str">
        <f t="shared" si="16"/>
        <v>-</v>
      </c>
      <c r="E63" s="204" t="str">
        <f t="shared" ref="E63:F63" si="27">E59</f>
        <v>-</v>
      </c>
      <c r="F63" s="204" t="str">
        <f t="shared" si="27"/>
        <v>-</v>
      </c>
      <c r="G63" s="204" t="b">
        <f t="shared" si="18"/>
        <v>1</v>
      </c>
      <c r="H63" s="205" t="str">
        <f t="shared" si="18"/>
        <v>-</v>
      </c>
      <c r="I63" s="206">
        <f ca="1">OFFSET(I63,-1,0)</f>
        <v>0.5</v>
      </c>
      <c r="J63" s="209">
        <f>J$60+J51</f>
        <v>0.02</v>
      </c>
      <c r="L63" s="199">
        <f t="shared" si="24"/>
        <v>0</v>
      </c>
      <c r="M63" s="199">
        <f t="shared" si="24"/>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4</v>
      </c>
      <c r="Q66">
        <f>INDEX($S$66:$AD$66,1,(d.Region-1)*4+Q$47)</f>
        <v>4</v>
      </c>
      <c r="R66">
        <f>INDEX($S$66:$AD$66,1,(d.Region-1)*4+R$47)</f>
        <v>3</v>
      </c>
      <c r="S66" s="12">
        <v>4</v>
      </c>
      <c r="T66" s="12">
        <v>4</v>
      </c>
      <c r="U66" s="12">
        <v>4</v>
      </c>
      <c r="V66" s="12">
        <v>3</v>
      </c>
      <c r="W66" s="12">
        <v>4</v>
      </c>
      <c r="X66" s="12">
        <v>4</v>
      </c>
      <c r="Y66" s="12">
        <v>4</v>
      </c>
      <c r="Z66" s="12">
        <v>3</v>
      </c>
      <c r="AA66" s="12">
        <v>4</v>
      </c>
      <c r="AB66" s="12">
        <v>4</v>
      </c>
      <c r="AC66" s="12">
        <v>4</v>
      </c>
      <c r="AD66" s="12">
        <v>3</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8">$C105*E$104</f>
        <v>0.01</v>
      </c>
      <c r="F105" s="350">
        <f t="shared" si="28"/>
        <v>1.7000000000000001E-2</v>
      </c>
      <c r="G105" s="351">
        <f t="shared" si="28"/>
        <v>0.02</v>
      </c>
      <c r="H105" s="349">
        <f t="shared" ref="H105:J107" si="29">$D105*H$104</f>
        <v>5.5E-2</v>
      </c>
      <c r="I105" s="350">
        <f t="shared" si="29"/>
        <v>9.35E-2</v>
      </c>
      <c r="J105" s="351">
        <f t="shared" si="29"/>
        <v>0.11</v>
      </c>
    </row>
    <row r="106" spans="1:192" outlineLevel="1">
      <c r="A106">
        <v>2</v>
      </c>
      <c r="B106" t="s">
        <v>860</v>
      </c>
      <c r="C106" s="348">
        <v>-0.06</v>
      </c>
      <c r="D106" s="348">
        <v>0.01</v>
      </c>
      <c r="E106" s="352">
        <f t="shared" si="28"/>
        <v>-0.03</v>
      </c>
      <c r="F106" s="176">
        <f t="shared" si="28"/>
        <v>-5.0999999999999997E-2</v>
      </c>
      <c r="G106" s="353">
        <f t="shared" si="28"/>
        <v>-0.06</v>
      </c>
      <c r="H106" s="352">
        <f t="shared" si="29"/>
        <v>5.0000000000000001E-3</v>
      </c>
      <c r="I106" s="176">
        <f t="shared" si="29"/>
        <v>8.5000000000000006E-3</v>
      </c>
      <c r="J106" s="353">
        <f t="shared" si="29"/>
        <v>0.01</v>
      </c>
    </row>
    <row r="107" spans="1:192" outlineLevel="1">
      <c r="A107">
        <v>3</v>
      </c>
      <c r="B107" t="s">
        <v>861</v>
      </c>
      <c r="C107" s="348">
        <v>0.1</v>
      </c>
      <c r="D107" s="348">
        <v>0.2</v>
      </c>
      <c r="E107" s="354">
        <f t="shared" si="28"/>
        <v>0.05</v>
      </c>
      <c r="F107" s="355">
        <f t="shared" si="28"/>
        <v>8.5000000000000006E-2</v>
      </c>
      <c r="G107" s="356">
        <f t="shared" si="28"/>
        <v>0.1</v>
      </c>
      <c r="H107" s="354">
        <f t="shared" si="29"/>
        <v>0.1</v>
      </c>
      <c r="I107" s="355">
        <f t="shared" si="29"/>
        <v>0.17</v>
      </c>
      <c r="J107" s="356">
        <f t="shared" si="29"/>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TOL:Win </v>
      </c>
      <c r="AS110" s="16" t="str">
        <f>"GI (BBT) for TOL:"&amp;D.TOLDesc</f>
        <v xml:space="preserve">GI (BBT) for TOL:Win </v>
      </c>
      <c r="BO110" s="172" t="str">
        <f>"GI - SW Victoria BBB (&amp;Mat) for TOL:"&amp;D.TOLDesc</f>
        <v xml:space="preserve">GI - SW Victoria BBB (&amp;Mat) for TOL:Win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TOL:Win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TOL:Win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TOL:Win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TOL:Win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TOL:Win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0">Y113+3</f>
        <v>7</v>
      </c>
      <c r="AA113" s="187">
        <f t="shared" si="30"/>
        <v>10</v>
      </c>
      <c r="AB113" s="187">
        <f t="shared" si="30"/>
        <v>13</v>
      </c>
      <c r="AC113" s="187">
        <f t="shared" si="30"/>
        <v>16</v>
      </c>
      <c r="AD113" s="187">
        <f t="shared" si="30"/>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1">AT113+3</f>
        <v>7</v>
      </c>
      <c r="AV113" s="187">
        <f t="shared" si="31"/>
        <v>10</v>
      </c>
      <c r="AW113" s="187">
        <f t="shared" si="31"/>
        <v>13</v>
      </c>
      <c r="AX113" s="187">
        <f t="shared" si="31"/>
        <v>16</v>
      </c>
      <c r="AY113" s="187">
        <f t="shared" si="31"/>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2">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3">Y114</f>
        <v>2:3</v>
      </c>
      <c r="AA114" s="190" t="str">
        <f t="shared" si="33"/>
        <v>2:3</v>
      </c>
      <c r="AB114" s="190" t="str">
        <f t="shared" si="33"/>
        <v>2:3</v>
      </c>
      <c r="AC114" s="190" t="str">
        <f t="shared" si="33"/>
        <v>2:3</v>
      </c>
      <c r="AD114" s="190" t="str">
        <f t="shared" si="33"/>
        <v>2:3</v>
      </c>
      <c r="AE114" s="176"/>
      <c r="AF114" s="176"/>
      <c r="AG114" s="176"/>
      <c r="AH114" s="176"/>
      <c r="AI114" s="176"/>
      <c r="AJ114" s="176"/>
      <c r="AK114" s="176"/>
      <c r="AS114" s="190" t="str">
        <f t="shared" ref="AS114:AY115" si="34">X114</f>
        <v>2:3</v>
      </c>
      <c r="AT114" s="190" t="str">
        <f t="shared" si="34"/>
        <v>2:3</v>
      </c>
      <c r="AU114" s="190" t="str">
        <f t="shared" si="34"/>
        <v>2:3</v>
      </c>
      <c r="AV114" s="190" t="str">
        <f t="shared" si="34"/>
        <v>2:3</v>
      </c>
      <c r="AW114" s="190" t="str">
        <f t="shared" si="34"/>
        <v>2:3</v>
      </c>
      <c r="AX114" s="190" t="str">
        <f t="shared" si="34"/>
        <v>2:3</v>
      </c>
      <c r="AY114" s="190" t="str">
        <f t="shared" si="34"/>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2"/>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5">Y113&amp;":"&amp;Y113+1</f>
        <v>4:5</v>
      </c>
      <c r="Z115" s="191" t="str">
        <f t="shared" si="35"/>
        <v>7:8</v>
      </c>
      <c r="AA115" s="191" t="str">
        <f t="shared" si="35"/>
        <v>10:11</v>
      </c>
      <c r="AB115" s="191" t="str">
        <f t="shared" si="35"/>
        <v>13:14</v>
      </c>
      <c r="AC115" s="191" t="str">
        <f t="shared" si="35"/>
        <v>16:17</v>
      </c>
      <c r="AD115" s="191" t="str">
        <f t="shared" si="35"/>
        <v>19:20</v>
      </c>
      <c r="AE115" s="176"/>
      <c r="AF115" s="176"/>
      <c r="AG115" s="176"/>
      <c r="AH115" s="176"/>
      <c r="AI115" s="176"/>
      <c r="AJ115" s="176"/>
      <c r="AK115" s="176"/>
      <c r="AS115" s="190" t="str">
        <f t="shared" si="34"/>
        <v>1:2</v>
      </c>
      <c r="AT115" s="190" t="str">
        <f t="shared" si="34"/>
        <v>4:5</v>
      </c>
      <c r="AU115" s="190" t="str">
        <f t="shared" si="34"/>
        <v>7:8</v>
      </c>
      <c r="AV115" s="190" t="str">
        <f t="shared" si="34"/>
        <v>10:11</v>
      </c>
      <c r="AW115" s="190" t="str">
        <f t="shared" si="34"/>
        <v>13:14</v>
      </c>
      <c r="AX115" s="190" t="str">
        <f t="shared" si="34"/>
        <v>16:17</v>
      </c>
      <c r="AY115" s="190" t="str">
        <f t="shared" si="34"/>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6">X116</f>
        <v>0:1</v>
      </c>
      <c r="Z116" s="190" t="str">
        <f t="shared" si="36"/>
        <v>0:1</v>
      </c>
      <c r="AA116" s="190" t="str">
        <f t="shared" si="36"/>
        <v>0:1</v>
      </c>
      <c r="AB116" s="190" t="str">
        <f t="shared" si="36"/>
        <v>0:1</v>
      </c>
      <c r="AC116" s="190" t="str">
        <f t="shared" si="36"/>
        <v>0:1</v>
      </c>
      <c r="AD116" s="190" t="str">
        <f t="shared" si="36"/>
        <v>0:1</v>
      </c>
      <c r="AE116" s="176"/>
      <c r="AF116" s="176"/>
      <c r="AG116" s="176"/>
      <c r="AH116" s="176"/>
      <c r="AI116" s="176"/>
      <c r="AJ116" s="176"/>
      <c r="AK116" s="176"/>
      <c r="AS116" s="192" t="s">
        <v>169</v>
      </c>
      <c r="AT116" s="190" t="str">
        <f t="shared" ref="AT116:AY116" si="37">AS116</f>
        <v>3:4</v>
      </c>
      <c r="AU116" s="190" t="str">
        <f t="shared" si="37"/>
        <v>3:4</v>
      </c>
      <c r="AV116" s="190" t="str">
        <f t="shared" si="37"/>
        <v>3:4</v>
      </c>
      <c r="AW116" s="190" t="str">
        <f t="shared" si="37"/>
        <v>3:4</v>
      </c>
      <c r="AX116" s="190" t="str">
        <f t="shared" si="37"/>
        <v>3:4</v>
      </c>
      <c r="AY116" s="190" t="str">
        <f t="shared" si="37"/>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8">D120</f>
        <v>0</v>
      </c>
      <c r="F120" s="146">
        <f t="shared" si="38"/>
        <v>0</v>
      </c>
      <c r="G120" s="146">
        <f t="shared" si="38"/>
        <v>0</v>
      </c>
      <c r="H120" s="146">
        <f t="shared" si="38"/>
        <v>0</v>
      </c>
      <c r="I120" s="146">
        <f t="shared" si="38"/>
        <v>0</v>
      </c>
      <c r="J120" s="146">
        <f t="shared" si="38"/>
        <v>0</v>
      </c>
      <c r="K120" s="146">
        <f t="shared" si="38"/>
        <v>0</v>
      </c>
      <c r="L120" s="146">
        <f t="shared" si="38"/>
        <v>0</v>
      </c>
      <c r="M120" s="146">
        <f t="shared" si="38"/>
        <v>0</v>
      </c>
      <c r="N120" s="146">
        <f t="shared" si="38"/>
        <v>0</v>
      </c>
      <c r="O120" s="146">
        <f t="shared" si="38"/>
        <v>0</v>
      </c>
      <c r="P120" s="146">
        <f t="shared" si="38"/>
        <v>0</v>
      </c>
      <c r="Q120" s="146">
        <f t="shared" si="38"/>
        <v>0</v>
      </c>
      <c r="R120" s="146">
        <v>1</v>
      </c>
      <c r="S120" s="146">
        <f>R120</f>
        <v>1</v>
      </c>
      <c r="T120" s="146">
        <f t="shared" si="38"/>
        <v>1</v>
      </c>
      <c r="U120" s="146">
        <f t="shared" si="38"/>
        <v>1</v>
      </c>
      <c r="V120" s="146">
        <f t="shared" si="38"/>
        <v>1</v>
      </c>
      <c r="W120" s="146">
        <f t="shared" si="38"/>
        <v>1</v>
      </c>
      <c r="X120" s="146">
        <f t="shared" si="38"/>
        <v>1</v>
      </c>
      <c r="Y120" s="146">
        <f t="shared" si="38"/>
        <v>1</v>
      </c>
      <c r="Z120" s="146">
        <f t="shared" si="38"/>
        <v>1</v>
      </c>
      <c r="AA120" s="146">
        <f t="shared" si="38"/>
        <v>1</v>
      </c>
      <c r="AB120" s="146">
        <f t="shared" si="38"/>
        <v>1</v>
      </c>
      <c r="AC120" s="146">
        <f t="shared" si="38"/>
        <v>1</v>
      </c>
      <c r="AD120" s="146">
        <f t="shared" si="38"/>
        <v>1</v>
      </c>
      <c r="AE120" s="146">
        <f t="shared" si="38"/>
        <v>1</v>
      </c>
      <c r="AF120" s="146">
        <f t="shared" si="38"/>
        <v>1</v>
      </c>
      <c r="AG120" s="146">
        <v>2</v>
      </c>
      <c r="AH120" s="146">
        <f>AG120</f>
        <v>2</v>
      </c>
      <c r="AI120" s="146">
        <f t="shared" si="38"/>
        <v>2</v>
      </c>
      <c r="AJ120" s="146">
        <f t="shared" si="38"/>
        <v>2</v>
      </c>
      <c r="AK120" s="146">
        <f t="shared" si="38"/>
        <v>2</v>
      </c>
      <c r="AL120" s="146">
        <f t="shared" si="38"/>
        <v>2</v>
      </c>
      <c r="AM120" s="146">
        <f t="shared" si="38"/>
        <v>2</v>
      </c>
      <c r="AN120" s="146">
        <f t="shared" si="38"/>
        <v>2</v>
      </c>
      <c r="AO120" s="146">
        <f t="shared" si="38"/>
        <v>2</v>
      </c>
      <c r="AP120" s="146">
        <f t="shared" si="38"/>
        <v>2</v>
      </c>
      <c r="AQ120" s="146">
        <f t="shared" si="38"/>
        <v>2</v>
      </c>
      <c r="AR120" s="146">
        <f t="shared" si="38"/>
        <v>2</v>
      </c>
      <c r="AS120" s="146">
        <f t="shared" si="38"/>
        <v>2</v>
      </c>
      <c r="AT120" s="146">
        <f t="shared" si="38"/>
        <v>2</v>
      </c>
      <c r="AU120" s="146">
        <f t="shared" si="38"/>
        <v>2</v>
      </c>
      <c r="AV120" s="146">
        <v>3</v>
      </c>
      <c r="AW120" s="146">
        <f>AV120</f>
        <v>3</v>
      </c>
      <c r="AX120" s="146">
        <f t="shared" si="38"/>
        <v>3</v>
      </c>
      <c r="AY120" s="146">
        <f t="shared" si="38"/>
        <v>3</v>
      </c>
      <c r="AZ120" s="146">
        <f t="shared" si="38"/>
        <v>3</v>
      </c>
      <c r="BA120" s="146">
        <f t="shared" si="38"/>
        <v>3</v>
      </c>
      <c r="BB120" s="146">
        <f t="shared" si="38"/>
        <v>3</v>
      </c>
      <c r="BC120" s="146">
        <f t="shared" si="38"/>
        <v>3</v>
      </c>
      <c r="BD120" s="146">
        <f t="shared" si="38"/>
        <v>3</v>
      </c>
      <c r="BE120" s="146">
        <f t="shared" si="38"/>
        <v>3</v>
      </c>
      <c r="BF120" s="146">
        <f t="shared" si="38"/>
        <v>3</v>
      </c>
      <c r="BG120" s="146">
        <f t="shared" si="38"/>
        <v>3</v>
      </c>
      <c r="BH120" s="146">
        <f t="shared" si="38"/>
        <v>3</v>
      </c>
      <c r="BI120" s="146">
        <f t="shared" si="38"/>
        <v>3</v>
      </c>
      <c r="BJ120" s="146">
        <f t="shared" si="38"/>
        <v>3</v>
      </c>
      <c r="BK120" s="146">
        <v>4</v>
      </c>
      <c r="BL120" s="146">
        <f>BK120</f>
        <v>4</v>
      </c>
      <c r="BM120" s="146">
        <f t="shared" si="38"/>
        <v>4</v>
      </c>
      <c r="BN120" s="146">
        <f t="shared" si="38"/>
        <v>4</v>
      </c>
      <c r="BO120" s="146">
        <f t="shared" si="38"/>
        <v>4</v>
      </c>
      <c r="BP120" s="146">
        <f t="shared" si="38"/>
        <v>4</v>
      </c>
      <c r="BQ120" s="146">
        <f t="shared" ref="BQ120:BY120" si="39">BP120</f>
        <v>4</v>
      </c>
      <c r="BR120" s="146">
        <f t="shared" si="39"/>
        <v>4</v>
      </c>
      <c r="BS120" s="146">
        <f t="shared" si="39"/>
        <v>4</v>
      </c>
      <c r="BT120" s="146">
        <f t="shared" si="39"/>
        <v>4</v>
      </c>
      <c r="BU120" s="146">
        <f t="shared" si="39"/>
        <v>4</v>
      </c>
      <c r="BV120" s="146">
        <f t="shared" si="39"/>
        <v>4</v>
      </c>
      <c r="BW120" s="146">
        <f t="shared" si="39"/>
        <v>4</v>
      </c>
      <c r="BX120" s="146">
        <f t="shared" si="39"/>
        <v>4</v>
      </c>
      <c r="BY120" s="146">
        <f t="shared" si="39"/>
        <v>4</v>
      </c>
      <c r="BZ120" s="146">
        <v>5</v>
      </c>
      <c r="CA120" s="146">
        <f>BZ120</f>
        <v>5</v>
      </c>
      <c r="CB120" s="146">
        <f t="shared" ref="CB120:CN120" si="40">CA120</f>
        <v>5</v>
      </c>
      <c r="CC120" s="146">
        <f t="shared" si="40"/>
        <v>5</v>
      </c>
      <c r="CD120" s="146">
        <f t="shared" si="40"/>
        <v>5</v>
      </c>
      <c r="CE120" s="146">
        <f t="shared" si="40"/>
        <v>5</v>
      </c>
      <c r="CF120" s="146">
        <f t="shared" si="40"/>
        <v>5</v>
      </c>
      <c r="CG120" s="146">
        <f t="shared" si="40"/>
        <v>5</v>
      </c>
      <c r="CH120" s="146">
        <f t="shared" si="40"/>
        <v>5</v>
      </c>
      <c r="CI120" s="146">
        <f t="shared" si="40"/>
        <v>5</v>
      </c>
      <c r="CJ120" s="146">
        <f t="shared" si="40"/>
        <v>5</v>
      </c>
      <c r="CK120" s="146">
        <f t="shared" si="40"/>
        <v>5</v>
      </c>
      <c r="CL120" s="146">
        <f t="shared" si="40"/>
        <v>5</v>
      </c>
      <c r="CM120" s="146">
        <f t="shared" si="40"/>
        <v>5</v>
      </c>
      <c r="CN120" s="146">
        <f t="shared" si="40"/>
        <v>5</v>
      </c>
      <c r="CO120" s="146">
        <v>6</v>
      </c>
      <c r="CP120" s="146">
        <f>CO120</f>
        <v>6</v>
      </c>
      <c r="CQ120" s="146">
        <f t="shared" ref="CQ120:DC120" si="41">CP120</f>
        <v>6</v>
      </c>
      <c r="CR120" s="146">
        <f t="shared" si="41"/>
        <v>6</v>
      </c>
      <c r="CS120" s="146">
        <f t="shared" si="41"/>
        <v>6</v>
      </c>
      <c r="CT120" s="146">
        <f t="shared" si="41"/>
        <v>6</v>
      </c>
      <c r="CU120" s="146">
        <f t="shared" si="41"/>
        <v>6</v>
      </c>
      <c r="CV120" s="146">
        <f t="shared" si="41"/>
        <v>6</v>
      </c>
      <c r="CW120" s="146">
        <f t="shared" si="41"/>
        <v>6</v>
      </c>
      <c r="CX120" s="146">
        <f t="shared" si="41"/>
        <v>6</v>
      </c>
      <c r="CY120" s="146">
        <f t="shared" si="41"/>
        <v>6</v>
      </c>
      <c r="CZ120" s="146">
        <f t="shared" si="41"/>
        <v>6</v>
      </c>
      <c r="DA120" s="146">
        <f t="shared" si="41"/>
        <v>6</v>
      </c>
      <c r="DB120" s="146">
        <f t="shared" si="41"/>
        <v>6</v>
      </c>
      <c r="DC120" s="146">
        <f t="shared" si="41"/>
        <v>6</v>
      </c>
      <c r="DD120" s="146">
        <v>7</v>
      </c>
      <c r="DE120" s="146">
        <f>DD120</f>
        <v>7</v>
      </c>
      <c r="DF120" s="146">
        <f t="shared" ref="DF120:DR120" si="42">DE120</f>
        <v>7</v>
      </c>
      <c r="DG120" s="146">
        <f t="shared" si="42"/>
        <v>7</v>
      </c>
      <c r="DH120" s="146">
        <f t="shared" si="42"/>
        <v>7</v>
      </c>
      <c r="DI120" s="146">
        <f t="shared" si="42"/>
        <v>7</v>
      </c>
      <c r="DJ120" s="146">
        <f t="shared" si="42"/>
        <v>7</v>
      </c>
      <c r="DK120" s="146">
        <f t="shared" si="42"/>
        <v>7</v>
      </c>
      <c r="DL120" s="146">
        <f t="shared" si="42"/>
        <v>7</v>
      </c>
      <c r="DM120" s="146">
        <f t="shared" si="42"/>
        <v>7</v>
      </c>
      <c r="DN120" s="146">
        <f t="shared" si="42"/>
        <v>7</v>
      </c>
      <c r="DO120" s="146">
        <f t="shared" si="42"/>
        <v>7</v>
      </c>
      <c r="DP120" s="146">
        <f t="shared" si="42"/>
        <v>7</v>
      </c>
      <c r="DQ120" s="146">
        <f t="shared" si="42"/>
        <v>7</v>
      </c>
      <c r="DR120" s="146">
        <f t="shared" si="42"/>
        <v>7</v>
      </c>
    </row>
    <row r="121" spans="1:192" hidden="1" outlineLevel="1">
      <c r="A121">
        <v>1</v>
      </c>
      <c r="B121" t="s">
        <v>921</v>
      </c>
      <c r="C121" s="149" t="str">
        <f t="shared" ref="C121:BN121" si="43">INDEX(LMU_Data,(C$120*$A$120)+$A121,(d.Region-1)*15+C$119)</f>
        <v>-</v>
      </c>
      <c r="D121" s="149" t="str">
        <f t="shared" si="43"/>
        <v>-</v>
      </c>
      <c r="E121" s="149" t="str">
        <f t="shared" si="43"/>
        <v>-</v>
      </c>
      <c r="F121" s="149" t="str">
        <f t="shared" si="43"/>
        <v>-</v>
      </c>
      <c r="G121" s="149" t="str">
        <f t="shared" si="43"/>
        <v>-</v>
      </c>
      <c r="H121" s="149" t="str">
        <f t="shared" si="43"/>
        <v>-</v>
      </c>
      <c r="I121" s="149" t="str">
        <f t="shared" si="43"/>
        <v>-</v>
      </c>
      <c r="J121" s="149" t="str">
        <f t="shared" si="43"/>
        <v>-</v>
      </c>
      <c r="K121" s="149" t="str">
        <f t="shared" si="43"/>
        <v>-</v>
      </c>
      <c r="L121" s="149" t="str">
        <f t="shared" si="43"/>
        <v>-</v>
      </c>
      <c r="M121" s="149" t="str">
        <f t="shared" si="43"/>
        <v>-</v>
      </c>
      <c r="N121" s="149" t="str">
        <f t="shared" si="43"/>
        <v>-</v>
      </c>
      <c r="O121" s="149" t="str">
        <f t="shared" si="43"/>
        <v>-</v>
      </c>
      <c r="P121" s="149" t="str">
        <f t="shared" si="43"/>
        <v>-</v>
      </c>
      <c r="Q121" s="149" t="str">
        <f t="shared" si="43"/>
        <v>-</v>
      </c>
      <c r="R121" s="149" t="str">
        <f t="shared" si="43"/>
        <v>-</v>
      </c>
      <c r="S121" s="149" t="str">
        <f t="shared" si="43"/>
        <v>-</v>
      </c>
      <c r="T121" s="149" t="str">
        <f t="shared" si="43"/>
        <v>-</v>
      </c>
      <c r="U121" s="149" t="str">
        <f t="shared" si="43"/>
        <v>-</v>
      </c>
      <c r="V121" s="149" t="str">
        <f t="shared" si="43"/>
        <v>-</v>
      </c>
      <c r="W121" s="149" t="str">
        <f t="shared" si="43"/>
        <v>-</v>
      </c>
      <c r="X121" s="149" t="str">
        <f t="shared" si="43"/>
        <v>-</v>
      </c>
      <c r="Y121" s="149" t="str">
        <f t="shared" si="43"/>
        <v>-</v>
      </c>
      <c r="Z121" s="149" t="str">
        <f t="shared" si="43"/>
        <v>-</v>
      </c>
      <c r="AA121" s="149" t="str">
        <f t="shared" si="43"/>
        <v>-</v>
      </c>
      <c r="AB121" s="149" t="str">
        <f t="shared" si="43"/>
        <v>-</v>
      </c>
      <c r="AC121" s="149" t="str">
        <f t="shared" si="43"/>
        <v>-</v>
      </c>
      <c r="AD121" s="149" t="str">
        <f t="shared" si="43"/>
        <v>-</v>
      </c>
      <c r="AE121" s="149" t="str">
        <f t="shared" si="43"/>
        <v>-</v>
      </c>
      <c r="AF121" s="149" t="str">
        <f t="shared" si="43"/>
        <v>-</v>
      </c>
      <c r="AG121" s="149">
        <f t="shared" si="43"/>
        <v>1</v>
      </c>
      <c r="AH121" s="149">
        <f t="shared" si="43"/>
        <v>14</v>
      </c>
      <c r="AI121" s="149">
        <f t="shared" si="43"/>
        <v>15</v>
      </c>
      <c r="AJ121" s="149">
        <f t="shared" si="43"/>
        <v>28</v>
      </c>
      <c r="AK121" s="149">
        <f t="shared" si="43"/>
        <v>34</v>
      </c>
      <c r="AL121" s="149">
        <f t="shared" si="43"/>
        <v>16</v>
      </c>
      <c r="AM121" s="149">
        <f t="shared" si="43"/>
        <v>27</v>
      </c>
      <c r="AN121" s="149">
        <f t="shared" si="43"/>
        <v>33</v>
      </c>
      <c r="AO121" s="149">
        <f t="shared" si="43"/>
        <v>17</v>
      </c>
      <c r="AP121" s="149">
        <f t="shared" si="43"/>
        <v>26</v>
      </c>
      <c r="AQ121" s="149">
        <f t="shared" si="43"/>
        <v>31</v>
      </c>
      <c r="AR121" s="149">
        <f t="shared" si="43"/>
        <v>4</v>
      </c>
      <c r="AS121" s="149">
        <f t="shared" si="43"/>
        <v>5</v>
      </c>
      <c r="AT121" s="149">
        <f t="shared" si="43"/>
        <v>7</v>
      </c>
      <c r="AU121" s="149">
        <f t="shared" si="43"/>
        <v>32</v>
      </c>
      <c r="AV121" s="149">
        <f t="shared" si="43"/>
        <v>23</v>
      </c>
      <c r="AW121" s="149">
        <f t="shared" si="43"/>
        <v>24</v>
      </c>
      <c r="AX121" s="149">
        <f t="shared" si="43"/>
        <v>25</v>
      </c>
      <c r="AY121" s="149">
        <f t="shared" si="43"/>
        <v>26</v>
      </c>
      <c r="AZ121" s="149">
        <f t="shared" si="43"/>
        <v>27</v>
      </c>
      <c r="BA121" s="149">
        <f t="shared" si="43"/>
        <v>28</v>
      </c>
      <c r="BB121" s="149">
        <f t="shared" si="43"/>
        <v>29</v>
      </c>
      <c r="BC121" s="149">
        <f t="shared" si="43"/>
        <v>30</v>
      </c>
      <c r="BD121" s="149">
        <f t="shared" si="43"/>
        <v>12</v>
      </c>
      <c r="BE121" s="149">
        <f t="shared" si="43"/>
        <v>13</v>
      </c>
      <c r="BF121" s="149">
        <f t="shared" si="43"/>
        <v>11</v>
      </c>
      <c r="BG121" s="149">
        <f t="shared" si="43"/>
        <v>1</v>
      </c>
      <c r="BH121" s="149">
        <f t="shared" si="43"/>
        <v>28</v>
      </c>
      <c r="BI121" s="149">
        <f t="shared" si="43"/>
        <v>34</v>
      </c>
      <c r="BJ121" s="149">
        <f t="shared" si="43"/>
        <v>27</v>
      </c>
      <c r="BK121" s="149">
        <f t="shared" si="43"/>
        <v>23</v>
      </c>
      <c r="BL121" s="149">
        <f t="shared" si="43"/>
        <v>24</v>
      </c>
      <c r="BM121" s="149">
        <f t="shared" si="43"/>
        <v>25</v>
      </c>
      <c r="BN121" s="149">
        <f t="shared" si="43"/>
        <v>26</v>
      </c>
      <c r="BO121" s="149">
        <f t="shared" ref="BO121:DR121" si="44">INDEX(LMU_Data,(BO$120*$A$120)+$A121,(d.Region-1)*15+BO$119)</f>
        <v>27</v>
      </c>
      <c r="BP121" s="149">
        <f t="shared" si="44"/>
        <v>28</v>
      </c>
      <c r="BQ121" s="149">
        <f t="shared" si="44"/>
        <v>29</v>
      </c>
      <c r="BR121" s="149">
        <f t="shared" si="44"/>
        <v>30</v>
      </c>
      <c r="BS121" s="149">
        <f t="shared" si="44"/>
        <v>12</v>
      </c>
      <c r="BT121" s="149">
        <f t="shared" si="44"/>
        <v>13</v>
      </c>
      <c r="BU121" s="149">
        <f t="shared" si="44"/>
        <v>27</v>
      </c>
      <c r="BV121" s="149">
        <f t="shared" si="44"/>
        <v>17</v>
      </c>
      <c r="BW121" s="149">
        <f t="shared" si="44"/>
        <v>26</v>
      </c>
      <c r="BX121" s="149">
        <f t="shared" si="44"/>
        <v>31</v>
      </c>
      <c r="BY121" s="149">
        <f t="shared" si="44"/>
        <v>4</v>
      </c>
      <c r="BZ121" s="149" t="str">
        <f t="shared" si="44"/>
        <v>-</v>
      </c>
      <c r="CA121" s="149" t="str">
        <f t="shared" si="44"/>
        <v>-</v>
      </c>
      <c r="CB121" s="149" t="str">
        <f t="shared" si="44"/>
        <v>-</v>
      </c>
      <c r="CC121" s="149" t="str">
        <f t="shared" si="44"/>
        <v>-</v>
      </c>
      <c r="CD121" s="149" t="str">
        <f t="shared" si="44"/>
        <v>-</v>
      </c>
      <c r="CE121" s="149" t="str">
        <f t="shared" si="44"/>
        <v>-</v>
      </c>
      <c r="CF121" s="149" t="str">
        <f t="shared" si="44"/>
        <v>-</v>
      </c>
      <c r="CG121" s="149" t="str">
        <f t="shared" si="44"/>
        <v>-</v>
      </c>
      <c r="CH121" s="149" t="str">
        <f t="shared" si="44"/>
        <v>-</v>
      </c>
      <c r="CI121" s="149" t="str">
        <f t="shared" si="44"/>
        <v>-</v>
      </c>
      <c r="CJ121" s="149" t="str">
        <f t="shared" si="44"/>
        <v>-</v>
      </c>
      <c r="CK121" s="149" t="str">
        <f t="shared" si="44"/>
        <v>-</v>
      </c>
      <c r="CL121" s="149" t="str">
        <f t="shared" si="44"/>
        <v>-</v>
      </c>
      <c r="CM121" s="149" t="str">
        <f t="shared" si="44"/>
        <v>-</v>
      </c>
      <c r="CN121" s="149" t="str">
        <f t="shared" si="44"/>
        <v>-</v>
      </c>
      <c r="CO121" s="149" t="str">
        <f t="shared" si="44"/>
        <v>-</v>
      </c>
      <c r="CP121" s="149" t="str">
        <f t="shared" si="44"/>
        <v>-</v>
      </c>
      <c r="CQ121" s="149" t="str">
        <f t="shared" si="44"/>
        <v>-</v>
      </c>
      <c r="CR121" s="149" t="str">
        <f t="shared" si="44"/>
        <v>-</v>
      </c>
      <c r="CS121" s="149" t="str">
        <f t="shared" si="44"/>
        <v>-</v>
      </c>
      <c r="CT121" s="149" t="str">
        <f t="shared" si="44"/>
        <v>-</v>
      </c>
      <c r="CU121" s="149" t="str">
        <f t="shared" si="44"/>
        <v>-</v>
      </c>
      <c r="CV121" s="149" t="str">
        <f t="shared" si="44"/>
        <v>-</v>
      </c>
      <c r="CW121" s="149" t="str">
        <f t="shared" si="44"/>
        <v>-</v>
      </c>
      <c r="CX121" s="149" t="str">
        <f t="shared" si="44"/>
        <v>-</v>
      </c>
      <c r="CY121" s="149" t="str">
        <f t="shared" si="44"/>
        <v>-</v>
      </c>
      <c r="CZ121" s="149" t="str">
        <f t="shared" si="44"/>
        <v>-</v>
      </c>
      <c r="DA121" s="149" t="str">
        <f t="shared" si="44"/>
        <v>-</v>
      </c>
      <c r="DB121" s="149" t="str">
        <f t="shared" si="44"/>
        <v>-</v>
      </c>
      <c r="DC121" s="149" t="str">
        <f t="shared" si="44"/>
        <v>-</v>
      </c>
      <c r="DD121" s="149" t="str">
        <f t="shared" si="44"/>
        <v>-</v>
      </c>
      <c r="DE121" s="149" t="str">
        <f t="shared" si="44"/>
        <v>-</v>
      </c>
      <c r="DF121" s="149" t="str">
        <f t="shared" si="44"/>
        <v>-</v>
      </c>
      <c r="DG121" s="149" t="str">
        <f t="shared" si="44"/>
        <v>-</v>
      </c>
      <c r="DH121" s="149" t="str">
        <f t="shared" si="44"/>
        <v>-</v>
      </c>
      <c r="DI121" s="149" t="str">
        <f t="shared" si="44"/>
        <v>-</v>
      </c>
      <c r="DJ121" s="149" t="str">
        <f t="shared" si="44"/>
        <v>-</v>
      </c>
      <c r="DK121" s="149" t="str">
        <f t="shared" si="44"/>
        <v>-</v>
      </c>
      <c r="DL121" s="149" t="str">
        <f t="shared" si="44"/>
        <v>-</v>
      </c>
      <c r="DM121" s="149" t="str">
        <f t="shared" si="44"/>
        <v>-</v>
      </c>
      <c r="DN121" s="149" t="str">
        <f t="shared" si="44"/>
        <v>-</v>
      </c>
      <c r="DO121" s="149" t="str">
        <f t="shared" si="44"/>
        <v>-</v>
      </c>
      <c r="DP121" s="149" t="str">
        <f t="shared" si="44"/>
        <v>-</v>
      </c>
      <c r="DQ121" s="149" t="str">
        <f t="shared" si="44"/>
        <v>-</v>
      </c>
      <c r="DR121" s="149" t="str">
        <f t="shared" si="44"/>
        <v>-</v>
      </c>
    </row>
    <row r="122" spans="1:192" hidden="1" outlineLevel="1">
      <c r="B122" t="s">
        <v>922</v>
      </c>
      <c r="C122" s="121" t="str">
        <f>IF(C$121="-",":",TEXT(C$121,"0")&amp;":"&amp;TEXT(C$121+1,"0"))&amp;","&amp;TEXT(C$120,"0")&amp;":"&amp;TEXT(C$120+1,"0")</f>
        <v>:,0:1</v>
      </c>
      <c r="D122" s="121" t="str">
        <f t="shared" ref="D122:BO122" si="45">IF(D$121="-",":",TEXT(D$121,"0")&amp;":"&amp;TEXT(D$121+1,"0"))&amp;","&amp;TEXT(D$120,"0")&amp;":"&amp;TEXT(D$120+1,"0")</f>
        <v>:,0:1</v>
      </c>
      <c r="E122" s="121" t="str">
        <f t="shared" si="45"/>
        <v>:,0:1</v>
      </c>
      <c r="F122" s="121" t="str">
        <f t="shared" si="45"/>
        <v>:,0:1</v>
      </c>
      <c r="G122" s="121" t="str">
        <f t="shared" si="45"/>
        <v>:,0:1</v>
      </c>
      <c r="H122" s="121" t="str">
        <f t="shared" si="45"/>
        <v>:,0:1</v>
      </c>
      <c r="I122" s="121" t="str">
        <f t="shared" si="45"/>
        <v>:,0:1</v>
      </c>
      <c r="J122" s="121" t="str">
        <f t="shared" si="45"/>
        <v>:,0:1</v>
      </c>
      <c r="K122" s="121" t="str">
        <f t="shared" si="45"/>
        <v>:,0:1</v>
      </c>
      <c r="L122" s="121" t="str">
        <f t="shared" si="45"/>
        <v>:,0:1</v>
      </c>
      <c r="M122" s="121" t="str">
        <f t="shared" si="45"/>
        <v>:,0:1</v>
      </c>
      <c r="N122" s="121" t="str">
        <f t="shared" si="45"/>
        <v>:,0:1</v>
      </c>
      <c r="O122" s="121" t="str">
        <f t="shared" si="45"/>
        <v>:,0:1</v>
      </c>
      <c r="P122" s="121" t="str">
        <f t="shared" si="45"/>
        <v>:,0:1</v>
      </c>
      <c r="Q122" s="121" t="str">
        <f t="shared" si="45"/>
        <v>:,0:1</v>
      </c>
      <c r="R122" s="121" t="str">
        <f t="shared" si="45"/>
        <v>:,1:2</v>
      </c>
      <c r="S122" s="121" t="str">
        <f t="shared" si="45"/>
        <v>:,1:2</v>
      </c>
      <c r="T122" s="121" t="str">
        <f t="shared" si="45"/>
        <v>:,1:2</v>
      </c>
      <c r="U122" s="121" t="str">
        <f t="shared" si="45"/>
        <v>:,1:2</v>
      </c>
      <c r="V122" s="121" t="str">
        <f t="shared" si="45"/>
        <v>:,1:2</v>
      </c>
      <c r="W122" s="121" t="str">
        <f t="shared" si="45"/>
        <v>:,1:2</v>
      </c>
      <c r="X122" s="121" t="str">
        <f t="shared" si="45"/>
        <v>:,1:2</v>
      </c>
      <c r="Y122" s="121" t="str">
        <f t="shared" si="45"/>
        <v>:,1:2</v>
      </c>
      <c r="Z122" s="121" t="str">
        <f t="shared" si="45"/>
        <v>:,1:2</v>
      </c>
      <c r="AA122" s="121" t="str">
        <f t="shared" si="45"/>
        <v>:,1:2</v>
      </c>
      <c r="AB122" s="121" t="str">
        <f t="shared" si="45"/>
        <v>:,1:2</v>
      </c>
      <c r="AC122" s="121" t="str">
        <f t="shared" si="45"/>
        <v>:,1:2</v>
      </c>
      <c r="AD122" s="121" t="str">
        <f t="shared" si="45"/>
        <v>:,1:2</v>
      </c>
      <c r="AE122" s="121" t="str">
        <f t="shared" si="45"/>
        <v>:,1:2</v>
      </c>
      <c r="AF122" s="121" t="str">
        <f t="shared" si="45"/>
        <v>:,1:2</v>
      </c>
      <c r="AG122" s="121" t="str">
        <f t="shared" si="45"/>
        <v>1:2,2:3</v>
      </c>
      <c r="AH122" s="121" t="str">
        <f t="shared" si="45"/>
        <v>14:15,2:3</v>
      </c>
      <c r="AI122" s="121" t="str">
        <f t="shared" si="45"/>
        <v>15:16,2:3</v>
      </c>
      <c r="AJ122" s="121" t="str">
        <f t="shared" si="45"/>
        <v>28:29,2:3</v>
      </c>
      <c r="AK122" s="121" t="str">
        <f t="shared" si="45"/>
        <v>34:35,2:3</v>
      </c>
      <c r="AL122" s="121" t="str">
        <f t="shared" si="45"/>
        <v>16:17,2:3</v>
      </c>
      <c r="AM122" s="121" t="str">
        <f t="shared" si="45"/>
        <v>27:28,2:3</v>
      </c>
      <c r="AN122" s="121" t="str">
        <f t="shared" si="45"/>
        <v>33:34,2:3</v>
      </c>
      <c r="AO122" s="121" t="str">
        <f t="shared" si="45"/>
        <v>17:18,2:3</v>
      </c>
      <c r="AP122" s="121" t="str">
        <f t="shared" si="45"/>
        <v>26:27,2:3</v>
      </c>
      <c r="AQ122" s="121" t="str">
        <f t="shared" si="45"/>
        <v>31:32,2:3</v>
      </c>
      <c r="AR122" s="121" t="str">
        <f t="shared" si="45"/>
        <v>4:5,2:3</v>
      </c>
      <c r="AS122" s="121" t="str">
        <f t="shared" si="45"/>
        <v>5:6,2:3</v>
      </c>
      <c r="AT122" s="121" t="str">
        <f t="shared" si="45"/>
        <v>7:8,2:3</v>
      </c>
      <c r="AU122" s="121" t="str">
        <f t="shared" si="45"/>
        <v>32:33,2:3</v>
      </c>
      <c r="AV122" s="121" t="str">
        <f t="shared" si="45"/>
        <v>23:24,3:4</v>
      </c>
      <c r="AW122" s="121" t="str">
        <f t="shared" si="45"/>
        <v>24:25,3:4</v>
      </c>
      <c r="AX122" s="121" t="str">
        <f t="shared" si="45"/>
        <v>25:26,3:4</v>
      </c>
      <c r="AY122" s="121" t="str">
        <f t="shared" si="45"/>
        <v>26:27,3:4</v>
      </c>
      <c r="AZ122" s="121" t="str">
        <f t="shared" si="45"/>
        <v>27:28,3:4</v>
      </c>
      <c r="BA122" s="121" t="str">
        <f t="shared" si="45"/>
        <v>28:29,3:4</v>
      </c>
      <c r="BB122" s="121" t="str">
        <f t="shared" si="45"/>
        <v>29:30,3:4</v>
      </c>
      <c r="BC122" s="121" t="str">
        <f t="shared" si="45"/>
        <v>30:31,3:4</v>
      </c>
      <c r="BD122" s="121" t="str">
        <f t="shared" si="45"/>
        <v>12:13,3:4</v>
      </c>
      <c r="BE122" s="121" t="str">
        <f t="shared" si="45"/>
        <v>13:14,3:4</v>
      </c>
      <c r="BF122" s="121" t="str">
        <f t="shared" si="45"/>
        <v>11:12,3:4</v>
      </c>
      <c r="BG122" s="121" t="str">
        <f t="shared" si="45"/>
        <v>1:2,3:4</v>
      </c>
      <c r="BH122" s="121" t="str">
        <f t="shared" si="45"/>
        <v>28:29,3:4</v>
      </c>
      <c r="BI122" s="121" t="str">
        <f t="shared" si="45"/>
        <v>34:35,3:4</v>
      </c>
      <c r="BJ122" s="121" t="str">
        <f t="shared" si="45"/>
        <v>27:28,3:4</v>
      </c>
      <c r="BK122" s="121" t="str">
        <f t="shared" si="45"/>
        <v>23:24,4:5</v>
      </c>
      <c r="BL122" s="121" t="str">
        <f t="shared" si="45"/>
        <v>24:25,4:5</v>
      </c>
      <c r="BM122" s="121" t="str">
        <f t="shared" si="45"/>
        <v>25:26,4:5</v>
      </c>
      <c r="BN122" s="121" t="str">
        <f t="shared" si="45"/>
        <v>26:27,4:5</v>
      </c>
      <c r="BO122" s="121" t="str">
        <f t="shared" si="45"/>
        <v>27:28,4:5</v>
      </c>
      <c r="BP122" s="121" t="str">
        <f t="shared" ref="BP122:DR122" si="46">IF(BP$121="-",":",TEXT(BP$121,"0")&amp;":"&amp;TEXT(BP$121+1,"0"))&amp;","&amp;TEXT(BP$120,"0")&amp;":"&amp;TEXT(BP$120+1,"0")</f>
        <v>28:29,4:5</v>
      </c>
      <c r="BQ122" s="121" t="str">
        <f t="shared" si="46"/>
        <v>29:30,4:5</v>
      </c>
      <c r="BR122" s="121" t="str">
        <f t="shared" si="46"/>
        <v>30:31,4:5</v>
      </c>
      <c r="BS122" s="121" t="str">
        <f t="shared" si="46"/>
        <v>12:13,4:5</v>
      </c>
      <c r="BT122" s="121" t="str">
        <f t="shared" si="46"/>
        <v>13:14,4:5</v>
      </c>
      <c r="BU122" s="121" t="str">
        <f t="shared" si="46"/>
        <v>27:28,4:5</v>
      </c>
      <c r="BV122" s="121" t="str">
        <f t="shared" si="46"/>
        <v>17:18,4:5</v>
      </c>
      <c r="BW122" s="121" t="str">
        <f t="shared" si="46"/>
        <v>26:27,4:5</v>
      </c>
      <c r="BX122" s="121" t="str">
        <f t="shared" si="46"/>
        <v>31:32,4:5</v>
      </c>
      <c r="BY122" s="121" t="str">
        <f t="shared" si="46"/>
        <v>4:5,4:5</v>
      </c>
      <c r="BZ122" s="121" t="str">
        <f t="shared" si="46"/>
        <v>:,5:6</v>
      </c>
      <c r="CA122" s="121" t="str">
        <f t="shared" si="46"/>
        <v>:,5:6</v>
      </c>
      <c r="CB122" s="121" t="str">
        <f t="shared" si="46"/>
        <v>:,5:6</v>
      </c>
      <c r="CC122" s="121" t="str">
        <f t="shared" si="46"/>
        <v>:,5:6</v>
      </c>
      <c r="CD122" s="121" t="str">
        <f t="shared" si="46"/>
        <v>:,5:6</v>
      </c>
      <c r="CE122" s="121" t="str">
        <f t="shared" si="46"/>
        <v>:,5:6</v>
      </c>
      <c r="CF122" s="121" t="str">
        <f t="shared" si="46"/>
        <v>:,5:6</v>
      </c>
      <c r="CG122" s="121" t="str">
        <f t="shared" si="46"/>
        <v>:,5:6</v>
      </c>
      <c r="CH122" s="121" t="str">
        <f t="shared" si="46"/>
        <v>:,5:6</v>
      </c>
      <c r="CI122" s="121" t="str">
        <f t="shared" si="46"/>
        <v>:,5:6</v>
      </c>
      <c r="CJ122" s="121" t="str">
        <f t="shared" si="46"/>
        <v>:,5:6</v>
      </c>
      <c r="CK122" s="121" t="str">
        <f t="shared" si="46"/>
        <v>:,5:6</v>
      </c>
      <c r="CL122" s="121" t="str">
        <f t="shared" si="46"/>
        <v>:,5:6</v>
      </c>
      <c r="CM122" s="121" t="str">
        <f t="shared" si="46"/>
        <v>:,5:6</v>
      </c>
      <c r="CN122" s="121" t="str">
        <f t="shared" si="46"/>
        <v>:,5:6</v>
      </c>
      <c r="CO122" s="121" t="str">
        <f t="shared" si="46"/>
        <v>:,6:7</v>
      </c>
      <c r="CP122" s="121" t="str">
        <f t="shared" si="46"/>
        <v>:,6:7</v>
      </c>
      <c r="CQ122" s="121" t="str">
        <f t="shared" si="46"/>
        <v>:,6:7</v>
      </c>
      <c r="CR122" s="121" t="str">
        <f t="shared" si="46"/>
        <v>:,6:7</v>
      </c>
      <c r="CS122" s="121" t="str">
        <f t="shared" si="46"/>
        <v>:,6:7</v>
      </c>
      <c r="CT122" s="121" t="str">
        <f t="shared" si="46"/>
        <v>:,6:7</v>
      </c>
      <c r="CU122" s="121" t="str">
        <f t="shared" si="46"/>
        <v>:,6:7</v>
      </c>
      <c r="CV122" s="121" t="str">
        <f t="shared" si="46"/>
        <v>:,6:7</v>
      </c>
      <c r="CW122" s="121" t="str">
        <f t="shared" si="46"/>
        <v>:,6:7</v>
      </c>
      <c r="CX122" s="121" t="str">
        <f t="shared" si="46"/>
        <v>:,6:7</v>
      </c>
      <c r="CY122" s="121" t="str">
        <f t="shared" si="46"/>
        <v>:,6:7</v>
      </c>
      <c r="CZ122" s="121" t="str">
        <f t="shared" si="46"/>
        <v>:,6:7</v>
      </c>
      <c r="DA122" s="121" t="str">
        <f t="shared" si="46"/>
        <v>:,6:7</v>
      </c>
      <c r="DB122" s="121" t="str">
        <f t="shared" si="46"/>
        <v>:,6:7</v>
      </c>
      <c r="DC122" s="121" t="str">
        <f t="shared" si="46"/>
        <v>:,6:7</v>
      </c>
      <c r="DD122" s="121" t="str">
        <f t="shared" si="46"/>
        <v>:,7:8</v>
      </c>
      <c r="DE122" s="121" t="str">
        <f t="shared" si="46"/>
        <v>:,7:8</v>
      </c>
      <c r="DF122" s="121" t="str">
        <f t="shared" si="46"/>
        <v>:,7:8</v>
      </c>
      <c r="DG122" s="121" t="str">
        <f t="shared" si="46"/>
        <v>:,7:8</v>
      </c>
      <c r="DH122" s="121" t="str">
        <f t="shared" si="46"/>
        <v>:,7:8</v>
      </c>
      <c r="DI122" s="121" t="str">
        <f t="shared" si="46"/>
        <v>:,7:8</v>
      </c>
      <c r="DJ122" s="121" t="str">
        <f t="shared" si="46"/>
        <v>:,7:8</v>
      </c>
      <c r="DK122" s="121" t="str">
        <f t="shared" si="46"/>
        <v>:,7:8</v>
      </c>
      <c r="DL122" s="121" t="str">
        <f t="shared" si="46"/>
        <v>:,7:8</v>
      </c>
      <c r="DM122" s="121" t="str">
        <f t="shared" si="46"/>
        <v>:,7:8</v>
      </c>
      <c r="DN122" s="121" t="str">
        <f t="shared" si="46"/>
        <v>:,7:8</v>
      </c>
      <c r="DO122" s="121" t="str">
        <f t="shared" si="46"/>
        <v>:,7:8</v>
      </c>
      <c r="DP122" s="121" t="str">
        <f t="shared" si="46"/>
        <v>:,7:8</v>
      </c>
      <c r="DQ122" s="121" t="str">
        <f t="shared" si="46"/>
        <v>:,7:8</v>
      </c>
      <c r="DR122" s="121" t="str">
        <f t="shared" si="46"/>
        <v>:,7:8</v>
      </c>
    </row>
    <row r="123" spans="1:192" hidden="1" outlineLevel="1">
      <c r="A123">
        <v>2</v>
      </c>
      <c r="B123" t="s">
        <v>924</v>
      </c>
      <c r="C123" s="149" t="str">
        <f t="shared" ref="C123:R126" si="47">INDEX(LMU_Data,(C$120*$A$120)+$A123,(d.Region-1)*15+C$119)</f>
        <v>-</v>
      </c>
      <c r="D123" s="149" t="str">
        <f t="shared" si="47"/>
        <v>-</v>
      </c>
      <c r="E123" s="149" t="str">
        <f t="shared" si="47"/>
        <v>-</v>
      </c>
      <c r="F123" s="149" t="str">
        <f t="shared" si="47"/>
        <v>-</v>
      </c>
      <c r="G123" s="149" t="str">
        <f t="shared" si="47"/>
        <v>-</v>
      </c>
      <c r="H123" s="149" t="str">
        <f t="shared" si="47"/>
        <v>-</v>
      </c>
      <c r="I123" s="149" t="str">
        <f t="shared" si="47"/>
        <v>-</v>
      </c>
      <c r="J123" s="149" t="str">
        <f t="shared" si="47"/>
        <v>-</v>
      </c>
      <c r="K123" s="149" t="str">
        <f t="shared" si="47"/>
        <v>-</v>
      </c>
      <c r="L123" s="149" t="str">
        <f t="shared" si="47"/>
        <v>-</v>
      </c>
      <c r="M123" s="149" t="str">
        <f t="shared" si="47"/>
        <v>-</v>
      </c>
      <c r="N123" s="149" t="str">
        <f t="shared" si="47"/>
        <v>-</v>
      </c>
      <c r="O123" s="149" t="str">
        <f t="shared" si="47"/>
        <v>-</v>
      </c>
      <c r="P123" s="149" t="str">
        <f t="shared" si="47"/>
        <v>-</v>
      </c>
      <c r="Q123" s="149" t="str">
        <f t="shared" si="47"/>
        <v>-</v>
      </c>
      <c r="R123" s="149" t="str">
        <f t="shared" si="47"/>
        <v>-</v>
      </c>
      <c r="S123" s="149" t="str">
        <f t="shared" ref="S123:AH126" si="48">INDEX(LMU_Data,(S$120*$A$120)+$A123,(d.Region-1)*15+S$119)</f>
        <v>-</v>
      </c>
      <c r="T123" s="149" t="str">
        <f t="shared" si="48"/>
        <v>-</v>
      </c>
      <c r="U123" s="149" t="str">
        <f t="shared" si="48"/>
        <v>-</v>
      </c>
      <c r="V123" s="149" t="str">
        <f t="shared" si="48"/>
        <v>-</v>
      </c>
      <c r="W123" s="149" t="str">
        <f t="shared" si="48"/>
        <v>-</v>
      </c>
      <c r="X123" s="149" t="str">
        <f t="shared" si="48"/>
        <v>-</v>
      </c>
      <c r="Y123" s="149" t="str">
        <f t="shared" si="48"/>
        <v>-</v>
      </c>
      <c r="Z123" s="149" t="str">
        <f t="shared" si="48"/>
        <v>-</v>
      </c>
      <c r="AA123" s="149" t="str">
        <f t="shared" si="48"/>
        <v>-</v>
      </c>
      <c r="AB123" s="149" t="str">
        <f t="shared" si="48"/>
        <v>-</v>
      </c>
      <c r="AC123" s="149" t="str">
        <f t="shared" si="48"/>
        <v>-</v>
      </c>
      <c r="AD123" s="149" t="str">
        <f t="shared" si="48"/>
        <v>-</v>
      </c>
      <c r="AE123" s="149" t="str">
        <f t="shared" si="48"/>
        <v>-</v>
      </c>
      <c r="AF123" s="149" t="str">
        <f t="shared" si="48"/>
        <v>-</v>
      </c>
      <c r="AG123" s="149">
        <f t="shared" si="48"/>
        <v>150</v>
      </c>
      <c r="AH123" s="149" t="str">
        <f t="shared" si="48"/>
        <v>-</v>
      </c>
      <c r="AI123" s="149" t="str">
        <f t="shared" ref="AI123:AX126" si="49">INDEX(LMU_Data,(AI$120*$A$120)+$A123,(d.Region-1)*15+AI$119)</f>
        <v>-</v>
      </c>
      <c r="AJ123" s="149" t="str">
        <f t="shared" si="49"/>
        <v>-</v>
      </c>
      <c r="AK123" s="149" t="str">
        <f t="shared" si="49"/>
        <v>-</v>
      </c>
      <c r="AL123" s="149" t="str">
        <f t="shared" si="49"/>
        <v>-</v>
      </c>
      <c r="AM123" s="149" t="str">
        <f t="shared" si="49"/>
        <v>-</v>
      </c>
      <c r="AN123" s="149" t="str">
        <f t="shared" si="49"/>
        <v>-</v>
      </c>
      <c r="AO123" s="149" t="str">
        <f t="shared" si="49"/>
        <v>-</v>
      </c>
      <c r="AP123" s="149" t="str">
        <f t="shared" si="49"/>
        <v>-</v>
      </c>
      <c r="AQ123" s="149" t="str">
        <f t="shared" si="49"/>
        <v>-</v>
      </c>
      <c r="AR123" s="149" t="str">
        <f t="shared" si="49"/>
        <v>-</v>
      </c>
      <c r="AS123" s="149" t="str">
        <f t="shared" si="49"/>
        <v>-</v>
      </c>
      <c r="AT123" s="149" t="str">
        <f t="shared" si="49"/>
        <v>-</v>
      </c>
      <c r="AU123" s="149" t="str">
        <f t="shared" si="49"/>
        <v>-</v>
      </c>
      <c r="AV123" s="149">
        <f t="shared" si="49"/>
        <v>153.75</v>
      </c>
      <c r="AW123" s="149">
        <f t="shared" si="49"/>
        <v>153.75</v>
      </c>
      <c r="AX123" s="149">
        <f t="shared" si="49"/>
        <v>153.75</v>
      </c>
      <c r="AY123" s="149">
        <f t="shared" ref="AY123:BN126" si="50">INDEX(LMU_Data,(AY$120*$A$120)+$A123,(d.Region-1)*15+AY$119)</f>
        <v>153.75</v>
      </c>
      <c r="AZ123" s="149">
        <f t="shared" si="50"/>
        <v>153.75</v>
      </c>
      <c r="BA123" s="149">
        <f t="shared" si="50"/>
        <v>153.75</v>
      </c>
      <c r="BB123" s="149">
        <f t="shared" si="50"/>
        <v>153.75</v>
      </c>
      <c r="BC123" s="149">
        <f t="shared" si="50"/>
        <v>153.75</v>
      </c>
      <c r="BD123" s="149" t="str">
        <f t="shared" si="50"/>
        <v>-</v>
      </c>
      <c r="BE123" s="149" t="str">
        <f t="shared" si="50"/>
        <v>-</v>
      </c>
      <c r="BF123" s="149" t="str">
        <f t="shared" si="50"/>
        <v>-</v>
      </c>
      <c r="BG123" s="149" t="str">
        <f t="shared" si="50"/>
        <v>-</v>
      </c>
      <c r="BH123" s="149" t="str">
        <f t="shared" si="50"/>
        <v>-</v>
      </c>
      <c r="BI123" s="149" t="str">
        <f t="shared" si="50"/>
        <v>-</v>
      </c>
      <c r="BJ123" s="149" t="str">
        <f t="shared" si="50"/>
        <v>-</v>
      </c>
      <c r="BK123" s="149">
        <f t="shared" si="50"/>
        <v>93.75</v>
      </c>
      <c r="BL123" s="149">
        <f t="shared" si="50"/>
        <v>93.75</v>
      </c>
      <c r="BM123" s="149">
        <f t="shared" si="50"/>
        <v>93.75</v>
      </c>
      <c r="BN123" s="149">
        <f t="shared" si="50"/>
        <v>93.75</v>
      </c>
      <c r="BO123" s="149">
        <f t="shared" ref="BO123:CD126" si="51">INDEX(LMU_Data,(BO$120*$A$120)+$A123,(d.Region-1)*15+BO$119)</f>
        <v>93.75</v>
      </c>
      <c r="BP123" s="149">
        <f t="shared" si="51"/>
        <v>93.75</v>
      </c>
      <c r="BQ123" s="149">
        <f t="shared" si="51"/>
        <v>93.75</v>
      </c>
      <c r="BR123" s="149">
        <f t="shared" si="51"/>
        <v>93.75</v>
      </c>
      <c r="BS123" s="149" t="str">
        <f t="shared" si="51"/>
        <v>-</v>
      </c>
      <c r="BT123" s="149" t="str">
        <f t="shared" si="51"/>
        <v>-</v>
      </c>
      <c r="BU123" s="149" t="str">
        <f t="shared" si="51"/>
        <v>-</v>
      </c>
      <c r="BV123" s="149" t="str">
        <f t="shared" si="51"/>
        <v>-</v>
      </c>
      <c r="BW123" s="149" t="str">
        <f t="shared" si="51"/>
        <v>-</v>
      </c>
      <c r="BX123" s="149" t="str">
        <f t="shared" si="51"/>
        <v>-</v>
      </c>
      <c r="BY123" s="149" t="str">
        <f t="shared" si="51"/>
        <v>-</v>
      </c>
      <c r="BZ123" s="149" t="str">
        <f t="shared" si="51"/>
        <v>-</v>
      </c>
      <c r="CA123" s="149" t="str">
        <f t="shared" si="51"/>
        <v>-</v>
      </c>
      <c r="CB123" s="149" t="str">
        <f t="shared" si="51"/>
        <v>-</v>
      </c>
      <c r="CC123" s="149" t="str">
        <f t="shared" si="51"/>
        <v>-</v>
      </c>
      <c r="CD123" s="149" t="str">
        <f t="shared" si="51"/>
        <v>-</v>
      </c>
      <c r="CE123" s="149" t="str">
        <f t="shared" ref="CE123:CT126" si="52">INDEX(LMU_Data,(CE$120*$A$120)+$A123,(d.Region-1)*15+CE$119)</f>
        <v>-</v>
      </c>
      <c r="CF123" s="149" t="str">
        <f t="shared" si="52"/>
        <v>-</v>
      </c>
      <c r="CG123" s="149" t="str">
        <f t="shared" si="52"/>
        <v>-</v>
      </c>
      <c r="CH123" s="149" t="str">
        <f t="shared" si="52"/>
        <v>-</v>
      </c>
      <c r="CI123" s="149" t="str">
        <f t="shared" si="52"/>
        <v>-</v>
      </c>
      <c r="CJ123" s="149" t="str">
        <f t="shared" si="52"/>
        <v>-</v>
      </c>
      <c r="CK123" s="149" t="str">
        <f t="shared" si="52"/>
        <v>-</v>
      </c>
      <c r="CL123" s="149" t="str">
        <f t="shared" si="52"/>
        <v>-</v>
      </c>
      <c r="CM123" s="149" t="str">
        <f t="shared" si="52"/>
        <v>-</v>
      </c>
      <c r="CN123" s="149" t="str">
        <f t="shared" si="52"/>
        <v>-</v>
      </c>
      <c r="CO123" s="149" t="str">
        <f t="shared" si="52"/>
        <v>-</v>
      </c>
      <c r="CP123" s="149" t="str">
        <f t="shared" si="52"/>
        <v>-</v>
      </c>
      <c r="CQ123" s="149" t="str">
        <f t="shared" si="52"/>
        <v>-</v>
      </c>
      <c r="CR123" s="149" t="str">
        <f t="shared" si="52"/>
        <v>-</v>
      </c>
      <c r="CS123" s="149" t="str">
        <f t="shared" si="52"/>
        <v>-</v>
      </c>
      <c r="CT123" s="149" t="str">
        <f t="shared" si="52"/>
        <v>-</v>
      </c>
      <c r="CU123" s="149" t="str">
        <f t="shared" ref="CU123:DJ126" si="53">INDEX(LMU_Data,(CU$120*$A$120)+$A123,(d.Region-1)*15+CU$119)</f>
        <v>-</v>
      </c>
      <c r="CV123" s="149" t="str">
        <f t="shared" si="53"/>
        <v>-</v>
      </c>
      <c r="CW123" s="149" t="str">
        <f t="shared" si="53"/>
        <v>-</v>
      </c>
      <c r="CX123" s="149" t="str">
        <f t="shared" si="53"/>
        <v>-</v>
      </c>
      <c r="CY123" s="149" t="str">
        <f t="shared" si="53"/>
        <v>-</v>
      </c>
      <c r="CZ123" s="149" t="str">
        <f t="shared" si="53"/>
        <v>-</v>
      </c>
      <c r="DA123" s="149" t="str">
        <f t="shared" si="53"/>
        <v>-</v>
      </c>
      <c r="DB123" s="149" t="str">
        <f t="shared" si="53"/>
        <v>-</v>
      </c>
      <c r="DC123" s="149" t="str">
        <f t="shared" si="53"/>
        <v>-</v>
      </c>
      <c r="DD123" s="149" t="str">
        <f t="shared" si="53"/>
        <v>-</v>
      </c>
      <c r="DE123" s="149" t="str">
        <f t="shared" si="53"/>
        <v>-</v>
      </c>
      <c r="DF123" s="149" t="str">
        <f t="shared" si="53"/>
        <v>-</v>
      </c>
      <c r="DG123" s="149" t="str">
        <f t="shared" si="53"/>
        <v>-</v>
      </c>
      <c r="DH123" s="149" t="str">
        <f t="shared" si="53"/>
        <v>-</v>
      </c>
      <c r="DI123" s="149" t="str">
        <f t="shared" si="53"/>
        <v>-</v>
      </c>
      <c r="DJ123" s="149" t="str">
        <f t="shared" si="53"/>
        <v>-</v>
      </c>
      <c r="DK123" s="149" t="str">
        <f t="shared" ref="DI123:DR126" si="54">INDEX(LMU_Data,(DK$120*$A$120)+$A123,(d.Region-1)*15+DK$119)</f>
        <v>-</v>
      </c>
      <c r="DL123" s="149" t="str">
        <f t="shared" si="54"/>
        <v>-</v>
      </c>
      <c r="DM123" s="149" t="str">
        <f t="shared" si="54"/>
        <v>-</v>
      </c>
      <c r="DN123" s="149" t="str">
        <f t="shared" si="54"/>
        <v>-</v>
      </c>
      <c r="DO123" s="149" t="str">
        <f t="shared" si="54"/>
        <v>-</v>
      </c>
      <c r="DP123" s="149" t="str">
        <f t="shared" si="54"/>
        <v>-</v>
      </c>
      <c r="DQ123" s="149" t="str">
        <f t="shared" si="54"/>
        <v>-</v>
      </c>
      <c r="DR123" s="149" t="str">
        <f t="shared" si="54"/>
        <v>-</v>
      </c>
    </row>
    <row r="124" spans="1:192" hidden="1" outlineLevel="1">
      <c r="A124">
        <v>3</v>
      </c>
      <c r="B124" t="s">
        <v>925</v>
      </c>
      <c r="C124" s="149" t="str">
        <f t="shared" si="47"/>
        <v>-</v>
      </c>
      <c r="D124" s="149" t="str">
        <f t="shared" si="47"/>
        <v>-</v>
      </c>
      <c r="E124" s="149" t="str">
        <f t="shared" si="47"/>
        <v>-</v>
      </c>
      <c r="F124" s="149" t="str">
        <f t="shared" si="47"/>
        <v>-</v>
      </c>
      <c r="G124" s="149" t="str">
        <f t="shared" si="47"/>
        <v>-</v>
      </c>
      <c r="H124" s="149" t="str">
        <f t="shared" si="47"/>
        <v>-</v>
      </c>
      <c r="I124" s="149" t="str">
        <f t="shared" si="47"/>
        <v>-</v>
      </c>
      <c r="J124" s="149" t="str">
        <f t="shared" si="47"/>
        <v>-</v>
      </c>
      <c r="K124" s="149" t="str">
        <f t="shared" si="47"/>
        <v>-</v>
      </c>
      <c r="L124" s="149" t="str">
        <f t="shared" si="47"/>
        <v>-</v>
      </c>
      <c r="M124" s="149" t="str">
        <f t="shared" si="47"/>
        <v>-</v>
      </c>
      <c r="N124" s="149" t="str">
        <f t="shared" si="47"/>
        <v>-</v>
      </c>
      <c r="O124" s="149" t="str">
        <f t="shared" si="47"/>
        <v>-</v>
      </c>
      <c r="P124" s="149" t="str">
        <f t="shared" si="47"/>
        <v>-</v>
      </c>
      <c r="Q124" s="149" t="str">
        <f t="shared" si="47"/>
        <v>-</v>
      </c>
      <c r="R124" s="149" t="str">
        <f t="shared" si="47"/>
        <v>-</v>
      </c>
      <c r="S124" s="149" t="str">
        <f t="shared" si="48"/>
        <v>-</v>
      </c>
      <c r="T124" s="149" t="str">
        <f t="shared" si="48"/>
        <v>-</v>
      </c>
      <c r="U124" s="149" t="str">
        <f t="shared" si="48"/>
        <v>-</v>
      </c>
      <c r="V124" s="149" t="str">
        <f t="shared" si="48"/>
        <v>-</v>
      </c>
      <c r="W124" s="149" t="str">
        <f t="shared" si="48"/>
        <v>-</v>
      </c>
      <c r="X124" s="149" t="str">
        <f t="shared" si="48"/>
        <v>-</v>
      </c>
      <c r="Y124" s="149" t="str">
        <f t="shared" si="48"/>
        <v>-</v>
      </c>
      <c r="Z124" s="149" t="str">
        <f t="shared" si="48"/>
        <v>-</v>
      </c>
      <c r="AA124" s="149" t="str">
        <f t="shared" si="48"/>
        <v>-</v>
      </c>
      <c r="AB124" s="149" t="str">
        <f t="shared" si="48"/>
        <v>-</v>
      </c>
      <c r="AC124" s="149" t="str">
        <f t="shared" si="48"/>
        <v>-</v>
      </c>
      <c r="AD124" s="149" t="str">
        <f t="shared" si="48"/>
        <v>-</v>
      </c>
      <c r="AE124" s="149" t="str">
        <f t="shared" si="48"/>
        <v>-</v>
      </c>
      <c r="AF124" s="149" t="str">
        <f t="shared" si="48"/>
        <v>-</v>
      </c>
      <c r="AG124" s="149">
        <f t="shared" si="48"/>
        <v>150</v>
      </c>
      <c r="AH124" s="149" t="str">
        <f t="shared" si="48"/>
        <v>-</v>
      </c>
      <c r="AI124" s="149" t="str">
        <f t="shared" si="49"/>
        <v>-</v>
      </c>
      <c r="AJ124" s="149" t="str">
        <f t="shared" si="49"/>
        <v>-</v>
      </c>
      <c r="AK124" s="149" t="str">
        <f t="shared" si="49"/>
        <v>-</v>
      </c>
      <c r="AL124" s="149" t="str">
        <f t="shared" si="49"/>
        <v>-</v>
      </c>
      <c r="AM124" s="149" t="str">
        <f t="shared" si="49"/>
        <v>-</v>
      </c>
      <c r="AN124" s="149" t="str">
        <f t="shared" si="49"/>
        <v>-</v>
      </c>
      <c r="AO124" s="149" t="str">
        <f t="shared" si="49"/>
        <v>-</v>
      </c>
      <c r="AP124" s="149" t="str">
        <f t="shared" si="49"/>
        <v>-</v>
      </c>
      <c r="AQ124" s="149" t="str">
        <f t="shared" si="49"/>
        <v>-</v>
      </c>
      <c r="AR124" s="149" t="str">
        <f t="shared" si="49"/>
        <v>-</v>
      </c>
      <c r="AS124" s="149" t="str">
        <f t="shared" si="49"/>
        <v>-</v>
      </c>
      <c r="AT124" s="149" t="str">
        <f t="shared" si="49"/>
        <v>-</v>
      </c>
      <c r="AU124" s="149" t="str">
        <f t="shared" si="49"/>
        <v>-</v>
      </c>
      <c r="AV124" s="149">
        <f t="shared" si="49"/>
        <v>153.75</v>
      </c>
      <c r="AW124" s="149">
        <f t="shared" si="49"/>
        <v>153.75</v>
      </c>
      <c r="AX124" s="149">
        <f t="shared" si="49"/>
        <v>153.75</v>
      </c>
      <c r="AY124" s="149">
        <f t="shared" si="50"/>
        <v>153.75</v>
      </c>
      <c r="AZ124" s="149">
        <f t="shared" si="50"/>
        <v>153.75</v>
      </c>
      <c r="BA124" s="149">
        <f t="shared" si="50"/>
        <v>153.75</v>
      </c>
      <c r="BB124" s="149">
        <f t="shared" si="50"/>
        <v>153.75</v>
      </c>
      <c r="BC124" s="149">
        <f t="shared" si="50"/>
        <v>153.75</v>
      </c>
      <c r="BD124" s="149" t="str">
        <f t="shared" si="50"/>
        <v>-</v>
      </c>
      <c r="BE124" s="149" t="str">
        <f t="shared" si="50"/>
        <v>-</v>
      </c>
      <c r="BF124" s="149" t="str">
        <f t="shared" si="50"/>
        <v>-</v>
      </c>
      <c r="BG124" s="149" t="str">
        <f t="shared" si="50"/>
        <v>-</v>
      </c>
      <c r="BH124" s="149" t="str">
        <f t="shared" si="50"/>
        <v>-</v>
      </c>
      <c r="BI124" s="149" t="str">
        <f t="shared" si="50"/>
        <v>-</v>
      </c>
      <c r="BJ124" s="149" t="str">
        <f t="shared" si="50"/>
        <v>-</v>
      </c>
      <c r="BK124" s="149">
        <f t="shared" si="50"/>
        <v>93.75</v>
      </c>
      <c r="BL124" s="149">
        <f t="shared" si="50"/>
        <v>93.75</v>
      </c>
      <c r="BM124" s="149">
        <f t="shared" si="50"/>
        <v>93.75</v>
      </c>
      <c r="BN124" s="149">
        <f t="shared" si="50"/>
        <v>93.75</v>
      </c>
      <c r="BO124" s="149">
        <f t="shared" si="51"/>
        <v>93.75</v>
      </c>
      <c r="BP124" s="149">
        <f t="shared" si="51"/>
        <v>93.75</v>
      </c>
      <c r="BQ124" s="149">
        <f t="shared" si="51"/>
        <v>93.75</v>
      </c>
      <c r="BR124" s="149">
        <f t="shared" si="51"/>
        <v>93.75</v>
      </c>
      <c r="BS124" s="149" t="str">
        <f t="shared" si="51"/>
        <v>-</v>
      </c>
      <c r="BT124" s="149" t="str">
        <f t="shared" si="51"/>
        <v>-</v>
      </c>
      <c r="BU124" s="149" t="str">
        <f t="shared" si="51"/>
        <v>-</v>
      </c>
      <c r="BV124" s="149" t="str">
        <f t="shared" si="51"/>
        <v>-</v>
      </c>
      <c r="BW124" s="149" t="str">
        <f t="shared" si="51"/>
        <v>-</v>
      </c>
      <c r="BX124" s="149" t="str">
        <f t="shared" si="51"/>
        <v>-</v>
      </c>
      <c r="BY124" s="149" t="str">
        <f t="shared" si="51"/>
        <v>-</v>
      </c>
      <c r="BZ124" s="149" t="str">
        <f t="shared" si="51"/>
        <v>-</v>
      </c>
      <c r="CA124" s="149" t="str">
        <f t="shared" si="51"/>
        <v>-</v>
      </c>
      <c r="CB124" s="149" t="str">
        <f t="shared" si="51"/>
        <v>-</v>
      </c>
      <c r="CC124" s="149" t="str">
        <f t="shared" si="51"/>
        <v>-</v>
      </c>
      <c r="CD124" s="149" t="str">
        <f t="shared" si="51"/>
        <v>-</v>
      </c>
      <c r="CE124" s="149" t="str">
        <f t="shared" si="52"/>
        <v>-</v>
      </c>
      <c r="CF124" s="149" t="str">
        <f t="shared" si="52"/>
        <v>-</v>
      </c>
      <c r="CG124" s="149" t="str">
        <f t="shared" si="52"/>
        <v>-</v>
      </c>
      <c r="CH124" s="149" t="str">
        <f t="shared" si="52"/>
        <v>-</v>
      </c>
      <c r="CI124" s="149" t="str">
        <f t="shared" si="52"/>
        <v>-</v>
      </c>
      <c r="CJ124" s="149" t="str">
        <f t="shared" si="52"/>
        <v>-</v>
      </c>
      <c r="CK124" s="149" t="str">
        <f t="shared" si="52"/>
        <v>-</v>
      </c>
      <c r="CL124" s="149" t="str">
        <f t="shared" si="52"/>
        <v>-</v>
      </c>
      <c r="CM124" s="149" t="str">
        <f t="shared" si="52"/>
        <v>-</v>
      </c>
      <c r="CN124" s="149" t="str">
        <f t="shared" si="52"/>
        <v>-</v>
      </c>
      <c r="CO124" s="149" t="str">
        <f t="shared" si="52"/>
        <v>-</v>
      </c>
      <c r="CP124" s="149" t="str">
        <f t="shared" si="52"/>
        <v>-</v>
      </c>
      <c r="CQ124" s="149" t="str">
        <f t="shared" si="52"/>
        <v>-</v>
      </c>
      <c r="CR124" s="149" t="str">
        <f t="shared" si="52"/>
        <v>-</v>
      </c>
      <c r="CS124" s="149" t="str">
        <f t="shared" si="52"/>
        <v>-</v>
      </c>
      <c r="CT124" s="149" t="str">
        <f t="shared" si="52"/>
        <v>-</v>
      </c>
      <c r="CU124" s="149" t="str">
        <f t="shared" si="53"/>
        <v>-</v>
      </c>
      <c r="CV124" s="149" t="str">
        <f t="shared" si="53"/>
        <v>-</v>
      </c>
      <c r="CW124" s="149" t="str">
        <f t="shared" si="53"/>
        <v>-</v>
      </c>
      <c r="CX124" s="149" t="str">
        <f t="shared" si="53"/>
        <v>-</v>
      </c>
      <c r="CY124" s="149" t="str">
        <f t="shared" si="53"/>
        <v>-</v>
      </c>
      <c r="CZ124" s="149" t="str">
        <f t="shared" si="53"/>
        <v>-</v>
      </c>
      <c r="DA124" s="149" t="str">
        <f t="shared" si="53"/>
        <v>-</v>
      </c>
      <c r="DB124" s="149" t="str">
        <f t="shared" si="53"/>
        <v>-</v>
      </c>
      <c r="DC124" s="149" t="str">
        <f t="shared" si="53"/>
        <v>-</v>
      </c>
      <c r="DD124" s="149" t="str">
        <f t="shared" si="53"/>
        <v>-</v>
      </c>
      <c r="DE124" s="149" t="str">
        <f t="shared" si="53"/>
        <v>-</v>
      </c>
      <c r="DF124" s="149" t="str">
        <f t="shared" si="53"/>
        <v>-</v>
      </c>
      <c r="DG124" s="149" t="str">
        <f t="shared" si="53"/>
        <v>-</v>
      </c>
      <c r="DH124" s="149" t="str">
        <f t="shared" si="53"/>
        <v>-</v>
      </c>
      <c r="DI124" s="149" t="str">
        <f t="shared" si="54"/>
        <v>-</v>
      </c>
      <c r="DJ124" s="149" t="str">
        <f t="shared" si="54"/>
        <v>-</v>
      </c>
      <c r="DK124" s="149" t="str">
        <f t="shared" si="54"/>
        <v>-</v>
      </c>
      <c r="DL124" s="149" t="str">
        <f t="shared" si="54"/>
        <v>-</v>
      </c>
      <c r="DM124" s="149" t="str">
        <f t="shared" si="54"/>
        <v>-</v>
      </c>
      <c r="DN124" s="149" t="str">
        <f t="shared" si="54"/>
        <v>-</v>
      </c>
      <c r="DO124" s="149" t="str">
        <f t="shared" si="54"/>
        <v>-</v>
      </c>
      <c r="DP124" s="149" t="str">
        <f t="shared" si="54"/>
        <v>-</v>
      </c>
      <c r="DQ124" s="149" t="str">
        <f t="shared" si="54"/>
        <v>-</v>
      </c>
      <c r="DR124" s="149" t="str">
        <f t="shared" si="54"/>
        <v>-</v>
      </c>
    </row>
    <row r="125" spans="1:192" hidden="1" outlineLevel="1">
      <c r="A125">
        <v>4</v>
      </c>
      <c r="B125" t="s">
        <v>926</v>
      </c>
      <c r="C125" s="149" t="str">
        <f t="shared" si="47"/>
        <v>-</v>
      </c>
      <c r="D125" s="149" t="str">
        <f t="shared" si="47"/>
        <v>-</v>
      </c>
      <c r="E125" s="149" t="str">
        <f t="shared" si="47"/>
        <v>-</v>
      </c>
      <c r="F125" s="149" t="str">
        <f t="shared" si="47"/>
        <v>-</v>
      </c>
      <c r="G125" s="149" t="str">
        <f t="shared" si="47"/>
        <v>-</v>
      </c>
      <c r="H125" s="149" t="str">
        <f t="shared" si="47"/>
        <v>-</v>
      </c>
      <c r="I125" s="149" t="str">
        <f t="shared" si="47"/>
        <v>-</v>
      </c>
      <c r="J125" s="149" t="str">
        <f t="shared" si="47"/>
        <v>-</v>
      </c>
      <c r="K125" s="149" t="str">
        <f t="shared" si="47"/>
        <v>-</v>
      </c>
      <c r="L125" s="149" t="str">
        <f t="shared" si="47"/>
        <v>-</v>
      </c>
      <c r="M125" s="149" t="str">
        <f t="shared" si="47"/>
        <v>-</v>
      </c>
      <c r="N125" s="149" t="str">
        <f t="shared" si="47"/>
        <v>-</v>
      </c>
      <c r="O125" s="149" t="str">
        <f t="shared" si="47"/>
        <v>-</v>
      </c>
      <c r="P125" s="149" t="str">
        <f t="shared" si="47"/>
        <v>-</v>
      </c>
      <c r="Q125" s="149" t="str">
        <f t="shared" si="47"/>
        <v>-</v>
      </c>
      <c r="R125" s="149" t="str">
        <f t="shared" si="47"/>
        <v>-</v>
      </c>
      <c r="S125" s="149" t="str">
        <f t="shared" si="48"/>
        <v>-</v>
      </c>
      <c r="T125" s="149" t="str">
        <f t="shared" si="48"/>
        <v>-</v>
      </c>
      <c r="U125" s="149" t="str">
        <f t="shared" si="48"/>
        <v>-</v>
      </c>
      <c r="V125" s="149" t="str">
        <f t="shared" si="48"/>
        <v>-</v>
      </c>
      <c r="W125" s="149" t="str">
        <f t="shared" si="48"/>
        <v>-</v>
      </c>
      <c r="X125" s="149" t="str">
        <f t="shared" si="48"/>
        <v>-</v>
      </c>
      <c r="Y125" s="149" t="str">
        <f t="shared" si="48"/>
        <v>-</v>
      </c>
      <c r="Z125" s="149" t="str">
        <f t="shared" si="48"/>
        <v>-</v>
      </c>
      <c r="AA125" s="149" t="str">
        <f t="shared" si="48"/>
        <v>-</v>
      </c>
      <c r="AB125" s="149" t="str">
        <f t="shared" si="48"/>
        <v>-</v>
      </c>
      <c r="AC125" s="149" t="str">
        <f t="shared" si="48"/>
        <v>-</v>
      </c>
      <c r="AD125" s="149" t="str">
        <f t="shared" si="48"/>
        <v>-</v>
      </c>
      <c r="AE125" s="149" t="str">
        <f t="shared" si="48"/>
        <v>-</v>
      </c>
      <c r="AF125" s="149" t="str">
        <f t="shared" si="48"/>
        <v>-</v>
      </c>
      <c r="AG125" s="149">
        <f t="shared" si="48"/>
        <v>150</v>
      </c>
      <c r="AH125" s="149" t="str">
        <f t="shared" si="48"/>
        <v>-</v>
      </c>
      <c r="AI125" s="149" t="str">
        <f t="shared" si="49"/>
        <v>-</v>
      </c>
      <c r="AJ125" s="149" t="str">
        <f t="shared" si="49"/>
        <v>-</v>
      </c>
      <c r="AK125" s="149" t="str">
        <f t="shared" si="49"/>
        <v>-</v>
      </c>
      <c r="AL125" s="149" t="str">
        <f t="shared" si="49"/>
        <v>-</v>
      </c>
      <c r="AM125" s="149" t="str">
        <f t="shared" si="49"/>
        <v>-</v>
      </c>
      <c r="AN125" s="149" t="str">
        <f t="shared" si="49"/>
        <v>-</v>
      </c>
      <c r="AO125" s="149" t="str">
        <f t="shared" si="49"/>
        <v>-</v>
      </c>
      <c r="AP125" s="149" t="str">
        <f t="shared" si="49"/>
        <v>-</v>
      </c>
      <c r="AQ125" s="149" t="str">
        <f t="shared" si="49"/>
        <v>-</v>
      </c>
      <c r="AR125" s="149" t="str">
        <f t="shared" si="49"/>
        <v>-</v>
      </c>
      <c r="AS125" s="149" t="str">
        <f t="shared" si="49"/>
        <v>-</v>
      </c>
      <c r="AT125" s="149" t="str">
        <f t="shared" si="49"/>
        <v>-</v>
      </c>
      <c r="AU125" s="149" t="str">
        <f t="shared" si="49"/>
        <v>-</v>
      </c>
      <c r="AV125" s="149">
        <f t="shared" si="49"/>
        <v>153.75</v>
      </c>
      <c r="AW125" s="149">
        <f t="shared" si="49"/>
        <v>153.75</v>
      </c>
      <c r="AX125" s="149">
        <f t="shared" si="49"/>
        <v>153.75</v>
      </c>
      <c r="AY125" s="149">
        <f t="shared" si="50"/>
        <v>153.75</v>
      </c>
      <c r="AZ125" s="149">
        <f t="shared" si="50"/>
        <v>153.75</v>
      </c>
      <c r="BA125" s="149">
        <f t="shared" si="50"/>
        <v>153.75</v>
      </c>
      <c r="BB125" s="149">
        <f t="shared" si="50"/>
        <v>153.75</v>
      </c>
      <c r="BC125" s="149">
        <f t="shared" si="50"/>
        <v>153.75</v>
      </c>
      <c r="BD125" s="149" t="str">
        <f t="shared" si="50"/>
        <v>-</v>
      </c>
      <c r="BE125" s="149" t="str">
        <f t="shared" si="50"/>
        <v>-</v>
      </c>
      <c r="BF125" s="149" t="str">
        <f t="shared" si="50"/>
        <v>-</v>
      </c>
      <c r="BG125" s="149" t="str">
        <f t="shared" si="50"/>
        <v>-</v>
      </c>
      <c r="BH125" s="149" t="str">
        <f t="shared" si="50"/>
        <v>-</v>
      </c>
      <c r="BI125" s="149" t="str">
        <f t="shared" si="50"/>
        <v>-</v>
      </c>
      <c r="BJ125" s="149" t="str">
        <f t="shared" si="50"/>
        <v>-</v>
      </c>
      <c r="BK125" s="149">
        <f t="shared" si="50"/>
        <v>93.75</v>
      </c>
      <c r="BL125" s="149">
        <f t="shared" si="50"/>
        <v>93.75</v>
      </c>
      <c r="BM125" s="149">
        <f t="shared" si="50"/>
        <v>93.75</v>
      </c>
      <c r="BN125" s="149">
        <f t="shared" si="50"/>
        <v>93.75</v>
      </c>
      <c r="BO125" s="149">
        <f t="shared" si="51"/>
        <v>93.75</v>
      </c>
      <c r="BP125" s="149">
        <f t="shared" si="51"/>
        <v>93.75</v>
      </c>
      <c r="BQ125" s="149">
        <f t="shared" si="51"/>
        <v>93.75</v>
      </c>
      <c r="BR125" s="149">
        <f t="shared" si="51"/>
        <v>93.75</v>
      </c>
      <c r="BS125" s="149" t="str">
        <f t="shared" si="51"/>
        <v>-</v>
      </c>
      <c r="BT125" s="149" t="str">
        <f t="shared" si="51"/>
        <v>-</v>
      </c>
      <c r="BU125" s="149" t="str">
        <f t="shared" si="51"/>
        <v>-</v>
      </c>
      <c r="BV125" s="149" t="str">
        <f t="shared" si="51"/>
        <v>-</v>
      </c>
      <c r="BW125" s="149" t="str">
        <f t="shared" si="51"/>
        <v>-</v>
      </c>
      <c r="BX125" s="149" t="str">
        <f t="shared" si="51"/>
        <v>-</v>
      </c>
      <c r="BY125" s="149" t="str">
        <f t="shared" si="51"/>
        <v>-</v>
      </c>
      <c r="BZ125" s="149" t="str">
        <f t="shared" si="51"/>
        <v>-</v>
      </c>
      <c r="CA125" s="149" t="str">
        <f t="shared" si="51"/>
        <v>-</v>
      </c>
      <c r="CB125" s="149" t="str">
        <f t="shared" si="51"/>
        <v>-</v>
      </c>
      <c r="CC125" s="149" t="str">
        <f t="shared" si="51"/>
        <v>-</v>
      </c>
      <c r="CD125" s="149" t="str">
        <f t="shared" si="51"/>
        <v>-</v>
      </c>
      <c r="CE125" s="149" t="str">
        <f t="shared" si="52"/>
        <v>-</v>
      </c>
      <c r="CF125" s="149" t="str">
        <f t="shared" si="52"/>
        <v>-</v>
      </c>
      <c r="CG125" s="149" t="str">
        <f t="shared" si="52"/>
        <v>-</v>
      </c>
      <c r="CH125" s="149" t="str">
        <f t="shared" si="52"/>
        <v>-</v>
      </c>
      <c r="CI125" s="149" t="str">
        <f t="shared" si="52"/>
        <v>-</v>
      </c>
      <c r="CJ125" s="149" t="str">
        <f t="shared" si="52"/>
        <v>-</v>
      </c>
      <c r="CK125" s="149" t="str">
        <f t="shared" si="52"/>
        <v>-</v>
      </c>
      <c r="CL125" s="149" t="str">
        <f t="shared" si="52"/>
        <v>-</v>
      </c>
      <c r="CM125" s="149" t="str">
        <f t="shared" si="52"/>
        <v>-</v>
      </c>
      <c r="CN125" s="149" t="str">
        <f t="shared" si="52"/>
        <v>-</v>
      </c>
      <c r="CO125" s="149" t="str">
        <f t="shared" si="52"/>
        <v>-</v>
      </c>
      <c r="CP125" s="149" t="str">
        <f t="shared" si="52"/>
        <v>-</v>
      </c>
      <c r="CQ125" s="149" t="str">
        <f t="shared" si="52"/>
        <v>-</v>
      </c>
      <c r="CR125" s="149" t="str">
        <f t="shared" si="52"/>
        <v>-</v>
      </c>
      <c r="CS125" s="149" t="str">
        <f t="shared" si="52"/>
        <v>-</v>
      </c>
      <c r="CT125" s="149" t="str">
        <f t="shared" si="52"/>
        <v>-</v>
      </c>
      <c r="CU125" s="149" t="str">
        <f t="shared" si="53"/>
        <v>-</v>
      </c>
      <c r="CV125" s="149" t="str">
        <f t="shared" si="53"/>
        <v>-</v>
      </c>
      <c r="CW125" s="149" t="str">
        <f t="shared" si="53"/>
        <v>-</v>
      </c>
      <c r="CX125" s="149" t="str">
        <f t="shared" si="53"/>
        <v>-</v>
      </c>
      <c r="CY125" s="149" t="str">
        <f t="shared" si="53"/>
        <v>-</v>
      </c>
      <c r="CZ125" s="149" t="str">
        <f t="shared" si="53"/>
        <v>-</v>
      </c>
      <c r="DA125" s="149" t="str">
        <f t="shared" si="53"/>
        <v>-</v>
      </c>
      <c r="DB125" s="149" t="str">
        <f t="shared" si="53"/>
        <v>-</v>
      </c>
      <c r="DC125" s="149" t="str">
        <f t="shared" si="53"/>
        <v>-</v>
      </c>
      <c r="DD125" s="149" t="str">
        <f t="shared" si="53"/>
        <v>-</v>
      </c>
      <c r="DE125" s="149" t="str">
        <f t="shared" si="53"/>
        <v>-</v>
      </c>
      <c r="DF125" s="149" t="str">
        <f t="shared" si="53"/>
        <v>-</v>
      </c>
      <c r="DG125" s="149" t="str">
        <f t="shared" si="53"/>
        <v>-</v>
      </c>
      <c r="DH125" s="149" t="str">
        <f t="shared" si="53"/>
        <v>-</v>
      </c>
      <c r="DI125" s="149" t="str">
        <f t="shared" si="54"/>
        <v>-</v>
      </c>
      <c r="DJ125" s="149" t="str">
        <f t="shared" si="54"/>
        <v>-</v>
      </c>
      <c r="DK125" s="149" t="str">
        <f t="shared" si="54"/>
        <v>-</v>
      </c>
      <c r="DL125" s="149" t="str">
        <f t="shared" si="54"/>
        <v>-</v>
      </c>
      <c r="DM125" s="149" t="str">
        <f t="shared" si="54"/>
        <v>-</v>
      </c>
      <c r="DN125" s="149" t="str">
        <f t="shared" si="54"/>
        <v>-</v>
      </c>
      <c r="DO125" s="149" t="str">
        <f t="shared" si="54"/>
        <v>-</v>
      </c>
      <c r="DP125" s="149" t="str">
        <f t="shared" si="54"/>
        <v>-</v>
      </c>
      <c r="DQ125" s="149" t="str">
        <f t="shared" si="54"/>
        <v>-</v>
      </c>
      <c r="DR125" s="149" t="str">
        <f t="shared" si="54"/>
        <v>-</v>
      </c>
    </row>
    <row r="126" spans="1:192" hidden="1" outlineLevel="1">
      <c r="A126">
        <v>5</v>
      </c>
      <c r="B126" t="s">
        <v>927</v>
      </c>
      <c r="C126" s="149" t="str">
        <f t="shared" si="47"/>
        <v>-</v>
      </c>
      <c r="D126" s="149" t="str">
        <f t="shared" si="47"/>
        <v>-</v>
      </c>
      <c r="E126" s="149" t="str">
        <f t="shared" si="47"/>
        <v>-</v>
      </c>
      <c r="F126" s="149" t="str">
        <f t="shared" si="47"/>
        <v>-</v>
      </c>
      <c r="G126" s="149" t="str">
        <f t="shared" si="47"/>
        <v>-</v>
      </c>
      <c r="H126" s="149" t="str">
        <f t="shared" si="47"/>
        <v>-</v>
      </c>
      <c r="I126" s="149" t="str">
        <f t="shared" si="47"/>
        <v>-</v>
      </c>
      <c r="J126" s="149" t="str">
        <f t="shared" si="47"/>
        <v>-</v>
      </c>
      <c r="K126" s="149" t="str">
        <f t="shared" si="47"/>
        <v>-</v>
      </c>
      <c r="L126" s="149" t="str">
        <f t="shared" si="47"/>
        <v>-</v>
      </c>
      <c r="M126" s="149" t="str">
        <f t="shared" si="47"/>
        <v>-</v>
      </c>
      <c r="N126" s="149" t="str">
        <f t="shared" si="47"/>
        <v>-</v>
      </c>
      <c r="O126" s="149" t="str">
        <f t="shared" si="47"/>
        <v>-</v>
      </c>
      <c r="P126" s="149" t="str">
        <f t="shared" si="47"/>
        <v>-</v>
      </c>
      <c r="Q126" s="149" t="str">
        <f t="shared" si="47"/>
        <v>-</v>
      </c>
      <c r="R126" s="149" t="str">
        <f t="shared" si="47"/>
        <v>-</v>
      </c>
      <c r="S126" s="149" t="str">
        <f t="shared" si="48"/>
        <v>-</v>
      </c>
      <c r="T126" s="149" t="str">
        <f t="shared" si="48"/>
        <v>-</v>
      </c>
      <c r="U126" s="149" t="str">
        <f t="shared" si="48"/>
        <v>-</v>
      </c>
      <c r="V126" s="149" t="str">
        <f t="shared" si="48"/>
        <v>-</v>
      </c>
      <c r="W126" s="149" t="str">
        <f t="shared" si="48"/>
        <v>-</v>
      </c>
      <c r="X126" s="149" t="str">
        <f t="shared" si="48"/>
        <v>-</v>
      </c>
      <c r="Y126" s="149" t="str">
        <f t="shared" si="48"/>
        <v>-</v>
      </c>
      <c r="Z126" s="149" t="str">
        <f t="shared" si="48"/>
        <v>-</v>
      </c>
      <c r="AA126" s="149" t="str">
        <f t="shared" si="48"/>
        <v>-</v>
      </c>
      <c r="AB126" s="149" t="str">
        <f t="shared" si="48"/>
        <v>-</v>
      </c>
      <c r="AC126" s="149" t="str">
        <f t="shared" si="48"/>
        <v>-</v>
      </c>
      <c r="AD126" s="149" t="str">
        <f t="shared" si="48"/>
        <v>-</v>
      </c>
      <c r="AE126" s="149" t="str">
        <f t="shared" si="48"/>
        <v>-</v>
      </c>
      <c r="AF126" s="149" t="str">
        <f t="shared" si="48"/>
        <v>-</v>
      </c>
      <c r="AG126" s="149">
        <f t="shared" si="48"/>
        <v>150</v>
      </c>
      <c r="AH126" s="149" t="str">
        <f t="shared" si="48"/>
        <v>-</v>
      </c>
      <c r="AI126" s="149" t="str">
        <f t="shared" si="49"/>
        <v>-</v>
      </c>
      <c r="AJ126" s="149" t="str">
        <f t="shared" si="49"/>
        <v>-</v>
      </c>
      <c r="AK126" s="149" t="str">
        <f t="shared" si="49"/>
        <v>-</v>
      </c>
      <c r="AL126" s="149" t="str">
        <f t="shared" si="49"/>
        <v>-</v>
      </c>
      <c r="AM126" s="149" t="str">
        <f t="shared" si="49"/>
        <v>-</v>
      </c>
      <c r="AN126" s="149" t="str">
        <f t="shared" si="49"/>
        <v>-</v>
      </c>
      <c r="AO126" s="149" t="str">
        <f t="shared" si="49"/>
        <v>-</v>
      </c>
      <c r="AP126" s="149" t="str">
        <f t="shared" si="49"/>
        <v>-</v>
      </c>
      <c r="AQ126" s="149" t="str">
        <f t="shared" si="49"/>
        <v>-</v>
      </c>
      <c r="AR126" s="149" t="str">
        <f t="shared" si="49"/>
        <v>-</v>
      </c>
      <c r="AS126" s="149" t="str">
        <f t="shared" si="49"/>
        <v>-</v>
      </c>
      <c r="AT126" s="149" t="str">
        <f t="shared" si="49"/>
        <v>-</v>
      </c>
      <c r="AU126" s="149" t="str">
        <f t="shared" si="49"/>
        <v>-</v>
      </c>
      <c r="AV126" s="149">
        <f t="shared" si="49"/>
        <v>153.75</v>
      </c>
      <c r="AW126" s="149">
        <f t="shared" si="49"/>
        <v>153.75</v>
      </c>
      <c r="AX126" s="149">
        <f t="shared" si="49"/>
        <v>153.75</v>
      </c>
      <c r="AY126" s="149">
        <f t="shared" si="50"/>
        <v>153.75</v>
      </c>
      <c r="AZ126" s="149">
        <f t="shared" si="50"/>
        <v>153.75</v>
      </c>
      <c r="BA126" s="149">
        <f t="shared" si="50"/>
        <v>153.75</v>
      </c>
      <c r="BB126" s="149">
        <f t="shared" si="50"/>
        <v>153.75</v>
      </c>
      <c r="BC126" s="149">
        <f t="shared" si="50"/>
        <v>153.75</v>
      </c>
      <c r="BD126" s="149" t="str">
        <f t="shared" si="50"/>
        <v>-</v>
      </c>
      <c r="BE126" s="149" t="str">
        <f t="shared" si="50"/>
        <v>-</v>
      </c>
      <c r="BF126" s="149" t="str">
        <f t="shared" si="50"/>
        <v>-</v>
      </c>
      <c r="BG126" s="149" t="str">
        <f t="shared" si="50"/>
        <v>-</v>
      </c>
      <c r="BH126" s="149" t="str">
        <f t="shared" si="50"/>
        <v>-</v>
      </c>
      <c r="BI126" s="149" t="str">
        <f t="shared" si="50"/>
        <v>-</v>
      </c>
      <c r="BJ126" s="149" t="str">
        <f t="shared" si="50"/>
        <v>-</v>
      </c>
      <c r="BK126" s="149">
        <f t="shared" si="50"/>
        <v>93.75</v>
      </c>
      <c r="BL126" s="149">
        <f t="shared" si="50"/>
        <v>93.75</v>
      </c>
      <c r="BM126" s="149">
        <f t="shared" si="50"/>
        <v>93.75</v>
      </c>
      <c r="BN126" s="149">
        <f t="shared" si="50"/>
        <v>93.75</v>
      </c>
      <c r="BO126" s="149">
        <f t="shared" si="51"/>
        <v>93.75</v>
      </c>
      <c r="BP126" s="149">
        <f t="shared" si="51"/>
        <v>93.75</v>
      </c>
      <c r="BQ126" s="149">
        <f t="shared" si="51"/>
        <v>93.75</v>
      </c>
      <c r="BR126" s="149">
        <f t="shared" si="51"/>
        <v>93.75</v>
      </c>
      <c r="BS126" s="149" t="str">
        <f t="shared" si="51"/>
        <v>-</v>
      </c>
      <c r="BT126" s="149" t="str">
        <f t="shared" si="51"/>
        <v>-</v>
      </c>
      <c r="BU126" s="149" t="str">
        <f t="shared" si="51"/>
        <v>-</v>
      </c>
      <c r="BV126" s="149" t="str">
        <f t="shared" si="51"/>
        <v>-</v>
      </c>
      <c r="BW126" s="149" t="str">
        <f t="shared" si="51"/>
        <v>-</v>
      </c>
      <c r="BX126" s="149" t="str">
        <f t="shared" si="51"/>
        <v>-</v>
      </c>
      <c r="BY126" s="149" t="str">
        <f t="shared" si="51"/>
        <v>-</v>
      </c>
      <c r="BZ126" s="149" t="str">
        <f t="shared" si="51"/>
        <v>-</v>
      </c>
      <c r="CA126" s="149" t="str">
        <f t="shared" si="51"/>
        <v>-</v>
      </c>
      <c r="CB126" s="149" t="str">
        <f t="shared" si="51"/>
        <v>-</v>
      </c>
      <c r="CC126" s="149" t="str">
        <f t="shared" si="51"/>
        <v>-</v>
      </c>
      <c r="CD126" s="149" t="str">
        <f t="shared" si="51"/>
        <v>-</v>
      </c>
      <c r="CE126" s="149" t="str">
        <f t="shared" si="52"/>
        <v>-</v>
      </c>
      <c r="CF126" s="149" t="str">
        <f t="shared" si="52"/>
        <v>-</v>
      </c>
      <c r="CG126" s="149" t="str">
        <f t="shared" si="52"/>
        <v>-</v>
      </c>
      <c r="CH126" s="149" t="str">
        <f t="shared" si="52"/>
        <v>-</v>
      </c>
      <c r="CI126" s="149" t="str">
        <f t="shared" si="52"/>
        <v>-</v>
      </c>
      <c r="CJ126" s="149" t="str">
        <f t="shared" si="52"/>
        <v>-</v>
      </c>
      <c r="CK126" s="149" t="str">
        <f t="shared" si="52"/>
        <v>-</v>
      </c>
      <c r="CL126" s="149" t="str">
        <f t="shared" si="52"/>
        <v>-</v>
      </c>
      <c r="CM126" s="149" t="str">
        <f t="shared" si="52"/>
        <v>-</v>
      </c>
      <c r="CN126" s="149" t="str">
        <f t="shared" si="52"/>
        <v>-</v>
      </c>
      <c r="CO126" s="149" t="str">
        <f t="shared" si="52"/>
        <v>-</v>
      </c>
      <c r="CP126" s="149" t="str">
        <f t="shared" si="52"/>
        <v>-</v>
      </c>
      <c r="CQ126" s="149" t="str">
        <f t="shared" si="52"/>
        <v>-</v>
      </c>
      <c r="CR126" s="149" t="str">
        <f t="shared" si="52"/>
        <v>-</v>
      </c>
      <c r="CS126" s="149" t="str">
        <f t="shared" si="52"/>
        <v>-</v>
      </c>
      <c r="CT126" s="149" t="str">
        <f t="shared" si="52"/>
        <v>-</v>
      </c>
      <c r="CU126" s="149" t="str">
        <f t="shared" si="53"/>
        <v>-</v>
      </c>
      <c r="CV126" s="149" t="str">
        <f t="shared" si="53"/>
        <v>-</v>
      </c>
      <c r="CW126" s="149" t="str">
        <f t="shared" si="53"/>
        <v>-</v>
      </c>
      <c r="CX126" s="149" t="str">
        <f t="shared" si="53"/>
        <v>-</v>
      </c>
      <c r="CY126" s="149" t="str">
        <f t="shared" si="53"/>
        <v>-</v>
      </c>
      <c r="CZ126" s="149" t="str">
        <f t="shared" si="53"/>
        <v>-</v>
      </c>
      <c r="DA126" s="149" t="str">
        <f t="shared" si="53"/>
        <v>-</v>
      </c>
      <c r="DB126" s="149" t="str">
        <f t="shared" si="53"/>
        <v>-</v>
      </c>
      <c r="DC126" s="149" t="str">
        <f t="shared" si="53"/>
        <v>-</v>
      </c>
      <c r="DD126" s="149" t="str">
        <f t="shared" si="53"/>
        <v>-</v>
      </c>
      <c r="DE126" s="149" t="str">
        <f t="shared" si="53"/>
        <v>-</v>
      </c>
      <c r="DF126" s="149" t="str">
        <f t="shared" si="53"/>
        <v>-</v>
      </c>
      <c r="DG126" s="149" t="str">
        <f t="shared" si="53"/>
        <v>-</v>
      </c>
      <c r="DH126" s="149" t="str">
        <f t="shared" si="53"/>
        <v>-</v>
      </c>
      <c r="DI126" s="149" t="str">
        <f t="shared" si="54"/>
        <v>-</v>
      </c>
      <c r="DJ126" s="149" t="str">
        <f t="shared" si="54"/>
        <v>-</v>
      </c>
      <c r="DK126" s="149" t="str">
        <f t="shared" si="54"/>
        <v>-</v>
      </c>
      <c r="DL126" s="149" t="str">
        <f t="shared" si="54"/>
        <v>-</v>
      </c>
      <c r="DM126" s="149" t="str">
        <f t="shared" si="54"/>
        <v>-</v>
      </c>
      <c r="DN126" s="149" t="str">
        <f t="shared" si="54"/>
        <v>-</v>
      </c>
      <c r="DO126" s="149" t="str">
        <f t="shared" si="54"/>
        <v>-</v>
      </c>
      <c r="DP126" s="149" t="str">
        <f t="shared" si="54"/>
        <v>-</v>
      </c>
      <c r="DQ126" s="149" t="str">
        <f t="shared" si="54"/>
        <v>-</v>
      </c>
      <c r="DR126" s="149" t="str">
        <f t="shared" si="54"/>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55">D130</f>
        <v>0</v>
      </c>
      <c r="E131" s="34">
        <f t="shared" si="55"/>
        <v>0</v>
      </c>
      <c r="F131" s="34">
        <f t="shared" si="55"/>
        <v>0</v>
      </c>
      <c r="G131" s="34">
        <f t="shared" si="55"/>
        <v>0</v>
      </c>
      <c r="H131" s="34">
        <f t="shared" si="55"/>
        <v>0</v>
      </c>
      <c r="I131" s="34">
        <f t="shared" si="55"/>
        <v>0</v>
      </c>
      <c r="J131" s="34">
        <f t="shared" si="55"/>
        <v>0</v>
      </c>
      <c r="K131" s="34">
        <f t="shared" si="55"/>
        <v>0</v>
      </c>
      <c r="L131" s="34">
        <f t="shared" si="55"/>
        <v>0</v>
      </c>
      <c r="M131" s="34">
        <f t="shared" si="55"/>
        <v>0</v>
      </c>
      <c r="N131" s="34">
        <f t="shared" si="55"/>
        <v>0</v>
      </c>
      <c r="O131" s="34">
        <f t="shared" si="55"/>
        <v>0</v>
      </c>
      <c r="P131" s="34">
        <f t="shared" si="55"/>
        <v>0</v>
      </c>
      <c r="Q131" s="34">
        <f t="shared" si="55"/>
        <v>0</v>
      </c>
      <c r="R131" s="34">
        <f>R130</f>
        <v>0</v>
      </c>
      <c r="S131" s="34">
        <f t="shared" ref="S131:AG133" si="56">S130</f>
        <v>0</v>
      </c>
      <c r="T131" s="34">
        <f t="shared" si="56"/>
        <v>0</v>
      </c>
      <c r="U131" s="34">
        <f t="shared" si="56"/>
        <v>0</v>
      </c>
      <c r="V131" s="34">
        <f t="shared" si="56"/>
        <v>0</v>
      </c>
      <c r="W131" s="34">
        <f t="shared" si="56"/>
        <v>0</v>
      </c>
      <c r="X131" s="34">
        <f t="shared" si="56"/>
        <v>0</v>
      </c>
      <c r="Y131" s="34">
        <f t="shared" si="56"/>
        <v>0</v>
      </c>
      <c r="Z131" s="34">
        <f t="shared" si="56"/>
        <v>0</v>
      </c>
      <c r="AA131" s="34">
        <f t="shared" si="56"/>
        <v>0</v>
      </c>
      <c r="AB131" s="34">
        <f t="shared" si="56"/>
        <v>0</v>
      </c>
      <c r="AC131" s="34">
        <f t="shared" si="56"/>
        <v>0</v>
      </c>
      <c r="AD131" s="34">
        <f t="shared" si="56"/>
        <v>0</v>
      </c>
      <c r="AE131" s="34">
        <f t="shared" si="56"/>
        <v>0</v>
      </c>
      <c r="AF131" s="34">
        <f t="shared" si="56"/>
        <v>0</v>
      </c>
      <c r="AG131" s="34">
        <f>AG130</f>
        <v>0</v>
      </c>
      <c r="AH131" s="34">
        <f t="shared" ref="AH131:AU133" si="57">AH130</f>
        <v>0</v>
      </c>
      <c r="AI131" s="34">
        <f t="shared" si="57"/>
        <v>0</v>
      </c>
      <c r="AJ131" s="34">
        <f t="shared" si="57"/>
        <v>0</v>
      </c>
      <c r="AK131" s="34">
        <f t="shared" si="57"/>
        <v>0</v>
      </c>
      <c r="AL131" s="34">
        <f t="shared" si="57"/>
        <v>0</v>
      </c>
      <c r="AM131" s="34">
        <f t="shared" si="57"/>
        <v>0</v>
      </c>
      <c r="AN131" s="34">
        <f t="shared" si="57"/>
        <v>0</v>
      </c>
      <c r="AO131" s="34">
        <f t="shared" si="57"/>
        <v>0</v>
      </c>
      <c r="AP131" s="34">
        <f t="shared" si="57"/>
        <v>0</v>
      </c>
      <c r="AQ131" s="34">
        <f t="shared" si="57"/>
        <v>0</v>
      </c>
      <c r="AR131" s="34">
        <f t="shared" si="57"/>
        <v>0</v>
      </c>
      <c r="AS131" s="34">
        <f t="shared" si="57"/>
        <v>0</v>
      </c>
      <c r="AT131" s="34">
        <f t="shared" si="57"/>
        <v>0</v>
      </c>
      <c r="AU131" s="34">
        <f t="shared" si="57"/>
        <v>0</v>
      </c>
    </row>
    <row r="132" spans="2:47" hidden="1" outlineLevel="1">
      <c r="B132" s="32" t="s">
        <v>932</v>
      </c>
      <c r="C132" s="34">
        <f t="shared" ref="C132:C133" si="58">C131</f>
        <v>0</v>
      </c>
      <c r="D132" s="34">
        <f t="shared" si="55"/>
        <v>0</v>
      </c>
      <c r="E132" s="34">
        <f t="shared" si="55"/>
        <v>0</v>
      </c>
      <c r="F132" s="34">
        <f t="shared" si="55"/>
        <v>0</v>
      </c>
      <c r="G132" s="34">
        <f t="shared" si="55"/>
        <v>0</v>
      </c>
      <c r="H132" s="34">
        <f t="shared" si="55"/>
        <v>0</v>
      </c>
      <c r="I132" s="34">
        <f t="shared" si="55"/>
        <v>0</v>
      </c>
      <c r="J132" s="34">
        <f t="shared" si="55"/>
        <v>0</v>
      </c>
      <c r="K132" s="34">
        <f t="shared" si="55"/>
        <v>0</v>
      </c>
      <c r="L132" s="34">
        <f t="shared" si="55"/>
        <v>0</v>
      </c>
      <c r="M132" s="34">
        <f t="shared" si="55"/>
        <v>0</v>
      </c>
      <c r="N132" s="34">
        <f t="shared" si="55"/>
        <v>0</v>
      </c>
      <c r="O132" s="34">
        <f t="shared" si="55"/>
        <v>0</v>
      </c>
      <c r="P132" s="34">
        <f t="shared" si="55"/>
        <v>0</v>
      </c>
      <c r="Q132" s="34">
        <f t="shared" si="55"/>
        <v>0</v>
      </c>
      <c r="R132" s="34">
        <f t="shared" si="55"/>
        <v>0</v>
      </c>
      <c r="S132" s="34">
        <f t="shared" si="56"/>
        <v>0</v>
      </c>
      <c r="T132" s="34">
        <f t="shared" si="56"/>
        <v>0</v>
      </c>
      <c r="U132" s="34">
        <f t="shared" si="56"/>
        <v>0</v>
      </c>
      <c r="V132" s="34">
        <f t="shared" si="56"/>
        <v>0</v>
      </c>
      <c r="W132" s="34">
        <f t="shared" si="56"/>
        <v>0</v>
      </c>
      <c r="X132" s="34">
        <f t="shared" si="56"/>
        <v>0</v>
      </c>
      <c r="Y132" s="34">
        <f t="shared" si="56"/>
        <v>0</v>
      </c>
      <c r="Z132" s="34">
        <f t="shared" si="56"/>
        <v>0</v>
      </c>
      <c r="AA132" s="34">
        <f t="shared" si="56"/>
        <v>0</v>
      </c>
      <c r="AB132" s="34">
        <f t="shared" si="56"/>
        <v>0</v>
      </c>
      <c r="AC132" s="34">
        <f t="shared" si="56"/>
        <v>0</v>
      </c>
      <c r="AD132" s="34">
        <f t="shared" si="56"/>
        <v>0</v>
      </c>
      <c r="AE132" s="34">
        <f t="shared" si="56"/>
        <v>0</v>
      </c>
      <c r="AF132" s="34">
        <f t="shared" si="56"/>
        <v>0</v>
      </c>
      <c r="AG132" s="34">
        <f t="shared" si="56"/>
        <v>0</v>
      </c>
      <c r="AH132" s="34">
        <f t="shared" si="57"/>
        <v>0</v>
      </c>
      <c r="AI132" s="34">
        <f t="shared" si="57"/>
        <v>0</v>
      </c>
      <c r="AJ132" s="34">
        <f t="shared" si="57"/>
        <v>0</v>
      </c>
      <c r="AK132" s="34">
        <f t="shared" si="57"/>
        <v>0</v>
      </c>
      <c r="AL132" s="34">
        <f t="shared" si="57"/>
        <v>0</v>
      </c>
      <c r="AM132" s="34">
        <f t="shared" si="57"/>
        <v>0</v>
      </c>
      <c r="AN132" s="34">
        <f t="shared" si="57"/>
        <v>0</v>
      </c>
      <c r="AO132" s="34">
        <f t="shared" si="57"/>
        <v>0</v>
      </c>
      <c r="AP132" s="34">
        <f t="shared" si="57"/>
        <v>0</v>
      </c>
      <c r="AQ132" s="34">
        <f t="shared" si="57"/>
        <v>0</v>
      </c>
      <c r="AR132" s="34">
        <f t="shared" si="57"/>
        <v>0</v>
      </c>
      <c r="AS132" s="34">
        <f t="shared" si="57"/>
        <v>0</v>
      </c>
      <c r="AT132" s="34">
        <f t="shared" si="57"/>
        <v>0</v>
      </c>
      <c r="AU132" s="34">
        <f t="shared" si="57"/>
        <v>0</v>
      </c>
    </row>
    <row r="133" spans="2:47" hidden="1" outlineLevel="1">
      <c r="B133" s="32" t="s">
        <v>933</v>
      </c>
      <c r="C133" s="34">
        <f t="shared" si="58"/>
        <v>0</v>
      </c>
      <c r="D133" s="34">
        <f t="shared" si="55"/>
        <v>0</v>
      </c>
      <c r="E133" s="34">
        <f t="shared" si="55"/>
        <v>0</v>
      </c>
      <c r="F133" s="34">
        <f t="shared" si="55"/>
        <v>0</v>
      </c>
      <c r="G133" s="34">
        <f t="shared" si="55"/>
        <v>0</v>
      </c>
      <c r="H133" s="34">
        <f t="shared" si="55"/>
        <v>0</v>
      </c>
      <c r="I133" s="34">
        <f t="shared" si="55"/>
        <v>0</v>
      </c>
      <c r="J133" s="34">
        <f t="shared" si="55"/>
        <v>0</v>
      </c>
      <c r="K133" s="34">
        <f t="shared" si="55"/>
        <v>0</v>
      </c>
      <c r="L133" s="34">
        <f t="shared" si="55"/>
        <v>0</v>
      </c>
      <c r="M133" s="34">
        <f t="shared" si="55"/>
        <v>0</v>
      </c>
      <c r="N133" s="34">
        <f t="shared" si="55"/>
        <v>0</v>
      </c>
      <c r="O133" s="34">
        <f t="shared" si="55"/>
        <v>0</v>
      </c>
      <c r="P133" s="34">
        <f t="shared" si="55"/>
        <v>0</v>
      </c>
      <c r="Q133" s="34">
        <f t="shared" si="55"/>
        <v>0</v>
      </c>
      <c r="R133" s="34">
        <f t="shared" si="55"/>
        <v>0</v>
      </c>
      <c r="S133" s="34">
        <f t="shared" si="56"/>
        <v>0</v>
      </c>
      <c r="T133" s="34">
        <f t="shared" si="56"/>
        <v>0</v>
      </c>
      <c r="U133" s="34">
        <f t="shared" si="56"/>
        <v>0</v>
      </c>
      <c r="V133" s="34">
        <f t="shared" si="56"/>
        <v>0</v>
      </c>
      <c r="W133" s="34">
        <f t="shared" si="56"/>
        <v>0</v>
      </c>
      <c r="X133" s="34">
        <f t="shared" si="56"/>
        <v>0</v>
      </c>
      <c r="Y133" s="34">
        <f t="shared" si="56"/>
        <v>0</v>
      </c>
      <c r="Z133" s="34">
        <f t="shared" si="56"/>
        <v>0</v>
      </c>
      <c r="AA133" s="34">
        <f t="shared" si="56"/>
        <v>0</v>
      </c>
      <c r="AB133" s="34">
        <f t="shared" si="56"/>
        <v>0</v>
      </c>
      <c r="AC133" s="34">
        <f t="shared" si="56"/>
        <v>0</v>
      </c>
      <c r="AD133" s="34">
        <f t="shared" si="56"/>
        <v>0</v>
      </c>
      <c r="AE133" s="34">
        <f t="shared" si="56"/>
        <v>0</v>
      </c>
      <c r="AF133" s="34">
        <f t="shared" si="56"/>
        <v>0</v>
      </c>
      <c r="AG133" s="34">
        <f t="shared" si="56"/>
        <v>0</v>
      </c>
      <c r="AH133" s="34">
        <f t="shared" si="57"/>
        <v>0</v>
      </c>
      <c r="AI133" s="34">
        <f t="shared" si="57"/>
        <v>0</v>
      </c>
      <c r="AJ133" s="34">
        <f t="shared" si="57"/>
        <v>0</v>
      </c>
      <c r="AK133" s="34">
        <f t="shared" si="57"/>
        <v>0</v>
      </c>
      <c r="AL133" s="34">
        <f t="shared" si="57"/>
        <v>0</v>
      </c>
      <c r="AM133" s="34">
        <f t="shared" si="57"/>
        <v>0</v>
      </c>
      <c r="AN133" s="34">
        <f t="shared" si="57"/>
        <v>0</v>
      </c>
      <c r="AO133" s="34">
        <f t="shared" si="57"/>
        <v>0</v>
      </c>
      <c r="AP133" s="34">
        <f t="shared" si="57"/>
        <v>0</v>
      </c>
      <c r="AQ133" s="34">
        <f t="shared" si="57"/>
        <v>0</v>
      </c>
      <c r="AR133" s="34">
        <f t="shared" si="57"/>
        <v>0</v>
      </c>
      <c r="AS133" s="34">
        <f t="shared" si="57"/>
        <v>0</v>
      </c>
      <c r="AT133" s="34">
        <f t="shared" si="57"/>
        <v>0</v>
      </c>
      <c r="AU133" s="34">
        <f t="shared" si="57"/>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AU138" si="59">C135</f>
        <v>0</v>
      </c>
      <c r="D136" s="34">
        <f t="shared" si="59"/>
        <v>0</v>
      </c>
      <c r="E136" s="34">
        <f t="shared" si="59"/>
        <v>0</v>
      </c>
      <c r="F136" s="34">
        <f t="shared" si="59"/>
        <v>0</v>
      </c>
      <c r="G136" s="34">
        <f t="shared" si="59"/>
        <v>0</v>
      </c>
      <c r="H136" s="34">
        <f t="shared" si="59"/>
        <v>0</v>
      </c>
      <c r="I136" s="34">
        <f t="shared" si="59"/>
        <v>0</v>
      </c>
      <c r="J136" s="34">
        <f t="shared" si="59"/>
        <v>0</v>
      </c>
      <c r="K136" s="34">
        <f t="shared" si="59"/>
        <v>0</v>
      </c>
      <c r="L136" s="34">
        <f t="shared" si="59"/>
        <v>0</v>
      </c>
      <c r="M136" s="34">
        <f t="shared" si="59"/>
        <v>0</v>
      </c>
      <c r="N136" s="34">
        <f t="shared" si="59"/>
        <v>0</v>
      </c>
      <c r="O136" s="34">
        <f t="shared" si="59"/>
        <v>0</v>
      </c>
      <c r="P136" s="34">
        <f t="shared" si="59"/>
        <v>0</v>
      </c>
      <c r="Q136" s="34">
        <f t="shared" si="59"/>
        <v>0</v>
      </c>
      <c r="R136" s="34">
        <f t="shared" si="59"/>
        <v>0</v>
      </c>
      <c r="S136" s="34">
        <f t="shared" si="59"/>
        <v>0</v>
      </c>
      <c r="T136" s="34">
        <f t="shared" si="59"/>
        <v>0</v>
      </c>
      <c r="U136" s="34">
        <f t="shared" si="59"/>
        <v>0</v>
      </c>
      <c r="V136" s="34">
        <f t="shared" si="59"/>
        <v>0</v>
      </c>
      <c r="W136" s="34">
        <f t="shared" si="59"/>
        <v>0</v>
      </c>
      <c r="X136" s="34">
        <f t="shared" si="59"/>
        <v>0</v>
      </c>
      <c r="Y136" s="34">
        <f t="shared" si="59"/>
        <v>0</v>
      </c>
      <c r="Z136" s="34">
        <f t="shared" si="59"/>
        <v>0</v>
      </c>
      <c r="AA136" s="34">
        <f t="shared" si="59"/>
        <v>0</v>
      </c>
      <c r="AB136" s="34">
        <f t="shared" si="59"/>
        <v>0</v>
      </c>
      <c r="AC136" s="34">
        <f t="shared" si="59"/>
        <v>0</v>
      </c>
      <c r="AD136" s="34">
        <f t="shared" si="59"/>
        <v>0</v>
      </c>
      <c r="AE136" s="34">
        <f t="shared" si="59"/>
        <v>0</v>
      </c>
      <c r="AF136" s="34">
        <f t="shared" si="59"/>
        <v>0</v>
      </c>
      <c r="AG136" s="34">
        <f t="shared" si="59"/>
        <v>0</v>
      </c>
      <c r="AH136" s="34">
        <f t="shared" si="59"/>
        <v>0</v>
      </c>
      <c r="AI136" s="34">
        <f t="shared" si="59"/>
        <v>0</v>
      </c>
      <c r="AJ136" s="34">
        <f t="shared" si="59"/>
        <v>0</v>
      </c>
      <c r="AK136" s="34">
        <f t="shared" si="59"/>
        <v>0</v>
      </c>
      <c r="AL136" s="34">
        <f t="shared" si="59"/>
        <v>0</v>
      </c>
      <c r="AM136" s="34">
        <f t="shared" si="59"/>
        <v>0</v>
      </c>
      <c r="AN136" s="34">
        <f t="shared" si="59"/>
        <v>0</v>
      </c>
      <c r="AO136" s="34">
        <f t="shared" si="59"/>
        <v>0</v>
      </c>
      <c r="AP136" s="34">
        <f t="shared" si="59"/>
        <v>0</v>
      </c>
      <c r="AQ136" s="34">
        <f t="shared" si="59"/>
        <v>0</v>
      </c>
      <c r="AR136" s="34">
        <f t="shared" si="59"/>
        <v>0</v>
      </c>
      <c r="AS136" s="34">
        <f t="shared" si="59"/>
        <v>0</v>
      </c>
      <c r="AT136" s="34">
        <f t="shared" si="59"/>
        <v>0</v>
      </c>
      <c r="AU136" s="34">
        <f t="shared" si="59"/>
        <v>0</v>
      </c>
    </row>
    <row r="137" spans="2:47" hidden="1" outlineLevel="1">
      <c r="B137" s="32" t="s">
        <v>932</v>
      </c>
      <c r="C137" s="34">
        <f t="shared" si="59"/>
        <v>0</v>
      </c>
      <c r="D137" s="34">
        <f t="shared" si="59"/>
        <v>0</v>
      </c>
      <c r="E137" s="34">
        <f t="shared" si="59"/>
        <v>0</v>
      </c>
      <c r="F137" s="34">
        <f t="shared" si="59"/>
        <v>0</v>
      </c>
      <c r="G137" s="34">
        <f t="shared" si="59"/>
        <v>0</v>
      </c>
      <c r="H137" s="34">
        <f t="shared" si="59"/>
        <v>0</v>
      </c>
      <c r="I137" s="34">
        <f t="shared" si="59"/>
        <v>0</v>
      </c>
      <c r="J137" s="34">
        <f t="shared" si="59"/>
        <v>0</v>
      </c>
      <c r="K137" s="34">
        <f t="shared" si="59"/>
        <v>0</v>
      </c>
      <c r="L137" s="34">
        <f t="shared" si="59"/>
        <v>0</v>
      </c>
      <c r="M137" s="34">
        <f t="shared" si="59"/>
        <v>0</v>
      </c>
      <c r="N137" s="34">
        <f t="shared" si="59"/>
        <v>0</v>
      </c>
      <c r="O137" s="34">
        <f t="shared" si="59"/>
        <v>0</v>
      </c>
      <c r="P137" s="34">
        <f t="shared" si="59"/>
        <v>0</v>
      </c>
      <c r="Q137" s="34">
        <f t="shared" si="59"/>
        <v>0</v>
      </c>
      <c r="R137" s="34">
        <f t="shared" si="59"/>
        <v>0</v>
      </c>
      <c r="S137" s="34">
        <f t="shared" si="59"/>
        <v>0</v>
      </c>
      <c r="T137" s="34">
        <f t="shared" si="59"/>
        <v>0</v>
      </c>
      <c r="U137" s="34">
        <f t="shared" si="59"/>
        <v>0</v>
      </c>
      <c r="V137" s="34">
        <f t="shared" si="59"/>
        <v>0</v>
      </c>
      <c r="W137" s="34">
        <f t="shared" si="59"/>
        <v>0</v>
      </c>
      <c r="X137" s="34">
        <f t="shared" si="59"/>
        <v>0</v>
      </c>
      <c r="Y137" s="34">
        <f t="shared" si="59"/>
        <v>0</v>
      </c>
      <c r="Z137" s="34">
        <f t="shared" si="59"/>
        <v>0</v>
      </c>
      <c r="AA137" s="34">
        <f t="shared" si="59"/>
        <v>0</v>
      </c>
      <c r="AB137" s="34">
        <f t="shared" si="59"/>
        <v>0</v>
      </c>
      <c r="AC137" s="34">
        <f t="shared" si="59"/>
        <v>0</v>
      </c>
      <c r="AD137" s="34">
        <f t="shared" si="59"/>
        <v>0</v>
      </c>
      <c r="AE137" s="34">
        <f t="shared" si="59"/>
        <v>0</v>
      </c>
      <c r="AF137" s="34">
        <f t="shared" si="59"/>
        <v>0</v>
      </c>
      <c r="AG137" s="34">
        <f t="shared" si="59"/>
        <v>0</v>
      </c>
      <c r="AH137" s="34">
        <f t="shared" si="59"/>
        <v>0</v>
      </c>
      <c r="AI137" s="34">
        <f t="shared" si="59"/>
        <v>0</v>
      </c>
      <c r="AJ137" s="34">
        <f t="shared" si="59"/>
        <v>0</v>
      </c>
      <c r="AK137" s="34">
        <f t="shared" si="59"/>
        <v>0</v>
      </c>
      <c r="AL137" s="34">
        <f t="shared" si="59"/>
        <v>0</v>
      </c>
      <c r="AM137" s="34">
        <f t="shared" si="59"/>
        <v>0</v>
      </c>
      <c r="AN137" s="34">
        <f t="shared" si="59"/>
        <v>0</v>
      </c>
      <c r="AO137" s="34">
        <f t="shared" si="59"/>
        <v>0</v>
      </c>
      <c r="AP137" s="34">
        <f t="shared" si="59"/>
        <v>0</v>
      </c>
      <c r="AQ137" s="34">
        <f t="shared" si="59"/>
        <v>0</v>
      </c>
      <c r="AR137" s="34">
        <f t="shared" si="59"/>
        <v>0</v>
      </c>
      <c r="AS137" s="34">
        <f t="shared" si="59"/>
        <v>0</v>
      </c>
      <c r="AT137" s="34">
        <f t="shared" si="59"/>
        <v>0</v>
      </c>
      <c r="AU137" s="34">
        <f t="shared" si="59"/>
        <v>0</v>
      </c>
    </row>
    <row r="138" spans="2:47" hidden="1" outlineLevel="1">
      <c r="B138" s="32" t="s">
        <v>933</v>
      </c>
      <c r="C138" s="34">
        <f t="shared" si="59"/>
        <v>0</v>
      </c>
      <c r="D138" s="34">
        <f t="shared" si="59"/>
        <v>0</v>
      </c>
      <c r="E138" s="34">
        <f t="shared" si="59"/>
        <v>0</v>
      </c>
      <c r="F138" s="34">
        <f t="shared" si="59"/>
        <v>0</v>
      </c>
      <c r="G138" s="34">
        <f t="shared" si="59"/>
        <v>0</v>
      </c>
      <c r="H138" s="34">
        <f t="shared" si="59"/>
        <v>0</v>
      </c>
      <c r="I138" s="34">
        <f t="shared" si="59"/>
        <v>0</v>
      </c>
      <c r="J138" s="34">
        <f t="shared" si="59"/>
        <v>0</v>
      </c>
      <c r="K138" s="34">
        <f t="shared" si="59"/>
        <v>0</v>
      </c>
      <c r="L138" s="34">
        <f t="shared" si="59"/>
        <v>0</v>
      </c>
      <c r="M138" s="34">
        <f t="shared" si="59"/>
        <v>0</v>
      </c>
      <c r="N138" s="34">
        <f t="shared" si="59"/>
        <v>0</v>
      </c>
      <c r="O138" s="34">
        <f t="shared" si="59"/>
        <v>0</v>
      </c>
      <c r="P138" s="34">
        <f t="shared" si="59"/>
        <v>0</v>
      </c>
      <c r="Q138" s="34">
        <f t="shared" si="59"/>
        <v>0</v>
      </c>
      <c r="R138" s="34">
        <f t="shared" si="59"/>
        <v>0</v>
      </c>
      <c r="S138" s="34">
        <f t="shared" si="59"/>
        <v>0</v>
      </c>
      <c r="T138" s="34">
        <f t="shared" si="59"/>
        <v>0</v>
      </c>
      <c r="U138" s="34">
        <f t="shared" si="59"/>
        <v>0</v>
      </c>
      <c r="V138" s="34">
        <f t="shared" si="59"/>
        <v>0</v>
      </c>
      <c r="W138" s="34">
        <f t="shared" si="59"/>
        <v>0</v>
      </c>
      <c r="X138" s="34">
        <f t="shared" si="59"/>
        <v>0</v>
      </c>
      <c r="Y138" s="34">
        <f t="shared" si="59"/>
        <v>0</v>
      </c>
      <c r="Z138" s="34">
        <f t="shared" si="59"/>
        <v>0</v>
      </c>
      <c r="AA138" s="34">
        <f t="shared" si="59"/>
        <v>0</v>
      </c>
      <c r="AB138" s="34">
        <f t="shared" si="59"/>
        <v>0</v>
      </c>
      <c r="AC138" s="34">
        <f t="shared" si="59"/>
        <v>0</v>
      </c>
      <c r="AD138" s="34">
        <f t="shared" si="59"/>
        <v>0</v>
      </c>
      <c r="AE138" s="34">
        <f t="shared" si="59"/>
        <v>0</v>
      </c>
      <c r="AF138" s="34">
        <f t="shared" si="59"/>
        <v>0</v>
      </c>
      <c r="AG138" s="34">
        <f t="shared" si="59"/>
        <v>0</v>
      </c>
      <c r="AH138" s="34">
        <f t="shared" si="59"/>
        <v>0</v>
      </c>
      <c r="AI138" s="34">
        <f t="shared" si="59"/>
        <v>0</v>
      </c>
      <c r="AJ138" s="34">
        <f t="shared" si="59"/>
        <v>0</v>
      </c>
      <c r="AK138" s="34">
        <f t="shared" si="59"/>
        <v>0</v>
      </c>
      <c r="AL138" s="34">
        <f t="shared" si="59"/>
        <v>0</v>
      </c>
      <c r="AM138" s="34">
        <f t="shared" si="59"/>
        <v>0</v>
      </c>
      <c r="AN138" s="34">
        <f t="shared" si="59"/>
        <v>0</v>
      </c>
      <c r="AO138" s="34">
        <f t="shared" si="59"/>
        <v>0</v>
      </c>
      <c r="AP138" s="34">
        <f t="shared" si="59"/>
        <v>0</v>
      </c>
      <c r="AQ138" s="34">
        <f t="shared" si="59"/>
        <v>0</v>
      </c>
      <c r="AR138" s="34">
        <f t="shared" si="59"/>
        <v>0</v>
      </c>
      <c r="AS138" s="34">
        <f t="shared" si="59"/>
        <v>0</v>
      </c>
      <c r="AT138" s="34">
        <f t="shared" si="59"/>
        <v>0</v>
      </c>
      <c r="AU138" s="34">
        <f t="shared" si="59"/>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AU143" si="60">C140</f>
        <v>0</v>
      </c>
      <c r="D141" s="34">
        <f t="shared" si="60"/>
        <v>0</v>
      </c>
      <c r="E141" s="34">
        <f t="shared" si="60"/>
        <v>0</v>
      </c>
      <c r="F141" s="34">
        <f t="shared" si="60"/>
        <v>0</v>
      </c>
      <c r="G141" s="34">
        <f t="shared" si="60"/>
        <v>0</v>
      </c>
      <c r="H141" s="34">
        <f t="shared" si="60"/>
        <v>0</v>
      </c>
      <c r="I141" s="34">
        <f t="shared" si="60"/>
        <v>0</v>
      </c>
      <c r="J141" s="34">
        <f t="shared" si="60"/>
        <v>0</v>
      </c>
      <c r="K141" s="34">
        <f t="shared" si="60"/>
        <v>0</v>
      </c>
      <c r="L141" s="34">
        <f t="shared" si="60"/>
        <v>0</v>
      </c>
      <c r="M141" s="34">
        <f t="shared" si="60"/>
        <v>0</v>
      </c>
      <c r="N141" s="34">
        <f t="shared" si="60"/>
        <v>0</v>
      </c>
      <c r="O141" s="34">
        <f t="shared" si="60"/>
        <v>0</v>
      </c>
      <c r="P141" s="34">
        <f t="shared" si="60"/>
        <v>0</v>
      </c>
      <c r="Q141" s="34">
        <f t="shared" si="60"/>
        <v>0</v>
      </c>
      <c r="R141" s="34">
        <f t="shared" si="60"/>
        <v>150</v>
      </c>
      <c r="S141" s="34">
        <f t="shared" si="60"/>
        <v>0</v>
      </c>
      <c r="T141" s="34">
        <f t="shared" si="60"/>
        <v>0</v>
      </c>
      <c r="U141" s="34">
        <f t="shared" si="60"/>
        <v>0</v>
      </c>
      <c r="V141" s="34">
        <f t="shared" si="60"/>
        <v>0</v>
      </c>
      <c r="W141" s="34">
        <f t="shared" si="60"/>
        <v>0</v>
      </c>
      <c r="X141" s="34">
        <f t="shared" si="60"/>
        <v>0</v>
      </c>
      <c r="Y141" s="34">
        <f t="shared" si="60"/>
        <v>0</v>
      </c>
      <c r="Z141" s="34">
        <f t="shared" si="60"/>
        <v>0</v>
      </c>
      <c r="AA141" s="34">
        <f t="shared" si="60"/>
        <v>0</v>
      </c>
      <c r="AB141" s="34">
        <f t="shared" si="60"/>
        <v>0</v>
      </c>
      <c r="AC141" s="34">
        <f t="shared" si="60"/>
        <v>0</v>
      </c>
      <c r="AD141" s="34">
        <f t="shared" si="60"/>
        <v>0</v>
      </c>
      <c r="AE141" s="34">
        <f t="shared" si="60"/>
        <v>0</v>
      </c>
      <c r="AF141" s="34">
        <f t="shared" si="60"/>
        <v>0</v>
      </c>
      <c r="AG141" s="34">
        <f t="shared" si="60"/>
        <v>0</v>
      </c>
      <c r="AH141" s="34">
        <f t="shared" si="60"/>
        <v>0</v>
      </c>
      <c r="AI141" s="34">
        <f t="shared" si="60"/>
        <v>0</v>
      </c>
      <c r="AJ141" s="34">
        <f t="shared" si="60"/>
        <v>0</v>
      </c>
      <c r="AK141" s="34">
        <f t="shared" si="60"/>
        <v>0</v>
      </c>
      <c r="AL141" s="34">
        <f t="shared" si="60"/>
        <v>0</v>
      </c>
      <c r="AM141" s="34">
        <f t="shared" si="60"/>
        <v>0</v>
      </c>
      <c r="AN141" s="34">
        <f t="shared" si="60"/>
        <v>0</v>
      </c>
      <c r="AO141" s="34">
        <f t="shared" si="60"/>
        <v>0</v>
      </c>
      <c r="AP141" s="34">
        <f t="shared" si="60"/>
        <v>0</v>
      </c>
      <c r="AQ141" s="34">
        <f t="shared" si="60"/>
        <v>0</v>
      </c>
      <c r="AR141" s="34">
        <f t="shared" si="60"/>
        <v>0</v>
      </c>
      <c r="AS141" s="34">
        <f t="shared" si="60"/>
        <v>0</v>
      </c>
      <c r="AT141" s="34">
        <f t="shared" si="60"/>
        <v>0</v>
      </c>
      <c r="AU141" s="34">
        <f t="shared" si="60"/>
        <v>0</v>
      </c>
    </row>
    <row r="142" spans="2:47" hidden="1" outlineLevel="1">
      <c r="B142" s="32" t="s">
        <v>932</v>
      </c>
      <c r="C142" s="34">
        <f t="shared" si="60"/>
        <v>0</v>
      </c>
      <c r="D142" s="34">
        <f t="shared" si="60"/>
        <v>0</v>
      </c>
      <c r="E142" s="34">
        <f t="shared" si="60"/>
        <v>0</v>
      </c>
      <c r="F142" s="34">
        <f t="shared" si="60"/>
        <v>0</v>
      </c>
      <c r="G142" s="34">
        <f t="shared" si="60"/>
        <v>0</v>
      </c>
      <c r="H142" s="34">
        <f t="shared" si="60"/>
        <v>0</v>
      </c>
      <c r="I142" s="34">
        <f t="shared" si="60"/>
        <v>0</v>
      </c>
      <c r="J142" s="34">
        <f t="shared" si="60"/>
        <v>0</v>
      </c>
      <c r="K142" s="34">
        <f t="shared" si="60"/>
        <v>0</v>
      </c>
      <c r="L142" s="34">
        <f t="shared" si="60"/>
        <v>0</v>
      </c>
      <c r="M142" s="34">
        <f t="shared" si="60"/>
        <v>0</v>
      </c>
      <c r="N142" s="34">
        <f t="shared" si="60"/>
        <v>0</v>
      </c>
      <c r="O142" s="34">
        <f t="shared" si="60"/>
        <v>0</v>
      </c>
      <c r="P142" s="34">
        <f t="shared" si="60"/>
        <v>0</v>
      </c>
      <c r="Q142" s="34">
        <f t="shared" si="60"/>
        <v>0</v>
      </c>
      <c r="R142" s="34">
        <f t="shared" si="60"/>
        <v>150</v>
      </c>
      <c r="S142" s="34">
        <f t="shared" si="60"/>
        <v>0</v>
      </c>
      <c r="T142" s="34">
        <f t="shared" si="60"/>
        <v>0</v>
      </c>
      <c r="U142" s="34">
        <f t="shared" si="60"/>
        <v>0</v>
      </c>
      <c r="V142" s="34">
        <f t="shared" si="60"/>
        <v>0</v>
      </c>
      <c r="W142" s="34">
        <f t="shared" si="60"/>
        <v>0</v>
      </c>
      <c r="X142" s="34">
        <f t="shared" si="60"/>
        <v>0</v>
      </c>
      <c r="Y142" s="34">
        <f t="shared" si="60"/>
        <v>0</v>
      </c>
      <c r="Z142" s="34">
        <f t="shared" si="60"/>
        <v>0</v>
      </c>
      <c r="AA142" s="34">
        <f t="shared" si="60"/>
        <v>0</v>
      </c>
      <c r="AB142" s="34">
        <f t="shared" si="60"/>
        <v>0</v>
      </c>
      <c r="AC142" s="34">
        <f t="shared" si="60"/>
        <v>0</v>
      </c>
      <c r="AD142" s="34">
        <f t="shared" si="60"/>
        <v>0</v>
      </c>
      <c r="AE142" s="34">
        <f t="shared" si="60"/>
        <v>0</v>
      </c>
      <c r="AF142" s="34">
        <f t="shared" si="60"/>
        <v>0</v>
      </c>
      <c r="AG142" s="34">
        <f t="shared" si="60"/>
        <v>0</v>
      </c>
      <c r="AH142" s="34">
        <f t="shared" si="60"/>
        <v>0</v>
      </c>
      <c r="AI142" s="34">
        <f t="shared" si="60"/>
        <v>0</v>
      </c>
      <c r="AJ142" s="34">
        <f t="shared" si="60"/>
        <v>0</v>
      </c>
      <c r="AK142" s="34">
        <f t="shared" si="60"/>
        <v>0</v>
      </c>
      <c r="AL142" s="34">
        <f t="shared" si="60"/>
        <v>0</v>
      </c>
      <c r="AM142" s="34">
        <f t="shared" si="60"/>
        <v>0</v>
      </c>
      <c r="AN142" s="34">
        <f t="shared" si="60"/>
        <v>0</v>
      </c>
      <c r="AO142" s="34">
        <f t="shared" si="60"/>
        <v>0</v>
      </c>
      <c r="AP142" s="34">
        <f t="shared" si="60"/>
        <v>0</v>
      </c>
      <c r="AQ142" s="34">
        <f t="shared" si="60"/>
        <v>0</v>
      </c>
      <c r="AR142" s="34">
        <f t="shared" si="60"/>
        <v>0</v>
      </c>
      <c r="AS142" s="34">
        <f t="shared" si="60"/>
        <v>0</v>
      </c>
      <c r="AT142" s="34">
        <f t="shared" si="60"/>
        <v>0</v>
      </c>
      <c r="AU142" s="34">
        <f t="shared" si="60"/>
        <v>0</v>
      </c>
    </row>
    <row r="143" spans="2:47" hidden="1" outlineLevel="1">
      <c r="B143" s="32" t="s">
        <v>933</v>
      </c>
      <c r="C143" s="34">
        <f t="shared" si="60"/>
        <v>0</v>
      </c>
      <c r="D143" s="34">
        <f t="shared" si="60"/>
        <v>0</v>
      </c>
      <c r="E143" s="34">
        <f t="shared" si="60"/>
        <v>0</v>
      </c>
      <c r="F143" s="34">
        <f t="shared" si="60"/>
        <v>0</v>
      </c>
      <c r="G143" s="34">
        <f t="shared" si="60"/>
        <v>0</v>
      </c>
      <c r="H143" s="34">
        <f t="shared" si="60"/>
        <v>0</v>
      </c>
      <c r="I143" s="34">
        <f t="shared" si="60"/>
        <v>0</v>
      </c>
      <c r="J143" s="34">
        <f t="shared" si="60"/>
        <v>0</v>
      </c>
      <c r="K143" s="34">
        <f t="shared" si="60"/>
        <v>0</v>
      </c>
      <c r="L143" s="34">
        <f t="shared" si="60"/>
        <v>0</v>
      </c>
      <c r="M143" s="34">
        <f t="shared" si="60"/>
        <v>0</v>
      </c>
      <c r="N143" s="34">
        <f t="shared" si="60"/>
        <v>0</v>
      </c>
      <c r="O143" s="34">
        <f t="shared" si="60"/>
        <v>0</v>
      </c>
      <c r="P143" s="34">
        <f t="shared" si="60"/>
        <v>0</v>
      </c>
      <c r="Q143" s="34">
        <f t="shared" si="60"/>
        <v>0</v>
      </c>
      <c r="R143" s="34">
        <f t="shared" si="60"/>
        <v>150</v>
      </c>
      <c r="S143" s="34">
        <f t="shared" si="60"/>
        <v>0</v>
      </c>
      <c r="T143" s="34">
        <f t="shared" si="60"/>
        <v>0</v>
      </c>
      <c r="U143" s="34">
        <f t="shared" si="60"/>
        <v>0</v>
      </c>
      <c r="V143" s="34">
        <f t="shared" si="60"/>
        <v>0</v>
      </c>
      <c r="W143" s="34">
        <f t="shared" si="60"/>
        <v>0</v>
      </c>
      <c r="X143" s="34">
        <f t="shared" si="60"/>
        <v>0</v>
      </c>
      <c r="Y143" s="34">
        <f t="shared" si="60"/>
        <v>0</v>
      </c>
      <c r="Z143" s="34">
        <f t="shared" si="60"/>
        <v>0</v>
      </c>
      <c r="AA143" s="34">
        <f t="shared" si="60"/>
        <v>0</v>
      </c>
      <c r="AB143" s="34">
        <f t="shared" si="60"/>
        <v>0</v>
      </c>
      <c r="AC143" s="34">
        <f t="shared" si="60"/>
        <v>0</v>
      </c>
      <c r="AD143" s="34">
        <f t="shared" si="60"/>
        <v>0</v>
      </c>
      <c r="AE143" s="34">
        <f t="shared" si="60"/>
        <v>0</v>
      </c>
      <c r="AF143" s="34">
        <f t="shared" si="60"/>
        <v>0</v>
      </c>
      <c r="AG143" s="34">
        <f t="shared" si="60"/>
        <v>0</v>
      </c>
      <c r="AH143" s="34">
        <f t="shared" si="60"/>
        <v>0</v>
      </c>
      <c r="AI143" s="34">
        <f t="shared" si="60"/>
        <v>0</v>
      </c>
      <c r="AJ143" s="34">
        <f t="shared" si="60"/>
        <v>0</v>
      </c>
      <c r="AK143" s="34">
        <f t="shared" si="60"/>
        <v>0</v>
      </c>
      <c r="AL143" s="34">
        <f t="shared" si="60"/>
        <v>0</v>
      </c>
      <c r="AM143" s="34">
        <f t="shared" si="60"/>
        <v>0</v>
      </c>
      <c r="AN143" s="34">
        <f t="shared" si="60"/>
        <v>0</v>
      </c>
      <c r="AO143" s="34">
        <f t="shared" si="60"/>
        <v>0</v>
      </c>
      <c r="AP143" s="34">
        <f t="shared" si="60"/>
        <v>0</v>
      </c>
      <c r="AQ143" s="34">
        <f t="shared" si="60"/>
        <v>0</v>
      </c>
      <c r="AR143" s="34">
        <f t="shared" si="60"/>
        <v>0</v>
      </c>
      <c r="AS143" s="34">
        <f t="shared" si="60"/>
        <v>0</v>
      </c>
      <c r="AT143" s="34">
        <f t="shared" si="60"/>
        <v>0</v>
      </c>
      <c r="AU143" s="34">
        <f t="shared" si="60"/>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AU148" si="61">C145</f>
        <v>0</v>
      </c>
      <c r="D146" s="34">
        <f t="shared" si="61"/>
        <v>0</v>
      </c>
      <c r="E146" s="34">
        <f t="shared" si="61"/>
        <v>0</v>
      </c>
      <c r="F146" s="34">
        <f t="shared" si="61"/>
        <v>0</v>
      </c>
      <c r="G146" s="34">
        <f t="shared" si="61"/>
        <v>0</v>
      </c>
      <c r="H146" s="34">
        <f t="shared" si="61"/>
        <v>0</v>
      </c>
      <c r="I146" s="34">
        <f t="shared" si="61"/>
        <v>0</v>
      </c>
      <c r="J146" s="34">
        <f t="shared" si="61"/>
        <v>0</v>
      </c>
      <c r="K146" s="34">
        <f t="shared" si="61"/>
        <v>0</v>
      </c>
      <c r="L146" s="34">
        <f t="shared" si="61"/>
        <v>0</v>
      </c>
      <c r="M146" s="34">
        <f t="shared" si="61"/>
        <v>0</v>
      </c>
      <c r="N146" s="34">
        <f t="shared" si="61"/>
        <v>0</v>
      </c>
      <c r="O146" s="34">
        <f t="shared" si="61"/>
        <v>0</v>
      </c>
      <c r="P146" s="34">
        <f t="shared" si="61"/>
        <v>0</v>
      </c>
      <c r="Q146" s="34">
        <f t="shared" si="61"/>
        <v>0</v>
      </c>
      <c r="R146" s="34">
        <f t="shared" si="61"/>
        <v>0</v>
      </c>
      <c r="S146" s="34">
        <f t="shared" si="61"/>
        <v>0</v>
      </c>
      <c r="T146" s="34">
        <f t="shared" si="61"/>
        <v>97</v>
      </c>
      <c r="U146" s="34">
        <f t="shared" si="61"/>
        <v>97</v>
      </c>
      <c r="V146" s="34">
        <f t="shared" si="61"/>
        <v>97</v>
      </c>
      <c r="W146" s="34">
        <f t="shared" si="61"/>
        <v>97</v>
      </c>
      <c r="X146" s="34">
        <f t="shared" si="61"/>
        <v>97</v>
      </c>
      <c r="Y146" s="34">
        <f t="shared" si="61"/>
        <v>97</v>
      </c>
      <c r="Z146" s="34">
        <f t="shared" si="61"/>
        <v>97</v>
      </c>
      <c r="AA146" s="34">
        <f t="shared" si="61"/>
        <v>97</v>
      </c>
      <c r="AB146" s="34">
        <f t="shared" si="61"/>
        <v>152</v>
      </c>
      <c r="AC146" s="34">
        <f t="shared" si="61"/>
        <v>152</v>
      </c>
      <c r="AD146" s="34">
        <f t="shared" si="61"/>
        <v>152</v>
      </c>
      <c r="AE146" s="34">
        <f t="shared" si="61"/>
        <v>0</v>
      </c>
      <c r="AF146" s="34">
        <f t="shared" si="61"/>
        <v>0</v>
      </c>
      <c r="AG146" s="34">
        <f t="shared" si="61"/>
        <v>0</v>
      </c>
      <c r="AH146" s="34">
        <f t="shared" si="61"/>
        <v>0</v>
      </c>
      <c r="AI146" s="34">
        <f t="shared" si="61"/>
        <v>0</v>
      </c>
      <c r="AJ146" s="34">
        <f t="shared" si="61"/>
        <v>0</v>
      </c>
      <c r="AK146" s="34">
        <f t="shared" si="61"/>
        <v>0</v>
      </c>
      <c r="AL146" s="34">
        <f t="shared" si="61"/>
        <v>0</v>
      </c>
      <c r="AM146" s="34">
        <f t="shared" si="61"/>
        <v>0</v>
      </c>
      <c r="AN146" s="34">
        <f t="shared" si="61"/>
        <v>0</v>
      </c>
      <c r="AO146" s="34">
        <f t="shared" si="61"/>
        <v>0</v>
      </c>
      <c r="AP146" s="34">
        <f t="shared" si="61"/>
        <v>0</v>
      </c>
      <c r="AQ146" s="34">
        <f t="shared" si="61"/>
        <v>0</v>
      </c>
      <c r="AR146" s="34">
        <f t="shared" si="61"/>
        <v>0</v>
      </c>
      <c r="AS146" s="34">
        <f t="shared" si="61"/>
        <v>0</v>
      </c>
      <c r="AT146" s="34">
        <f t="shared" si="61"/>
        <v>0</v>
      </c>
      <c r="AU146" s="34">
        <f t="shared" si="61"/>
        <v>0</v>
      </c>
    </row>
    <row r="147" spans="2:47" hidden="1" outlineLevel="1">
      <c r="B147" s="32" t="s">
        <v>932</v>
      </c>
      <c r="C147" s="34">
        <f t="shared" si="61"/>
        <v>0</v>
      </c>
      <c r="D147" s="34">
        <f t="shared" si="61"/>
        <v>0</v>
      </c>
      <c r="E147" s="34">
        <f t="shared" si="61"/>
        <v>0</v>
      </c>
      <c r="F147" s="34">
        <f t="shared" si="61"/>
        <v>0</v>
      </c>
      <c r="G147" s="34">
        <f t="shared" si="61"/>
        <v>0</v>
      </c>
      <c r="H147" s="34">
        <f t="shared" si="61"/>
        <v>0</v>
      </c>
      <c r="I147" s="34">
        <f t="shared" si="61"/>
        <v>0</v>
      </c>
      <c r="J147" s="34">
        <f t="shared" si="61"/>
        <v>0</v>
      </c>
      <c r="K147" s="34">
        <f t="shared" si="61"/>
        <v>0</v>
      </c>
      <c r="L147" s="34">
        <f t="shared" si="61"/>
        <v>0</v>
      </c>
      <c r="M147" s="34">
        <f t="shared" si="61"/>
        <v>0</v>
      </c>
      <c r="N147" s="34">
        <f t="shared" si="61"/>
        <v>0</v>
      </c>
      <c r="O147" s="34">
        <f t="shared" si="61"/>
        <v>0</v>
      </c>
      <c r="P147" s="34">
        <f t="shared" si="61"/>
        <v>0</v>
      </c>
      <c r="Q147" s="34">
        <f t="shared" si="61"/>
        <v>0</v>
      </c>
      <c r="R147" s="34">
        <f t="shared" si="61"/>
        <v>0</v>
      </c>
      <c r="S147" s="34">
        <f t="shared" si="61"/>
        <v>0</v>
      </c>
      <c r="T147" s="34">
        <f t="shared" si="61"/>
        <v>97</v>
      </c>
      <c r="U147" s="34">
        <f t="shared" si="61"/>
        <v>97</v>
      </c>
      <c r="V147" s="34">
        <f t="shared" si="61"/>
        <v>97</v>
      </c>
      <c r="W147" s="34">
        <f t="shared" si="61"/>
        <v>97</v>
      </c>
      <c r="X147" s="34">
        <f t="shared" si="61"/>
        <v>97</v>
      </c>
      <c r="Y147" s="34">
        <f t="shared" si="61"/>
        <v>97</v>
      </c>
      <c r="Z147" s="34">
        <f t="shared" si="61"/>
        <v>97</v>
      </c>
      <c r="AA147" s="34">
        <f t="shared" si="61"/>
        <v>97</v>
      </c>
      <c r="AB147" s="34">
        <f t="shared" si="61"/>
        <v>152</v>
      </c>
      <c r="AC147" s="34">
        <f t="shared" si="61"/>
        <v>152</v>
      </c>
      <c r="AD147" s="34">
        <f t="shared" si="61"/>
        <v>152</v>
      </c>
      <c r="AE147" s="34">
        <f t="shared" si="61"/>
        <v>0</v>
      </c>
      <c r="AF147" s="34">
        <f t="shared" si="61"/>
        <v>0</v>
      </c>
      <c r="AG147" s="34">
        <f t="shared" si="61"/>
        <v>0</v>
      </c>
      <c r="AH147" s="34">
        <f t="shared" si="61"/>
        <v>0</v>
      </c>
      <c r="AI147" s="34">
        <f t="shared" si="61"/>
        <v>0</v>
      </c>
      <c r="AJ147" s="34">
        <f t="shared" si="61"/>
        <v>0</v>
      </c>
      <c r="AK147" s="34">
        <f t="shared" si="61"/>
        <v>0</v>
      </c>
      <c r="AL147" s="34">
        <f t="shared" si="61"/>
        <v>0</v>
      </c>
      <c r="AM147" s="34">
        <f t="shared" si="61"/>
        <v>0</v>
      </c>
      <c r="AN147" s="34">
        <f t="shared" si="61"/>
        <v>0</v>
      </c>
      <c r="AO147" s="34">
        <f t="shared" si="61"/>
        <v>0</v>
      </c>
      <c r="AP147" s="34">
        <f t="shared" si="61"/>
        <v>0</v>
      </c>
      <c r="AQ147" s="34">
        <f t="shared" si="61"/>
        <v>0</v>
      </c>
      <c r="AR147" s="34">
        <f t="shared" si="61"/>
        <v>0</v>
      </c>
      <c r="AS147" s="34">
        <f t="shared" si="61"/>
        <v>0</v>
      </c>
      <c r="AT147" s="34">
        <f t="shared" si="61"/>
        <v>0</v>
      </c>
      <c r="AU147" s="34">
        <f t="shared" si="61"/>
        <v>0</v>
      </c>
    </row>
    <row r="148" spans="2:47" hidden="1" outlineLevel="1">
      <c r="B148" s="32" t="s">
        <v>933</v>
      </c>
      <c r="C148" s="34">
        <f t="shared" si="61"/>
        <v>0</v>
      </c>
      <c r="D148" s="34">
        <f t="shared" si="61"/>
        <v>0</v>
      </c>
      <c r="E148" s="34">
        <f t="shared" si="61"/>
        <v>0</v>
      </c>
      <c r="F148" s="34">
        <f t="shared" si="61"/>
        <v>0</v>
      </c>
      <c r="G148" s="34">
        <f t="shared" si="61"/>
        <v>0</v>
      </c>
      <c r="H148" s="34">
        <f t="shared" si="61"/>
        <v>0</v>
      </c>
      <c r="I148" s="34">
        <f t="shared" si="61"/>
        <v>0</v>
      </c>
      <c r="J148" s="34">
        <f t="shared" si="61"/>
        <v>0</v>
      </c>
      <c r="K148" s="34">
        <f t="shared" si="61"/>
        <v>0</v>
      </c>
      <c r="L148" s="34">
        <f t="shared" si="61"/>
        <v>0</v>
      </c>
      <c r="M148" s="34">
        <f t="shared" si="61"/>
        <v>0</v>
      </c>
      <c r="N148" s="34">
        <f t="shared" si="61"/>
        <v>0</v>
      </c>
      <c r="O148" s="34">
        <f t="shared" si="61"/>
        <v>0</v>
      </c>
      <c r="P148" s="34">
        <f t="shared" si="61"/>
        <v>0</v>
      </c>
      <c r="Q148" s="34">
        <f t="shared" si="61"/>
        <v>0</v>
      </c>
      <c r="R148" s="34">
        <f t="shared" si="61"/>
        <v>0</v>
      </c>
      <c r="S148" s="34">
        <f t="shared" si="61"/>
        <v>0</v>
      </c>
      <c r="T148" s="34">
        <f t="shared" si="61"/>
        <v>97</v>
      </c>
      <c r="U148" s="34">
        <f t="shared" si="61"/>
        <v>97</v>
      </c>
      <c r="V148" s="34">
        <f t="shared" si="61"/>
        <v>97</v>
      </c>
      <c r="W148" s="34">
        <f t="shared" si="61"/>
        <v>97</v>
      </c>
      <c r="X148" s="34">
        <f t="shared" si="61"/>
        <v>97</v>
      </c>
      <c r="Y148" s="34">
        <f t="shared" si="61"/>
        <v>97</v>
      </c>
      <c r="Z148" s="34">
        <f t="shared" si="61"/>
        <v>97</v>
      </c>
      <c r="AA148" s="34">
        <f t="shared" si="61"/>
        <v>97</v>
      </c>
      <c r="AB148" s="34">
        <f t="shared" si="61"/>
        <v>152</v>
      </c>
      <c r="AC148" s="34">
        <f t="shared" si="61"/>
        <v>152</v>
      </c>
      <c r="AD148" s="34">
        <f t="shared" si="61"/>
        <v>152</v>
      </c>
      <c r="AE148" s="34">
        <f t="shared" si="61"/>
        <v>0</v>
      </c>
      <c r="AF148" s="34">
        <f t="shared" si="61"/>
        <v>0</v>
      </c>
      <c r="AG148" s="34">
        <f t="shared" si="61"/>
        <v>0</v>
      </c>
      <c r="AH148" s="34">
        <f t="shared" si="61"/>
        <v>0</v>
      </c>
      <c r="AI148" s="34">
        <f t="shared" si="61"/>
        <v>0</v>
      </c>
      <c r="AJ148" s="34">
        <f t="shared" si="61"/>
        <v>0</v>
      </c>
      <c r="AK148" s="34">
        <f t="shared" si="61"/>
        <v>0</v>
      </c>
      <c r="AL148" s="34">
        <f t="shared" si="61"/>
        <v>0</v>
      </c>
      <c r="AM148" s="34">
        <f t="shared" si="61"/>
        <v>0</v>
      </c>
      <c r="AN148" s="34">
        <f t="shared" si="61"/>
        <v>0</v>
      </c>
      <c r="AO148" s="34">
        <f t="shared" si="61"/>
        <v>0</v>
      </c>
      <c r="AP148" s="34">
        <f t="shared" si="61"/>
        <v>0</v>
      </c>
      <c r="AQ148" s="34">
        <f t="shared" si="61"/>
        <v>0</v>
      </c>
      <c r="AR148" s="34">
        <f t="shared" si="61"/>
        <v>0</v>
      </c>
      <c r="AS148" s="34">
        <f t="shared" si="61"/>
        <v>0</v>
      </c>
      <c r="AT148" s="34">
        <f t="shared" si="61"/>
        <v>0</v>
      </c>
      <c r="AU148" s="34">
        <f t="shared" si="61"/>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AU153" si="62">C150</f>
        <v>0</v>
      </c>
      <c r="D151" s="34">
        <f t="shared" si="62"/>
        <v>0</v>
      </c>
      <c r="E151" s="34">
        <f t="shared" si="62"/>
        <v>0</v>
      </c>
      <c r="F151" s="34">
        <f t="shared" si="62"/>
        <v>0</v>
      </c>
      <c r="G151" s="34">
        <f t="shared" si="62"/>
        <v>0</v>
      </c>
      <c r="H151" s="34">
        <f t="shared" si="62"/>
        <v>0</v>
      </c>
      <c r="I151" s="34">
        <f t="shared" si="62"/>
        <v>0</v>
      </c>
      <c r="J151" s="34">
        <f t="shared" si="62"/>
        <v>0</v>
      </c>
      <c r="K151" s="34">
        <f t="shared" si="62"/>
        <v>0</v>
      </c>
      <c r="L151" s="34">
        <f t="shared" si="62"/>
        <v>0</v>
      </c>
      <c r="M151" s="34">
        <f t="shared" si="62"/>
        <v>0</v>
      </c>
      <c r="N151" s="34">
        <f t="shared" si="62"/>
        <v>0</v>
      </c>
      <c r="O151" s="34">
        <f t="shared" si="62"/>
        <v>0</v>
      </c>
      <c r="P151" s="34">
        <f t="shared" si="62"/>
        <v>0</v>
      </c>
      <c r="Q151" s="34">
        <f t="shared" si="62"/>
        <v>0</v>
      </c>
      <c r="R151" s="34">
        <f t="shared" si="62"/>
        <v>348</v>
      </c>
      <c r="S151" s="34">
        <f t="shared" si="62"/>
        <v>348</v>
      </c>
      <c r="T151" s="34">
        <f t="shared" si="62"/>
        <v>7</v>
      </c>
      <c r="U151" s="34">
        <f t="shared" si="62"/>
        <v>7</v>
      </c>
      <c r="V151" s="34">
        <f t="shared" si="62"/>
        <v>7</v>
      </c>
      <c r="W151" s="34">
        <f t="shared" si="62"/>
        <v>7</v>
      </c>
      <c r="X151" s="34">
        <f t="shared" si="62"/>
        <v>7</v>
      </c>
      <c r="Y151" s="34">
        <f t="shared" si="62"/>
        <v>7</v>
      </c>
      <c r="Z151" s="34">
        <f t="shared" si="62"/>
        <v>7</v>
      </c>
      <c r="AA151" s="34">
        <f t="shared" si="62"/>
        <v>7</v>
      </c>
      <c r="AB151" s="34">
        <f t="shared" si="62"/>
        <v>0</v>
      </c>
      <c r="AC151" s="34">
        <f t="shared" si="62"/>
        <v>0</v>
      </c>
      <c r="AD151" s="34">
        <f t="shared" si="62"/>
        <v>0</v>
      </c>
      <c r="AE151" s="34">
        <f t="shared" si="62"/>
        <v>0</v>
      </c>
      <c r="AF151" s="34">
        <f t="shared" si="62"/>
        <v>0</v>
      </c>
      <c r="AG151" s="34">
        <f t="shared" si="62"/>
        <v>0</v>
      </c>
      <c r="AH151" s="34">
        <f t="shared" si="62"/>
        <v>0</v>
      </c>
      <c r="AI151" s="34">
        <f t="shared" si="62"/>
        <v>0</v>
      </c>
      <c r="AJ151" s="34">
        <f t="shared" si="62"/>
        <v>0</v>
      </c>
      <c r="AK151" s="34">
        <f t="shared" si="62"/>
        <v>0</v>
      </c>
      <c r="AL151" s="34">
        <f t="shared" si="62"/>
        <v>0</v>
      </c>
      <c r="AM151" s="34">
        <f t="shared" si="62"/>
        <v>0</v>
      </c>
      <c r="AN151" s="34">
        <f t="shared" si="62"/>
        <v>0</v>
      </c>
      <c r="AO151" s="34">
        <f t="shared" si="62"/>
        <v>0</v>
      </c>
      <c r="AP151" s="34">
        <f t="shared" si="62"/>
        <v>0</v>
      </c>
      <c r="AQ151" s="34">
        <f t="shared" si="62"/>
        <v>0</v>
      </c>
      <c r="AR151" s="34">
        <f t="shared" si="62"/>
        <v>0</v>
      </c>
      <c r="AS151" s="34">
        <f t="shared" si="62"/>
        <v>0</v>
      </c>
      <c r="AT151" s="34">
        <f t="shared" si="62"/>
        <v>0</v>
      </c>
      <c r="AU151" s="34">
        <f t="shared" si="62"/>
        <v>0</v>
      </c>
    </row>
    <row r="152" spans="2:47" hidden="1" outlineLevel="1">
      <c r="B152" s="32" t="s">
        <v>932</v>
      </c>
      <c r="C152" s="34">
        <f t="shared" si="62"/>
        <v>0</v>
      </c>
      <c r="D152" s="34">
        <f t="shared" si="62"/>
        <v>0</v>
      </c>
      <c r="E152" s="34">
        <f t="shared" si="62"/>
        <v>0</v>
      </c>
      <c r="F152" s="34">
        <f t="shared" si="62"/>
        <v>0</v>
      </c>
      <c r="G152" s="34">
        <f t="shared" si="62"/>
        <v>0</v>
      </c>
      <c r="H152" s="34">
        <f t="shared" si="62"/>
        <v>0</v>
      </c>
      <c r="I152" s="34">
        <f t="shared" si="62"/>
        <v>0</v>
      </c>
      <c r="J152" s="34">
        <f t="shared" si="62"/>
        <v>0</v>
      </c>
      <c r="K152" s="34">
        <f t="shared" si="62"/>
        <v>0</v>
      </c>
      <c r="L152" s="34">
        <f t="shared" si="62"/>
        <v>0</v>
      </c>
      <c r="M152" s="34">
        <f t="shared" si="62"/>
        <v>0</v>
      </c>
      <c r="N152" s="34">
        <f t="shared" si="62"/>
        <v>0</v>
      </c>
      <c r="O152" s="34">
        <f t="shared" si="62"/>
        <v>0</v>
      </c>
      <c r="P152" s="34">
        <f t="shared" si="62"/>
        <v>0</v>
      </c>
      <c r="Q152" s="34">
        <f t="shared" si="62"/>
        <v>0</v>
      </c>
      <c r="R152" s="34">
        <f t="shared" si="62"/>
        <v>348</v>
      </c>
      <c r="S152" s="34">
        <f t="shared" si="62"/>
        <v>348</v>
      </c>
      <c r="T152" s="34">
        <f t="shared" si="62"/>
        <v>7</v>
      </c>
      <c r="U152" s="34">
        <f t="shared" si="62"/>
        <v>7</v>
      </c>
      <c r="V152" s="34">
        <f t="shared" si="62"/>
        <v>7</v>
      </c>
      <c r="W152" s="34">
        <f t="shared" si="62"/>
        <v>7</v>
      </c>
      <c r="X152" s="34">
        <f t="shared" si="62"/>
        <v>7</v>
      </c>
      <c r="Y152" s="34">
        <f t="shared" si="62"/>
        <v>7</v>
      </c>
      <c r="Z152" s="34">
        <f t="shared" si="62"/>
        <v>7</v>
      </c>
      <c r="AA152" s="34">
        <f t="shared" si="62"/>
        <v>7</v>
      </c>
      <c r="AB152" s="34">
        <f t="shared" si="62"/>
        <v>0</v>
      </c>
      <c r="AC152" s="34">
        <f t="shared" si="62"/>
        <v>0</v>
      </c>
      <c r="AD152" s="34">
        <f t="shared" si="62"/>
        <v>0</v>
      </c>
      <c r="AE152" s="34">
        <f t="shared" si="62"/>
        <v>0</v>
      </c>
      <c r="AF152" s="34">
        <f t="shared" si="62"/>
        <v>0</v>
      </c>
      <c r="AG152" s="34">
        <f t="shared" si="62"/>
        <v>0</v>
      </c>
      <c r="AH152" s="34">
        <f t="shared" si="62"/>
        <v>0</v>
      </c>
      <c r="AI152" s="34">
        <f t="shared" si="62"/>
        <v>0</v>
      </c>
      <c r="AJ152" s="34">
        <f t="shared" si="62"/>
        <v>0</v>
      </c>
      <c r="AK152" s="34">
        <f t="shared" si="62"/>
        <v>0</v>
      </c>
      <c r="AL152" s="34">
        <f t="shared" si="62"/>
        <v>0</v>
      </c>
      <c r="AM152" s="34">
        <f t="shared" si="62"/>
        <v>0</v>
      </c>
      <c r="AN152" s="34">
        <f t="shared" si="62"/>
        <v>0</v>
      </c>
      <c r="AO152" s="34">
        <f t="shared" si="62"/>
        <v>0</v>
      </c>
      <c r="AP152" s="34">
        <f t="shared" si="62"/>
        <v>0</v>
      </c>
      <c r="AQ152" s="34">
        <f t="shared" si="62"/>
        <v>0</v>
      </c>
      <c r="AR152" s="34">
        <f t="shared" si="62"/>
        <v>0</v>
      </c>
      <c r="AS152" s="34">
        <f t="shared" si="62"/>
        <v>0</v>
      </c>
      <c r="AT152" s="34">
        <f t="shared" si="62"/>
        <v>0</v>
      </c>
      <c r="AU152" s="34">
        <f t="shared" si="62"/>
        <v>0</v>
      </c>
    </row>
    <row r="153" spans="2:47" hidden="1" outlineLevel="1">
      <c r="B153" s="32" t="s">
        <v>933</v>
      </c>
      <c r="C153" s="34">
        <f t="shared" si="62"/>
        <v>0</v>
      </c>
      <c r="D153" s="34">
        <f t="shared" si="62"/>
        <v>0</v>
      </c>
      <c r="E153" s="34">
        <f t="shared" si="62"/>
        <v>0</v>
      </c>
      <c r="F153" s="34">
        <f t="shared" si="62"/>
        <v>0</v>
      </c>
      <c r="G153" s="34">
        <f t="shared" si="62"/>
        <v>0</v>
      </c>
      <c r="H153" s="34">
        <f t="shared" si="62"/>
        <v>0</v>
      </c>
      <c r="I153" s="34">
        <f t="shared" si="62"/>
        <v>0</v>
      </c>
      <c r="J153" s="34">
        <f t="shared" si="62"/>
        <v>0</v>
      </c>
      <c r="K153" s="34">
        <f t="shared" si="62"/>
        <v>0</v>
      </c>
      <c r="L153" s="34">
        <f t="shared" si="62"/>
        <v>0</v>
      </c>
      <c r="M153" s="34">
        <f t="shared" si="62"/>
        <v>0</v>
      </c>
      <c r="N153" s="34">
        <f t="shared" si="62"/>
        <v>0</v>
      </c>
      <c r="O153" s="34">
        <f t="shared" si="62"/>
        <v>0</v>
      </c>
      <c r="P153" s="34">
        <f t="shared" si="62"/>
        <v>0</v>
      </c>
      <c r="Q153" s="34">
        <f t="shared" si="62"/>
        <v>0</v>
      </c>
      <c r="R153" s="34">
        <f t="shared" si="62"/>
        <v>348</v>
      </c>
      <c r="S153" s="34">
        <f t="shared" si="62"/>
        <v>348</v>
      </c>
      <c r="T153" s="34">
        <f t="shared" si="62"/>
        <v>7</v>
      </c>
      <c r="U153" s="34">
        <f t="shared" si="62"/>
        <v>7</v>
      </c>
      <c r="V153" s="34">
        <f t="shared" si="62"/>
        <v>7</v>
      </c>
      <c r="W153" s="34">
        <f t="shared" si="62"/>
        <v>7</v>
      </c>
      <c r="X153" s="34">
        <f t="shared" si="62"/>
        <v>7</v>
      </c>
      <c r="Y153" s="34">
        <f t="shared" si="62"/>
        <v>7</v>
      </c>
      <c r="Z153" s="34">
        <f t="shared" si="62"/>
        <v>7</v>
      </c>
      <c r="AA153" s="34">
        <f t="shared" si="62"/>
        <v>7</v>
      </c>
      <c r="AB153" s="34">
        <f t="shared" si="62"/>
        <v>0</v>
      </c>
      <c r="AC153" s="34">
        <f t="shared" si="62"/>
        <v>0</v>
      </c>
      <c r="AD153" s="34">
        <f t="shared" si="62"/>
        <v>0</v>
      </c>
      <c r="AE153" s="34">
        <f t="shared" si="62"/>
        <v>0</v>
      </c>
      <c r="AF153" s="34">
        <f t="shared" si="62"/>
        <v>0</v>
      </c>
      <c r="AG153" s="34">
        <f t="shared" si="62"/>
        <v>0</v>
      </c>
      <c r="AH153" s="34">
        <f t="shared" si="62"/>
        <v>0</v>
      </c>
      <c r="AI153" s="34">
        <f t="shared" si="62"/>
        <v>0</v>
      </c>
      <c r="AJ153" s="34">
        <f t="shared" si="62"/>
        <v>0</v>
      </c>
      <c r="AK153" s="34">
        <f t="shared" si="62"/>
        <v>0</v>
      </c>
      <c r="AL153" s="34">
        <f t="shared" si="62"/>
        <v>0</v>
      </c>
      <c r="AM153" s="34">
        <f t="shared" si="62"/>
        <v>0</v>
      </c>
      <c r="AN153" s="34">
        <f t="shared" si="62"/>
        <v>0</v>
      </c>
      <c r="AO153" s="34">
        <f t="shared" si="62"/>
        <v>0</v>
      </c>
      <c r="AP153" s="34">
        <f t="shared" si="62"/>
        <v>0</v>
      </c>
      <c r="AQ153" s="34">
        <f t="shared" si="62"/>
        <v>0</v>
      </c>
      <c r="AR153" s="34">
        <f t="shared" si="62"/>
        <v>0</v>
      </c>
      <c r="AS153" s="34">
        <f t="shared" si="62"/>
        <v>0</v>
      </c>
      <c r="AT153" s="34">
        <f t="shared" si="62"/>
        <v>0</v>
      </c>
      <c r="AU153" s="34">
        <f t="shared" si="62"/>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AU158" si="63">C155</f>
        <v>0</v>
      </c>
      <c r="D156" s="34">
        <f t="shared" si="63"/>
        <v>0</v>
      </c>
      <c r="E156" s="34">
        <f t="shared" si="63"/>
        <v>0</v>
      </c>
      <c r="F156" s="34">
        <f t="shared" si="63"/>
        <v>0</v>
      </c>
      <c r="G156" s="34">
        <f t="shared" si="63"/>
        <v>0</v>
      </c>
      <c r="H156" s="34">
        <f t="shared" si="63"/>
        <v>0</v>
      </c>
      <c r="I156" s="34">
        <f t="shared" si="63"/>
        <v>0</v>
      </c>
      <c r="J156" s="34">
        <f t="shared" si="63"/>
        <v>0</v>
      </c>
      <c r="K156" s="34">
        <f t="shared" si="63"/>
        <v>0</v>
      </c>
      <c r="L156" s="34">
        <f t="shared" si="63"/>
        <v>0</v>
      </c>
      <c r="M156" s="34">
        <f t="shared" si="63"/>
        <v>0</v>
      </c>
      <c r="N156" s="34">
        <f t="shared" si="63"/>
        <v>0</v>
      </c>
      <c r="O156" s="34">
        <f t="shared" si="63"/>
        <v>0</v>
      </c>
      <c r="P156" s="34">
        <f t="shared" si="63"/>
        <v>0</v>
      </c>
      <c r="Q156" s="34">
        <f t="shared" si="63"/>
        <v>0</v>
      </c>
      <c r="R156" s="34">
        <f t="shared" si="63"/>
        <v>0</v>
      </c>
      <c r="S156" s="34">
        <f t="shared" si="63"/>
        <v>0</v>
      </c>
      <c r="T156" s="34">
        <f t="shared" si="63"/>
        <v>0</v>
      </c>
      <c r="U156" s="34">
        <f t="shared" si="63"/>
        <v>0</v>
      </c>
      <c r="V156" s="34">
        <f t="shared" si="63"/>
        <v>0</v>
      </c>
      <c r="W156" s="34">
        <f t="shared" si="63"/>
        <v>0</v>
      </c>
      <c r="X156" s="34">
        <f t="shared" si="63"/>
        <v>0</v>
      </c>
      <c r="Y156" s="34">
        <f t="shared" si="63"/>
        <v>0</v>
      </c>
      <c r="Z156" s="34">
        <f t="shared" si="63"/>
        <v>0</v>
      </c>
      <c r="AA156" s="34">
        <f t="shared" si="63"/>
        <v>0</v>
      </c>
      <c r="AB156" s="34">
        <f t="shared" si="63"/>
        <v>0</v>
      </c>
      <c r="AC156" s="34">
        <f t="shared" si="63"/>
        <v>0</v>
      </c>
      <c r="AD156" s="34">
        <f t="shared" si="63"/>
        <v>0</v>
      </c>
      <c r="AE156" s="34">
        <f t="shared" si="63"/>
        <v>0</v>
      </c>
      <c r="AF156" s="34">
        <f t="shared" si="63"/>
        <v>0</v>
      </c>
      <c r="AG156" s="34">
        <f t="shared" si="63"/>
        <v>0</v>
      </c>
      <c r="AH156" s="34">
        <f t="shared" si="63"/>
        <v>0</v>
      </c>
      <c r="AI156" s="34">
        <f t="shared" si="63"/>
        <v>0</v>
      </c>
      <c r="AJ156" s="34">
        <f t="shared" si="63"/>
        <v>0</v>
      </c>
      <c r="AK156" s="34">
        <f t="shared" si="63"/>
        <v>0</v>
      </c>
      <c r="AL156" s="34">
        <f t="shared" si="63"/>
        <v>0</v>
      </c>
      <c r="AM156" s="34">
        <f t="shared" si="63"/>
        <v>0</v>
      </c>
      <c r="AN156" s="34">
        <f t="shared" si="63"/>
        <v>0</v>
      </c>
      <c r="AO156" s="34">
        <f t="shared" si="63"/>
        <v>0</v>
      </c>
      <c r="AP156" s="34">
        <f t="shared" si="63"/>
        <v>0</v>
      </c>
      <c r="AQ156" s="34">
        <f t="shared" si="63"/>
        <v>0</v>
      </c>
      <c r="AR156" s="34">
        <f t="shared" si="63"/>
        <v>0</v>
      </c>
      <c r="AS156" s="34">
        <f t="shared" si="63"/>
        <v>0</v>
      </c>
      <c r="AT156" s="34">
        <f t="shared" si="63"/>
        <v>0</v>
      </c>
      <c r="AU156" s="34">
        <f t="shared" si="63"/>
        <v>0</v>
      </c>
    </row>
    <row r="157" spans="2:47" hidden="1" outlineLevel="1">
      <c r="B157" s="32" t="s">
        <v>932</v>
      </c>
      <c r="C157" s="34">
        <f t="shared" si="63"/>
        <v>0</v>
      </c>
      <c r="D157" s="34">
        <f t="shared" si="63"/>
        <v>0</v>
      </c>
      <c r="E157" s="34">
        <f t="shared" si="63"/>
        <v>0</v>
      </c>
      <c r="F157" s="34">
        <f t="shared" si="63"/>
        <v>0</v>
      </c>
      <c r="G157" s="34">
        <f t="shared" si="63"/>
        <v>0</v>
      </c>
      <c r="H157" s="34">
        <f t="shared" si="63"/>
        <v>0</v>
      </c>
      <c r="I157" s="34">
        <f t="shared" si="63"/>
        <v>0</v>
      </c>
      <c r="J157" s="34">
        <f t="shared" si="63"/>
        <v>0</v>
      </c>
      <c r="K157" s="34">
        <f t="shared" si="63"/>
        <v>0</v>
      </c>
      <c r="L157" s="34">
        <f t="shared" si="63"/>
        <v>0</v>
      </c>
      <c r="M157" s="34">
        <f t="shared" si="63"/>
        <v>0</v>
      </c>
      <c r="N157" s="34">
        <f t="shared" si="63"/>
        <v>0</v>
      </c>
      <c r="O157" s="34">
        <f t="shared" si="63"/>
        <v>0</v>
      </c>
      <c r="P157" s="34">
        <f t="shared" si="63"/>
        <v>0</v>
      </c>
      <c r="Q157" s="34">
        <f t="shared" si="63"/>
        <v>0</v>
      </c>
      <c r="R157" s="34">
        <f t="shared" si="63"/>
        <v>0</v>
      </c>
      <c r="S157" s="34">
        <f t="shared" si="63"/>
        <v>0</v>
      </c>
      <c r="T157" s="34">
        <f t="shared" si="63"/>
        <v>0</v>
      </c>
      <c r="U157" s="34">
        <f t="shared" si="63"/>
        <v>0</v>
      </c>
      <c r="V157" s="34">
        <f t="shared" si="63"/>
        <v>0</v>
      </c>
      <c r="W157" s="34">
        <f t="shared" si="63"/>
        <v>0</v>
      </c>
      <c r="X157" s="34">
        <f t="shared" si="63"/>
        <v>0</v>
      </c>
      <c r="Y157" s="34">
        <f t="shared" si="63"/>
        <v>0</v>
      </c>
      <c r="Z157" s="34">
        <f t="shared" si="63"/>
        <v>0</v>
      </c>
      <c r="AA157" s="34">
        <f t="shared" si="63"/>
        <v>0</v>
      </c>
      <c r="AB157" s="34">
        <f t="shared" si="63"/>
        <v>0</v>
      </c>
      <c r="AC157" s="34">
        <f t="shared" si="63"/>
        <v>0</v>
      </c>
      <c r="AD157" s="34">
        <f t="shared" si="63"/>
        <v>0</v>
      </c>
      <c r="AE157" s="34">
        <f t="shared" si="63"/>
        <v>0</v>
      </c>
      <c r="AF157" s="34">
        <f t="shared" si="63"/>
        <v>0</v>
      </c>
      <c r="AG157" s="34">
        <f t="shared" si="63"/>
        <v>0</v>
      </c>
      <c r="AH157" s="34">
        <f t="shared" si="63"/>
        <v>0</v>
      </c>
      <c r="AI157" s="34">
        <f t="shared" si="63"/>
        <v>0</v>
      </c>
      <c r="AJ157" s="34">
        <f t="shared" si="63"/>
        <v>0</v>
      </c>
      <c r="AK157" s="34">
        <f t="shared" si="63"/>
        <v>0</v>
      </c>
      <c r="AL157" s="34">
        <f t="shared" si="63"/>
        <v>0</v>
      </c>
      <c r="AM157" s="34">
        <f t="shared" si="63"/>
        <v>0</v>
      </c>
      <c r="AN157" s="34">
        <f t="shared" si="63"/>
        <v>0</v>
      </c>
      <c r="AO157" s="34">
        <f t="shared" si="63"/>
        <v>0</v>
      </c>
      <c r="AP157" s="34">
        <f t="shared" si="63"/>
        <v>0</v>
      </c>
      <c r="AQ157" s="34">
        <f t="shared" si="63"/>
        <v>0</v>
      </c>
      <c r="AR157" s="34">
        <f t="shared" si="63"/>
        <v>0</v>
      </c>
      <c r="AS157" s="34">
        <f t="shared" si="63"/>
        <v>0</v>
      </c>
      <c r="AT157" s="34">
        <f t="shared" si="63"/>
        <v>0</v>
      </c>
      <c r="AU157" s="34">
        <f t="shared" si="63"/>
        <v>0</v>
      </c>
    </row>
    <row r="158" spans="2:47" hidden="1" outlineLevel="1">
      <c r="B158" s="32" t="s">
        <v>933</v>
      </c>
      <c r="C158" s="34">
        <f t="shared" si="63"/>
        <v>0</v>
      </c>
      <c r="D158" s="34">
        <f t="shared" si="63"/>
        <v>0</v>
      </c>
      <c r="E158" s="34">
        <f t="shared" si="63"/>
        <v>0</v>
      </c>
      <c r="F158" s="34">
        <f t="shared" si="63"/>
        <v>0</v>
      </c>
      <c r="G158" s="34">
        <f t="shared" si="63"/>
        <v>0</v>
      </c>
      <c r="H158" s="34">
        <f t="shared" si="63"/>
        <v>0</v>
      </c>
      <c r="I158" s="34">
        <f t="shared" si="63"/>
        <v>0</v>
      </c>
      <c r="J158" s="34">
        <f t="shared" si="63"/>
        <v>0</v>
      </c>
      <c r="K158" s="34">
        <f t="shared" si="63"/>
        <v>0</v>
      </c>
      <c r="L158" s="34">
        <f t="shared" si="63"/>
        <v>0</v>
      </c>
      <c r="M158" s="34">
        <f t="shared" si="63"/>
        <v>0</v>
      </c>
      <c r="N158" s="34">
        <f t="shared" si="63"/>
        <v>0</v>
      </c>
      <c r="O158" s="34">
        <f t="shared" si="63"/>
        <v>0</v>
      </c>
      <c r="P158" s="34">
        <f t="shared" si="63"/>
        <v>0</v>
      </c>
      <c r="Q158" s="34">
        <f t="shared" si="63"/>
        <v>0</v>
      </c>
      <c r="R158" s="34">
        <f t="shared" si="63"/>
        <v>0</v>
      </c>
      <c r="S158" s="34">
        <f t="shared" si="63"/>
        <v>0</v>
      </c>
      <c r="T158" s="34">
        <f t="shared" si="63"/>
        <v>0</v>
      </c>
      <c r="U158" s="34">
        <f t="shared" si="63"/>
        <v>0</v>
      </c>
      <c r="V158" s="34">
        <f t="shared" si="63"/>
        <v>0</v>
      </c>
      <c r="W158" s="34">
        <f t="shared" si="63"/>
        <v>0</v>
      </c>
      <c r="X158" s="34">
        <f t="shared" si="63"/>
        <v>0</v>
      </c>
      <c r="Y158" s="34">
        <f t="shared" si="63"/>
        <v>0</v>
      </c>
      <c r="Z158" s="34">
        <f t="shared" si="63"/>
        <v>0</v>
      </c>
      <c r="AA158" s="34">
        <f t="shared" si="63"/>
        <v>0</v>
      </c>
      <c r="AB158" s="34">
        <f t="shared" si="63"/>
        <v>0</v>
      </c>
      <c r="AC158" s="34">
        <f t="shared" si="63"/>
        <v>0</v>
      </c>
      <c r="AD158" s="34">
        <f t="shared" si="63"/>
        <v>0</v>
      </c>
      <c r="AE158" s="34">
        <f t="shared" si="63"/>
        <v>0</v>
      </c>
      <c r="AF158" s="34">
        <f t="shared" si="63"/>
        <v>0</v>
      </c>
      <c r="AG158" s="34">
        <f t="shared" si="63"/>
        <v>0</v>
      </c>
      <c r="AH158" s="34">
        <f t="shared" si="63"/>
        <v>0</v>
      </c>
      <c r="AI158" s="34">
        <f t="shared" si="63"/>
        <v>0</v>
      </c>
      <c r="AJ158" s="34">
        <f t="shared" si="63"/>
        <v>0</v>
      </c>
      <c r="AK158" s="34">
        <f t="shared" si="63"/>
        <v>0</v>
      </c>
      <c r="AL158" s="34">
        <f t="shared" si="63"/>
        <v>0</v>
      </c>
      <c r="AM158" s="34">
        <f t="shared" si="63"/>
        <v>0</v>
      </c>
      <c r="AN158" s="34">
        <f t="shared" si="63"/>
        <v>0</v>
      </c>
      <c r="AO158" s="34">
        <f t="shared" si="63"/>
        <v>0</v>
      </c>
      <c r="AP158" s="34">
        <f t="shared" si="63"/>
        <v>0</v>
      </c>
      <c r="AQ158" s="34">
        <f t="shared" si="63"/>
        <v>0</v>
      </c>
      <c r="AR158" s="34">
        <f t="shared" si="63"/>
        <v>0</v>
      </c>
      <c r="AS158" s="34">
        <f t="shared" si="63"/>
        <v>0</v>
      </c>
      <c r="AT158" s="34">
        <f t="shared" si="63"/>
        <v>0</v>
      </c>
      <c r="AU158" s="34">
        <f t="shared" si="63"/>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AU163" si="64">C160</f>
        <v>0</v>
      </c>
      <c r="D161" s="34">
        <f t="shared" si="64"/>
        <v>0</v>
      </c>
      <c r="E161" s="34">
        <f t="shared" si="64"/>
        <v>0</v>
      </c>
      <c r="F161" s="34">
        <f t="shared" si="64"/>
        <v>0</v>
      </c>
      <c r="G161" s="34">
        <f t="shared" si="64"/>
        <v>0</v>
      </c>
      <c r="H161" s="34">
        <f t="shared" si="64"/>
        <v>0</v>
      </c>
      <c r="I161" s="34">
        <f t="shared" si="64"/>
        <v>0</v>
      </c>
      <c r="J161" s="34">
        <f t="shared" si="64"/>
        <v>0</v>
      </c>
      <c r="K161" s="34">
        <f t="shared" si="64"/>
        <v>0</v>
      </c>
      <c r="L161" s="34">
        <f t="shared" si="64"/>
        <v>0</v>
      </c>
      <c r="M161" s="34">
        <f t="shared" si="64"/>
        <v>0</v>
      </c>
      <c r="N161" s="34">
        <f t="shared" si="64"/>
        <v>0</v>
      </c>
      <c r="O161" s="34">
        <f t="shared" si="64"/>
        <v>0</v>
      </c>
      <c r="P161" s="34">
        <f t="shared" si="64"/>
        <v>0</v>
      </c>
      <c r="Q161" s="34">
        <f t="shared" si="64"/>
        <v>0</v>
      </c>
      <c r="R161" s="34">
        <f t="shared" si="64"/>
        <v>0</v>
      </c>
      <c r="S161" s="34">
        <f t="shared" si="64"/>
        <v>0</v>
      </c>
      <c r="T161" s="34">
        <f t="shared" si="64"/>
        <v>0</v>
      </c>
      <c r="U161" s="34">
        <f t="shared" si="64"/>
        <v>0</v>
      </c>
      <c r="V161" s="34">
        <f t="shared" si="64"/>
        <v>0</v>
      </c>
      <c r="W161" s="34">
        <f t="shared" si="64"/>
        <v>0</v>
      </c>
      <c r="X161" s="34">
        <f t="shared" si="64"/>
        <v>0</v>
      </c>
      <c r="Y161" s="34">
        <f t="shared" si="64"/>
        <v>0</v>
      </c>
      <c r="Z161" s="34">
        <f t="shared" si="64"/>
        <v>0</v>
      </c>
      <c r="AA161" s="34">
        <f t="shared" si="64"/>
        <v>0</v>
      </c>
      <c r="AB161" s="34">
        <f t="shared" si="64"/>
        <v>0</v>
      </c>
      <c r="AC161" s="34">
        <f t="shared" si="64"/>
        <v>0</v>
      </c>
      <c r="AD161" s="34">
        <f t="shared" si="64"/>
        <v>0</v>
      </c>
      <c r="AE161" s="34">
        <f t="shared" si="64"/>
        <v>0</v>
      </c>
      <c r="AF161" s="34">
        <f t="shared" si="64"/>
        <v>0</v>
      </c>
      <c r="AG161" s="34">
        <f t="shared" si="64"/>
        <v>0</v>
      </c>
      <c r="AH161" s="34">
        <f t="shared" si="64"/>
        <v>0</v>
      </c>
      <c r="AI161" s="34">
        <f t="shared" si="64"/>
        <v>0</v>
      </c>
      <c r="AJ161" s="34">
        <f t="shared" si="64"/>
        <v>0</v>
      </c>
      <c r="AK161" s="34">
        <f t="shared" si="64"/>
        <v>0</v>
      </c>
      <c r="AL161" s="34">
        <f t="shared" si="64"/>
        <v>0</v>
      </c>
      <c r="AM161" s="34">
        <f t="shared" si="64"/>
        <v>0</v>
      </c>
      <c r="AN161" s="34">
        <f t="shared" si="64"/>
        <v>0</v>
      </c>
      <c r="AO161" s="34">
        <f t="shared" si="64"/>
        <v>0</v>
      </c>
      <c r="AP161" s="34">
        <f t="shared" si="64"/>
        <v>0</v>
      </c>
      <c r="AQ161" s="34">
        <f t="shared" si="64"/>
        <v>0</v>
      </c>
      <c r="AR161" s="34">
        <f t="shared" si="64"/>
        <v>0</v>
      </c>
      <c r="AS161" s="34">
        <f t="shared" si="64"/>
        <v>0</v>
      </c>
      <c r="AT161" s="34">
        <f t="shared" si="64"/>
        <v>0</v>
      </c>
      <c r="AU161" s="34">
        <f t="shared" si="64"/>
        <v>0</v>
      </c>
    </row>
    <row r="162" spans="1:47" hidden="1" outlineLevel="1">
      <c r="B162" s="32" t="s">
        <v>932</v>
      </c>
      <c r="C162" s="34">
        <f t="shared" si="64"/>
        <v>0</v>
      </c>
      <c r="D162" s="34">
        <f t="shared" si="64"/>
        <v>0</v>
      </c>
      <c r="E162" s="34">
        <f t="shared" si="64"/>
        <v>0</v>
      </c>
      <c r="F162" s="34">
        <f t="shared" si="64"/>
        <v>0</v>
      </c>
      <c r="G162" s="34">
        <f t="shared" si="64"/>
        <v>0</v>
      </c>
      <c r="H162" s="34">
        <f t="shared" si="64"/>
        <v>0</v>
      </c>
      <c r="I162" s="34">
        <f t="shared" si="64"/>
        <v>0</v>
      </c>
      <c r="J162" s="34">
        <f t="shared" si="64"/>
        <v>0</v>
      </c>
      <c r="K162" s="34">
        <f t="shared" si="64"/>
        <v>0</v>
      </c>
      <c r="L162" s="34">
        <f t="shared" si="64"/>
        <v>0</v>
      </c>
      <c r="M162" s="34">
        <f t="shared" si="64"/>
        <v>0</v>
      </c>
      <c r="N162" s="34">
        <f t="shared" si="64"/>
        <v>0</v>
      </c>
      <c r="O162" s="34">
        <f t="shared" si="64"/>
        <v>0</v>
      </c>
      <c r="P162" s="34">
        <f t="shared" si="64"/>
        <v>0</v>
      </c>
      <c r="Q162" s="34">
        <f t="shared" si="64"/>
        <v>0</v>
      </c>
      <c r="R162" s="34">
        <f t="shared" si="64"/>
        <v>0</v>
      </c>
      <c r="S162" s="34">
        <f t="shared" si="64"/>
        <v>0</v>
      </c>
      <c r="T162" s="34">
        <f t="shared" si="64"/>
        <v>0</v>
      </c>
      <c r="U162" s="34">
        <f t="shared" si="64"/>
        <v>0</v>
      </c>
      <c r="V162" s="34">
        <f t="shared" si="64"/>
        <v>0</v>
      </c>
      <c r="W162" s="34">
        <f t="shared" si="64"/>
        <v>0</v>
      </c>
      <c r="X162" s="34">
        <f t="shared" si="64"/>
        <v>0</v>
      </c>
      <c r="Y162" s="34">
        <f t="shared" si="64"/>
        <v>0</v>
      </c>
      <c r="Z162" s="34">
        <f t="shared" si="64"/>
        <v>0</v>
      </c>
      <c r="AA162" s="34">
        <f t="shared" si="64"/>
        <v>0</v>
      </c>
      <c r="AB162" s="34">
        <f t="shared" si="64"/>
        <v>0</v>
      </c>
      <c r="AC162" s="34">
        <f t="shared" si="64"/>
        <v>0</v>
      </c>
      <c r="AD162" s="34">
        <f t="shared" si="64"/>
        <v>0</v>
      </c>
      <c r="AE162" s="34">
        <f t="shared" si="64"/>
        <v>0</v>
      </c>
      <c r="AF162" s="34">
        <f t="shared" si="64"/>
        <v>0</v>
      </c>
      <c r="AG162" s="34">
        <f t="shared" si="64"/>
        <v>0</v>
      </c>
      <c r="AH162" s="34">
        <f t="shared" si="64"/>
        <v>0</v>
      </c>
      <c r="AI162" s="34">
        <f t="shared" si="64"/>
        <v>0</v>
      </c>
      <c r="AJ162" s="34">
        <f t="shared" si="64"/>
        <v>0</v>
      </c>
      <c r="AK162" s="34">
        <f t="shared" si="64"/>
        <v>0</v>
      </c>
      <c r="AL162" s="34">
        <f t="shared" si="64"/>
        <v>0</v>
      </c>
      <c r="AM162" s="34">
        <f t="shared" si="64"/>
        <v>0</v>
      </c>
      <c r="AN162" s="34">
        <f t="shared" si="64"/>
        <v>0</v>
      </c>
      <c r="AO162" s="34">
        <f t="shared" si="64"/>
        <v>0</v>
      </c>
      <c r="AP162" s="34">
        <f t="shared" si="64"/>
        <v>0</v>
      </c>
      <c r="AQ162" s="34">
        <f t="shared" si="64"/>
        <v>0</v>
      </c>
      <c r="AR162" s="34">
        <f t="shared" si="64"/>
        <v>0</v>
      </c>
      <c r="AS162" s="34">
        <f t="shared" si="64"/>
        <v>0</v>
      </c>
      <c r="AT162" s="34">
        <f t="shared" si="64"/>
        <v>0</v>
      </c>
      <c r="AU162" s="34">
        <f t="shared" si="64"/>
        <v>0</v>
      </c>
    </row>
    <row r="163" spans="1:47" hidden="1" outlineLevel="1">
      <c r="B163" s="32" t="s">
        <v>933</v>
      </c>
      <c r="C163" s="34">
        <f t="shared" si="64"/>
        <v>0</v>
      </c>
      <c r="D163" s="34">
        <f t="shared" si="64"/>
        <v>0</v>
      </c>
      <c r="E163" s="34">
        <f t="shared" si="64"/>
        <v>0</v>
      </c>
      <c r="F163" s="34">
        <f t="shared" si="64"/>
        <v>0</v>
      </c>
      <c r="G163" s="34">
        <f t="shared" si="64"/>
        <v>0</v>
      </c>
      <c r="H163" s="34">
        <f t="shared" si="64"/>
        <v>0</v>
      </c>
      <c r="I163" s="34">
        <f t="shared" si="64"/>
        <v>0</v>
      </c>
      <c r="J163" s="34">
        <f t="shared" si="64"/>
        <v>0</v>
      </c>
      <c r="K163" s="34">
        <f t="shared" si="64"/>
        <v>0</v>
      </c>
      <c r="L163" s="34">
        <f t="shared" si="64"/>
        <v>0</v>
      </c>
      <c r="M163" s="34">
        <f t="shared" si="64"/>
        <v>0</v>
      </c>
      <c r="N163" s="34">
        <f t="shared" si="64"/>
        <v>0</v>
      </c>
      <c r="O163" s="34">
        <f t="shared" si="64"/>
        <v>0</v>
      </c>
      <c r="P163" s="34">
        <f t="shared" si="64"/>
        <v>0</v>
      </c>
      <c r="Q163" s="34">
        <f t="shared" si="64"/>
        <v>0</v>
      </c>
      <c r="R163" s="34">
        <f t="shared" si="64"/>
        <v>0</v>
      </c>
      <c r="S163" s="34">
        <f t="shared" si="64"/>
        <v>0</v>
      </c>
      <c r="T163" s="34">
        <f t="shared" si="64"/>
        <v>0</v>
      </c>
      <c r="U163" s="34">
        <f t="shared" si="64"/>
        <v>0</v>
      </c>
      <c r="V163" s="34">
        <f t="shared" si="64"/>
        <v>0</v>
      </c>
      <c r="W163" s="34">
        <f t="shared" si="64"/>
        <v>0</v>
      </c>
      <c r="X163" s="34">
        <f t="shared" si="64"/>
        <v>0</v>
      </c>
      <c r="Y163" s="34">
        <f t="shared" si="64"/>
        <v>0</v>
      </c>
      <c r="Z163" s="34">
        <f t="shared" si="64"/>
        <v>0</v>
      </c>
      <c r="AA163" s="34">
        <f t="shared" si="64"/>
        <v>0</v>
      </c>
      <c r="AB163" s="34">
        <f t="shared" si="64"/>
        <v>0</v>
      </c>
      <c r="AC163" s="34">
        <f t="shared" si="64"/>
        <v>0</v>
      </c>
      <c r="AD163" s="34">
        <f t="shared" si="64"/>
        <v>0</v>
      </c>
      <c r="AE163" s="34">
        <f t="shared" si="64"/>
        <v>0</v>
      </c>
      <c r="AF163" s="34">
        <f t="shared" si="64"/>
        <v>0</v>
      </c>
      <c r="AG163" s="34">
        <f t="shared" si="64"/>
        <v>0</v>
      </c>
      <c r="AH163" s="34">
        <f t="shared" si="64"/>
        <v>0</v>
      </c>
      <c r="AI163" s="34">
        <f t="shared" si="64"/>
        <v>0</v>
      </c>
      <c r="AJ163" s="34">
        <f t="shared" si="64"/>
        <v>0</v>
      </c>
      <c r="AK163" s="34">
        <f t="shared" si="64"/>
        <v>0</v>
      </c>
      <c r="AL163" s="34">
        <f t="shared" si="64"/>
        <v>0</v>
      </c>
      <c r="AM163" s="34">
        <f t="shared" si="64"/>
        <v>0</v>
      </c>
      <c r="AN163" s="34">
        <f t="shared" si="64"/>
        <v>0</v>
      </c>
      <c r="AO163" s="34">
        <f t="shared" si="64"/>
        <v>0</v>
      </c>
      <c r="AP163" s="34">
        <f t="shared" si="64"/>
        <v>0</v>
      </c>
      <c r="AQ163" s="34">
        <f t="shared" si="64"/>
        <v>0</v>
      </c>
      <c r="AR163" s="34">
        <f t="shared" si="64"/>
        <v>0</v>
      </c>
      <c r="AS163" s="34">
        <f t="shared" si="64"/>
        <v>0</v>
      </c>
      <c r="AT163" s="34">
        <f t="shared" si="64"/>
        <v>0</v>
      </c>
      <c r="AU163" s="34">
        <f t="shared" si="64"/>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AU168" si="65">C165</f>
        <v>0</v>
      </c>
      <c r="D166" s="34">
        <f t="shared" si="65"/>
        <v>0</v>
      </c>
      <c r="E166" s="34">
        <f t="shared" si="65"/>
        <v>0</v>
      </c>
      <c r="F166" s="34">
        <f t="shared" si="65"/>
        <v>0</v>
      </c>
      <c r="G166" s="34">
        <f t="shared" si="65"/>
        <v>0</v>
      </c>
      <c r="H166" s="34">
        <f t="shared" si="65"/>
        <v>0</v>
      </c>
      <c r="I166" s="34">
        <f t="shared" si="65"/>
        <v>0</v>
      </c>
      <c r="J166" s="34">
        <f t="shared" si="65"/>
        <v>0</v>
      </c>
      <c r="K166" s="34">
        <f t="shared" si="65"/>
        <v>0</v>
      </c>
      <c r="L166" s="34">
        <f t="shared" si="65"/>
        <v>0</v>
      </c>
      <c r="M166" s="34">
        <f t="shared" si="65"/>
        <v>0</v>
      </c>
      <c r="N166" s="34">
        <f t="shared" si="65"/>
        <v>0</v>
      </c>
      <c r="O166" s="34">
        <f t="shared" si="65"/>
        <v>0</v>
      </c>
      <c r="P166" s="34">
        <f t="shared" si="65"/>
        <v>0</v>
      </c>
      <c r="Q166" s="34">
        <f t="shared" si="65"/>
        <v>0</v>
      </c>
      <c r="R166" s="34">
        <f t="shared" si="65"/>
        <v>0</v>
      </c>
      <c r="S166" s="34">
        <f t="shared" si="65"/>
        <v>0</v>
      </c>
      <c r="T166" s="34">
        <f t="shared" si="65"/>
        <v>0</v>
      </c>
      <c r="U166" s="34">
        <f t="shared" si="65"/>
        <v>0</v>
      </c>
      <c r="V166" s="34">
        <f t="shared" si="65"/>
        <v>0</v>
      </c>
      <c r="W166" s="34">
        <f t="shared" si="65"/>
        <v>0</v>
      </c>
      <c r="X166" s="34">
        <f t="shared" si="65"/>
        <v>0</v>
      </c>
      <c r="Y166" s="34">
        <f t="shared" si="65"/>
        <v>0</v>
      </c>
      <c r="Z166" s="34">
        <f t="shared" si="65"/>
        <v>0</v>
      </c>
      <c r="AA166" s="34">
        <f t="shared" si="65"/>
        <v>0</v>
      </c>
      <c r="AB166" s="34">
        <f t="shared" si="65"/>
        <v>0</v>
      </c>
      <c r="AC166" s="34">
        <f t="shared" si="65"/>
        <v>0</v>
      </c>
      <c r="AD166" s="34">
        <f t="shared" si="65"/>
        <v>0</v>
      </c>
      <c r="AE166" s="34">
        <f t="shared" si="65"/>
        <v>0</v>
      </c>
      <c r="AF166" s="34">
        <f t="shared" si="65"/>
        <v>0</v>
      </c>
      <c r="AG166" s="34">
        <f t="shared" si="65"/>
        <v>0</v>
      </c>
      <c r="AH166" s="34">
        <f t="shared" si="65"/>
        <v>0</v>
      </c>
      <c r="AI166" s="34">
        <f t="shared" si="65"/>
        <v>0</v>
      </c>
      <c r="AJ166" s="34">
        <f t="shared" si="65"/>
        <v>0</v>
      </c>
      <c r="AK166" s="34">
        <f t="shared" si="65"/>
        <v>0</v>
      </c>
      <c r="AL166" s="34">
        <f t="shared" si="65"/>
        <v>0</v>
      </c>
      <c r="AM166" s="34">
        <f t="shared" si="65"/>
        <v>0</v>
      </c>
      <c r="AN166" s="34">
        <f t="shared" si="65"/>
        <v>0</v>
      </c>
      <c r="AO166" s="34">
        <f t="shared" si="65"/>
        <v>0</v>
      </c>
      <c r="AP166" s="34">
        <f t="shared" si="65"/>
        <v>0</v>
      </c>
      <c r="AQ166" s="34">
        <f t="shared" si="65"/>
        <v>0</v>
      </c>
      <c r="AR166" s="34">
        <f t="shared" si="65"/>
        <v>0</v>
      </c>
      <c r="AS166" s="34">
        <f t="shared" si="65"/>
        <v>0</v>
      </c>
      <c r="AT166" s="34">
        <f t="shared" si="65"/>
        <v>0</v>
      </c>
      <c r="AU166" s="34">
        <f t="shared" si="65"/>
        <v>0</v>
      </c>
    </row>
    <row r="167" spans="1:47" hidden="1" outlineLevel="1">
      <c r="B167" s="32" t="s">
        <v>932</v>
      </c>
      <c r="C167" s="34">
        <f t="shared" si="65"/>
        <v>0</v>
      </c>
      <c r="D167" s="34">
        <f t="shared" si="65"/>
        <v>0</v>
      </c>
      <c r="E167" s="34">
        <f t="shared" si="65"/>
        <v>0</v>
      </c>
      <c r="F167" s="34">
        <f t="shared" si="65"/>
        <v>0</v>
      </c>
      <c r="G167" s="34">
        <f t="shared" si="65"/>
        <v>0</v>
      </c>
      <c r="H167" s="34">
        <f t="shared" si="65"/>
        <v>0</v>
      </c>
      <c r="I167" s="34">
        <f t="shared" si="65"/>
        <v>0</v>
      </c>
      <c r="J167" s="34">
        <f t="shared" si="65"/>
        <v>0</v>
      </c>
      <c r="K167" s="34">
        <f t="shared" si="65"/>
        <v>0</v>
      </c>
      <c r="L167" s="34">
        <f t="shared" si="65"/>
        <v>0</v>
      </c>
      <c r="M167" s="34">
        <f t="shared" si="65"/>
        <v>0</v>
      </c>
      <c r="N167" s="34">
        <f t="shared" si="65"/>
        <v>0</v>
      </c>
      <c r="O167" s="34">
        <f t="shared" si="65"/>
        <v>0</v>
      </c>
      <c r="P167" s="34">
        <f t="shared" si="65"/>
        <v>0</v>
      </c>
      <c r="Q167" s="34">
        <f t="shared" si="65"/>
        <v>0</v>
      </c>
      <c r="R167" s="34">
        <f t="shared" si="65"/>
        <v>0</v>
      </c>
      <c r="S167" s="34">
        <f t="shared" si="65"/>
        <v>0</v>
      </c>
      <c r="T167" s="34">
        <f t="shared" si="65"/>
        <v>0</v>
      </c>
      <c r="U167" s="34">
        <f t="shared" si="65"/>
        <v>0</v>
      </c>
      <c r="V167" s="34">
        <f t="shared" si="65"/>
        <v>0</v>
      </c>
      <c r="W167" s="34">
        <f t="shared" si="65"/>
        <v>0</v>
      </c>
      <c r="X167" s="34">
        <f t="shared" si="65"/>
        <v>0</v>
      </c>
      <c r="Y167" s="34">
        <f t="shared" si="65"/>
        <v>0</v>
      </c>
      <c r="Z167" s="34">
        <f t="shared" si="65"/>
        <v>0</v>
      </c>
      <c r="AA167" s="34">
        <f t="shared" si="65"/>
        <v>0</v>
      </c>
      <c r="AB167" s="34">
        <f t="shared" si="65"/>
        <v>0</v>
      </c>
      <c r="AC167" s="34">
        <f t="shared" si="65"/>
        <v>0</v>
      </c>
      <c r="AD167" s="34">
        <f t="shared" si="65"/>
        <v>0</v>
      </c>
      <c r="AE167" s="34">
        <f t="shared" si="65"/>
        <v>0</v>
      </c>
      <c r="AF167" s="34">
        <f t="shared" si="65"/>
        <v>0</v>
      </c>
      <c r="AG167" s="34">
        <f t="shared" si="65"/>
        <v>0</v>
      </c>
      <c r="AH167" s="34">
        <f t="shared" si="65"/>
        <v>0</v>
      </c>
      <c r="AI167" s="34">
        <f t="shared" si="65"/>
        <v>0</v>
      </c>
      <c r="AJ167" s="34">
        <f t="shared" si="65"/>
        <v>0</v>
      </c>
      <c r="AK167" s="34">
        <f t="shared" si="65"/>
        <v>0</v>
      </c>
      <c r="AL167" s="34">
        <f t="shared" si="65"/>
        <v>0</v>
      </c>
      <c r="AM167" s="34">
        <f t="shared" si="65"/>
        <v>0</v>
      </c>
      <c r="AN167" s="34">
        <f t="shared" si="65"/>
        <v>0</v>
      </c>
      <c r="AO167" s="34">
        <f t="shared" si="65"/>
        <v>0</v>
      </c>
      <c r="AP167" s="34">
        <f t="shared" si="65"/>
        <v>0</v>
      </c>
      <c r="AQ167" s="34">
        <f t="shared" si="65"/>
        <v>0</v>
      </c>
      <c r="AR167" s="34">
        <f t="shared" si="65"/>
        <v>0</v>
      </c>
      <c r="AS167" s="34">
        <f t="shared" si="65"/>
        <v>0</v>
      </c>
      <c r="AT167" s="34">
        <f t="shared" si="65"/>
        <v>0</v>
      </c>
      <c r="AU167" s="34">
        <f t="shared" si="65"/>
        <v>0</v>
      </c>
    </row>
    <row r="168" spans="1:47" hidden="1" outlineLevel="1">
      <c r="B168" s="32" t="s">
        <v>933</v>
      </c>
      <c r="C168" s="34">
        <f t="shared" si="65"/>
        <v>0</v>
      </c>
      <c r="D168" s="34">
        <f t="shared" si="65"/>
        <v>0</v>
      </c>
      <c r="E168" s="34">
        <f t="shared" si="65"/>
        <v>0</v>
      </c>
      <c r="F168" s="34">
        <f t="shared" si="65"/>
        <v>0</v>
      </c>
      <c r="G168" s="34">
        <f t="shared" si="65"/>
        <v>0</v>
      </c>
      <c r="H168" s="34">
        <f t="shared" si="65"/>
        <v>0</v>
      </c>
      <c r="I168" s="34">
        <f t="shared" si="65"/>
        <v>0</v>
      </c>
      <c r="J168" s="34">
        <f t="shared" si="65"/>
        <v>0</v>
      </c>
      <c r="K168" s="34">
        <f t="shared" si="65"/>
        <v>0</v>
      </c>
      <c r="L168" s="34">
        <f t="shared" si="65"/>
        <v>0</v>
      </c>
      <c r="M168" s="34">
        <f t="shared" si="65"/>
        <v>0</v>
      </c>
      <c r="N168" s="34">
        <f t="shared" si="65"/>
        <v>0</v>
      </c>
      <c r="O168" s="34">
        <f t="shared" si="65"/>
        <v>0</v>
      </c>
      <c r="P168" s="34">
        <f t="shared" si="65"/>
        <v>0</v>
      </c>
      <c r="Q168" s="34">
        <f t="shared" si="65"/>
        <v>0</v>
      </c>
      <c r="R168" s="34">
        <f t="shared" si="65"/>
        <v>0</v>
      </c>
      <c r="S168" s="34">
        <f t="shared" si="65"/>
        <v>0</v>
      </c>
      <c r="T168" s="34">
        <f t="shared" si="65"/>
        <v>0</v>
      </c>
      <c r="U168" s="34">
        <f t="shared" si="65"/>
        <v>0</v>
      </c>
      <c r="V168" s="34">
        <f t="shared" si="65"/>
        <v>0</v>
      </c>
      <c r="W168" s="34">
        <f t="shared" si="65"/>
        <v>0</v>
      </c>
      <c r="X168" s="34">
        <f t="shared" si="65"/>
        <v>0</v>
      </c>
      <c r="Y168" s="34">
        <f t="shared" si="65"/>
        <v>0</v>
      </c>
      <c r="Z168" s="34">
        <f t="shared" si="65"/>
        <v>0</v>
      </c>
      <c r="AA168" s="34">
        <f t="shared" si="65"/>
        <v>0</v>
      </c>
      <c r="AB168" s="34">
        <f t="shared" si="65"/>
        <v>0</v>
      </c>
      <c r="AC168" s="34">
        <f t="shared" si="65"/>
        <v>0</v>
      </c>
      <c r="AD168" s="34">
        <f t="shared" si="65"/>
        <v>0</v>
      </c>
      <c r="AE168" s="34">
        <f t="shared" si="65"/>
        <v>0</v>
      </c>
      <c r="AF168" s="34">
        <f t="shared" si="65"/>
        <v>0</v>
      </c>
      <c r="AG168" s="34">
        <f t="shared" si="65"/>
        <v>0</v>
      </c>
      <c r="AH168" s="34">
        <f t="shared" si="65"/>
        <v>0</v>
      </c>
      <c r="AI168" s="34">
        <f t="shared" si="65"/>
        <v>0</v>
      </c>
      <c r="AJ168" s="34">
        <f t="shared" si="65"/>
        <v>0</v>
      </c>
      <c r="AK168" s="34">
        <f t="shared" si="65"/>
        <v>0</v>
      </c>
      <c r="AL168" s="34">
        <f t="shared" si="65"/>
        <v>0</v>
      </c>
      <c r="AM168" s="34">
        <f t="shared" si="65"/>
        <v>0</v>
      </c>
      <c r="AN168" s="34">
        <f t="shared" si="65"/>
        <v>0</v>
      </c>
      <c r="AO168" s="34">
        <f t="shared" si="65"/>
        <v>0</v>
      </c>
      <c r="AP168" s="34">
        <f t="shared" si="65"/>
        <v>0</v>
      </c>
      <c r="AQ168" s="34">
        <f t="shared" si="65"/>
        <v>0</v>
      </c>
      <c r="AR168" s="34">
        <f t="shared" si="65"/>
        <v>0</v>
      </c>
      <c r="AS168" s="34">
        <f t="shared" si="65"/>
        <v>0</v>
      </c>
      <c r="AT168" s="34">
        <f t="shared" si="65"/>
        <v>0</v>
      </c>
      <c r="AU168" s="34">
        <f t="shared" si="65"/>
        <v>0</v>
      </c>
    </row>
    <row r="169" spans="1:47" hidden="1" outlineLevel="1"/>
    <row r="171" spans="1:47" collapsed="1">
      <c r="A171" s="193" t="s">
        <v>960</v>
      </c>
    </row>
    <row r="172" spans="1:47" hidden="1" outlineLevel="1">
      <c r="C172" s="176"/>
      <c r="D172" s="176" t="s">
        <v>952</v>
      </c>
      <c r="E172" s="176" t="s">
        <v>953</v>
      </c>
      <c r="F172" s="176" t="s">
        <v>954</v>
      </c>
      <c r="G172" s="176"/>
      <c r="H172" s="176" t="s">
        <v>1136</v>
      </c>
      <c r="I172" s="176"/>
      <c r="J172" s="176"/>
      <c r="K172" s="176"/>
      <c r="L172" s="176"/>
      <c r="M172" s="176"/>
      <c r="N172" s="176"/>
    </row>
    <row r="173" spans="1:47" ht="67.5" hidden="1" outlineLevel="1">
      <c r="C173" s="211" t="s">
        <v>945</v>
      </c>
      <c r="D173" s="176"/>
      <c r="E173" s="176"/>
      <c r="F173" s="176"/>
      <c r="G173" s="176"/>
      <c r="H173" s="176" t="s">
        <v>1137</v>
      </c>
      <c r="I173" s="176"/>
      <c r="J173" s="176"/>
      <c r="K173" s="176"/>
      <c r="L173" s="176"/>
      <c r="M173" s="176"/>
      <c r="N173" s="176"/>
    </row>
    <row r="174" spans="1:47" hidden="1" outlineLevel="1">
      <c r="A174">
        <v>1</v>
      </c>
      <c r="B174" t="s">
        <v>1133</v>
      </c>
      <c r="C174" s="176">
        <f t="shared" ref="C174:C179" si="66">INDEX($D174:$F174,1,d.Region)</f>
        <v>0</v>
      </c>
      <c r="D174" s="182">
        <v>0</v>
      </c>
      <c r="E174" s="182">
        <v>0</v>
      </c>
      <c r="F174" s="182">
        <v>0</v>
      </c>
      <c r="G174" s="176"/>
      <c r="H174" s="438">
        <f>ROUND(7*30.4+$C174,0)</f>
        <v>213</v>
      </c>
      <c r="I174" s="176"/>
      <c r="J174" s="176"/>
      <c r="K174" s="176"/>
      <c r="L174" s="176"/>
      <c r="M174" s="176"/>
      <c r="N174" s="176"/>
    </row>
    <row r="175" spans="1:47" hidden="1" outlineLevel="1">
      <c r="A175">
        <v>2</v>
      </c>
      <c r="B175" t="s">
        <v>1135</v>
      </c>
      <c r="C175" s="176">
        <f t="shared" si="66"/>
        <v>21</v>
      </c>
      <c r="D175" s="182">
        <v>21</v>
      </c>
      <c r="E175" s="182">
        <v>21</v>
      </c>
      <c r="F175" s="182">
        <v>21</v>
      </c>
      <c r="G175" s="176"/>
      <c r="H175" s="438">
        <f t="shared" ref="H175:H179" si="67">ROUND(7*30.4+$C175,0)</f>
        <v>234</v>
      </c>
      <c r="I175" s="176"/>
      <c r="J175" s="176"/>
      <c r="K175" s="176"/>
      <c r="L175" s="176"/>
      <c r="M175" s="176"/>
      <c r="N175" s="176"/>
    </row>
    <row r="176" spans="1:47" hidden="1" outlineLevel="1">
      <c r="A176">
        <v>3</v>
      </c>
      <c r="B176" t="s">
        <v>1134</v>
      </c>
      <c r="C176" s="176">
        <f t="shared" si="66"/>
        <v>35</v>
      </c>
      <c r="D176" s="182">
        <v>35</v>
      </c>
      <c r="E176" s="182">
        <v>35</v>
      </c>
      <c r="F176" s="182">
        <v>35</v>
      </c>
      <c r="G176" s="176"/>
      <c r="H176" s="438">
        <f t="shared" si="67"/>
        <v>248</v>
      </c>
      <c r="I176" s="176"/>
      <c r="J176" s="176"/>
      <c r="K176" s="176"/>
      <c r="L176" s="176"/>
      <c r="M176" s="176"/>
      <c r="N176" s="176"/>
    </row>
    <row r="177" spans="1:14" hidden="1" outlineLevel="1">
      <c r="A177">
        <v>4</v>
      </c>
      <c r="B177" t="s">
        <v>951</v>
      </c>
      <c r="C177" s="176">
        <f t="shared" si="66"/>
        <v>49</v>
      </c>
      <c r="D177" s="182">
        <v>49</v>
      </c>
      <c r="E177" s="182">
        <v>49</v>
      </c>
      <c r="F177" s="182">
        <v>49</v>
      </c>
      <c r="G177" s="176" t="s">
        <v>983</v>
      </c>
      <c r="H177" s="438">
        <f t="shared" si="67"/>
        <v>262</v>
      </c>
      <c r="I177" s="176"/>
      <c r="J177" s="176"/>
      <c r="K177" s="176"/>
      <c r="L177" s="176"/>
      <c r="M177" s="176"/>
      <c r="N177" s="176"/>
    </row>
    <row r="178" spans="1:14" hidden="1" outlineLevel="1">
      <c r="A178">
        <v>5</v>
      </c>
      <c r="B178" t="s">
        <v>981</v>
      </c>
      <c r="C178" s="176">
        <f t="shared" si="66"/>
        <v>63</v>
      </c>
      <c r="D178" s="182">
        <v>63</v>
      </c>
      <c r="E178" s="182">
        <v>63</v>
      </c>
      <c r="F178" s="182">
        <v>63</v>
      </c>
      <c r="G178" s="176" t="s">
        <v>983</v>
      </c>
      <c r="H178" s="438">
        <f t="shared" si="67"/>
        <v>276</v>
      </c>
      <c r="I178" s="176"/>
      <c r="J178" s="176"/>
      <c r="K178" s="176"/>
      <c r="L178" s="176"/>
      <c r="M178" s="176"/>
      <c r="N178" s="176"/>
    </row>
    <row r="179" spans="1:14" hidden="1" outlineLevel="1">
      <c r="A179">
        <v>6</v>
      </c>
      <c r="B179" t="s">
        <v>1531</v>
      </c>
      <c r="C179" s="176">
        <f t="shared" si="66"/>
        <v>0</v>
      </c>
      <c r="D179" s="145">
        <f>D174</f>
        <v>0</v>
      </c>
      <c r="E179" s="145">
        <f t="shared" ref="E179:F179" si="68">E174</f>
        <v>0</v>
      </c>
      <c r="F179" s="145">
        <f t="shared" si="68"/>
        <v>0</v>
      </c>
      <c r="G179" s="176" t="s">
        <v>983</v>
      </c>
      <c r="H179" s="438">
        <f t="shared" si="67"/>
        <v>213</v>
      </c>
      <c r="I179" s="176"/>
      <c r="J179" s="176"/>
      <c r="K179" s="176"/>
      <c r="L179" s="176"/>
      <c r="M179" s="176"/>
      <c r="N179" s="176"/>
    </row>
    <row r="180" spans="1:14" hidden="1"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hidden="1" outlineLevel="1">
      <c r="C183" s="184" t="s">
        <v>975</v>
      </c>
      <c r="D183" s="184" t="s">
        <v>976</v>
      </c>
      <c r="E183" s="184" t="s">
        <v>977</v>
      </c>
      <c r="F183" s="181" t="s">
        <v>952</v>
      </c>
      <c r="G183" s="181"/>
      <c r="H183" s="181"/>
      <c r="I183" s="181" t="s">
        <v>953</v>
      </c>
      <c r="J183" s="181"/>
      <c r="K183" s="181"/>
      <c r="L183" s="181" t="s">
        <v>954</v>
      </c>
      <c r="M183" s="181"/>
      <c r="N183" s="181"/>
    </row>
    <row r="184" spans="1:14" hidden="1"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hidden="1" outlineLevel="1">
      <c r="A185">
        <v>1</v>
      </c>
      <c r="B185" t="s">
        <v>1133</v>
      </c>
      <c r="C185" s="349">
        <f t="shared" ref="C185:E190" si="69">C$184+CHOOSE(d.Region,F185,I185,L185)</f>
        <v>287</v>
      </c>
      <c r="D185" s="350">
        <f t="shared" si="69"/>
        <v>321</v>
      </c>
      <c r="E185" s="351">
        <f t="shared" si="69"/>
        <v>356</v>
      </c>
      <c r="F185" s="436"/>
      <c r="G185" s="230"/>
      <c r="H185" s="230"/>
      <c r="I185" s="230"/>
      <c r="J185" s="230"/>
      <c r="K185" s="230"/>
      <c r="L185" s="230"/>
      <c r="M185" s="230"/>
      <c r="N185" s="230"/>
    </row>
    <row r="186" spans="1:14" hidden="1" outlineLevel="1">
      <c r="A186">
        <v>2</v>
      </c>
      <c r="B186" t="s">
        <v>1135</v>
      </c>
      <c r="C186" s="352">
        <f t="shared" si="69"/>
        <v>287</v>
      </c>
      <c r="D186" s="176">
        <f t="shared" si="69"/>
        <v>321</v>
      </c>
      <c r="E186" s="353">
        <f t="shared" si="69"/>
        <v>356</v>
      </c>
      <c r="F186" s="436"/>
      <c r="G186" s="230"/>
      <c r="H186" s="230"/>
      <c r="I186" s="230"/>
      <c r="J186" s="230"/>
      <c r="K186" s="230"/>
      <c r="L186" s="230"/>
      <c r="M186" s="230"/>
      <c r="N186" s="230"/>
    </row>
    <row r="187" spans="1:14" hidden="1" outlineLevel="1">
      <c r="A187">
        <v>3</v>
      </c>
      <c r="B187" t="s">
        <v>1134</v>
      </c>
      <c r="C187" s="352">
        <f t="shared" si="69"/>
        <v>287</v>
      </c>
      <c r="D187" s="176">
        <f t="shared" si="69"/>
        <v>321</v>
      </c>
      <c r="E187" s="353">
        <f t="shared" si="69"/>
        <v>356</v>
      </c>
      <c r="F187" s="436"/>
      <c r="G187" s="230"/>
      <c r="H187" s="230"/>
      <c r="I187" s="230"/>
      <c r="J187" s="230"/>
      <c r="K187" s="230"/>
      <c r="L187" s="230"/>
      <c r="M187" s="230"/>
      <c r="N187" s="230"/>
    </row>
    <row r="188" spans="1:14" hidden="1" outlineLevel="1">
      <c r="A188">
        <v>4</v>
      </c>
      <c r="B188" t="s">
        <v>951</v>
      </c>
      <c r="C188" s="352">
        <f t="shared" si="69"/>
        <v>287</v>
      </c>
      <c r="D188" s="176">
        <f t="shared" si="69"/>
        <v>321</v>
      </c>
      <c r="E188" s="353">
        <f t="shared" si="69"/>
        <v>356</v>
      </c>
      <c r="F188" s="436"/>
      <c r="G188" s="230"/>
      <c r="H188" s="230"/>
      <c r="I188" s="230"/>
      <c r="J188" s="230"/>
      <c r="K188" s="230"/>
      <c r="L188" s="230"/>
      <c r="M188" s="230"/>
      <c r="N188" s="230"/>
    </row>
    <row r="189" spans="1:14" outlineLevel="1">
      <c r="A189">
        <v>5</v>
      </c>
      <c r="B189" t="s">
        <v>981</v>
      </c>
      <c r="C189" s="352">
        <f t="shared" ref="C189" si="70">C$184+CHOOSE(d.Region,F189,I189,L189)</f>
        <v>287</v>
      </c>
      <c r="D189" s="176">
        <f t="shared" ref="D189" si="71">D$184+CHOOSE(d.Region,G189,J189,M189)</f>
        <v>321</v>
      </c>
      <c r="E189" s="353">
        <f t="shared" ref="E189" si="72">E$184+CHOOSE(d.Region,H189,K189,N189)</f>
        <v>356</v>
      </c>
      <c r="F189" s="436"/>
      <c r="G189" s="230"/>
      <c r="H189" s="230"/>
      <c r="I189" s="230"/>
      <c r="J189" s="230"/>
      <c r="K189" s="230"/>
      <c r="L189" s="230"/>
      <c r="M189" s="230"/>
      <c r="N189" s="230"/>
    </row>
    <row r="190" spans="1:14" hidden="1" outlineLevel="1">
      <c r="A190">
        <v>6</v>
      </c>
      <c r="B190" t="s">
        <v>1531</v>
      </c>
      <c r="C190" s="354">
        <f t="shared" si="69"/>
        <v>287</v>
      </c>
      <c r="D190" s="355">
        <f t="shared" si="69"/>
        <v>321</v>
      </c>
      <c r="E190" s="356">
        <f t="shared" si="69"/>
        <v>356</v>
      </c>
      <c r="F190" s="492">
        <f>F185</f>
        <v>0</v>
      </c>
      <c r="G190" s="492">
        <f t="shared" ref="G190:N190" si="73">G185</f>
        <v>0</v>
      </c>
      <c r="H190" s="492">
        <f t="shared" si="73"/>
        <v>0</v>
      </c>
      <c r="I190" s="492">
        <f t="shared" si="73"/>
        <v>0</v>
      </c>
      <c r="J190" s="492">
        <f t="shared" si="73"/>
        <v>0</v>
      </c>
      <c r="K190" s="492">
        <f t="shared" si="73"/>
        <v>0</v>
      </c>
      <c r="L190" s="492">
        <f t="shared" si="73"/>
        <v>0</v>
      </c>
      <c r="M190" s="492">
        <f t="shared" si="73"/>
        <v>0</v>
      </c>
      <c r="N190" s="492">
        <f t="shared" si="73"/>
        <v>0</v>
      </c>
    </row>
    <row r="191" spans="1:14" hidden="1"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74">INDEX($F197:$N197,$194:$194+(d.Region-1)*3)</f>
        <v>0</v>
      </c>
      <c r="D197" s="229">
        <f t="shared" si="74"/>
        <v>0</v>
      </c>
      <c r="E197" s="229">
        <f t="shared" si="74"/>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74"/>
        <v>0.25</v>
      </c>
      <c r="D198" s="229">
        <f t="shared" si="74"/>
        <v>0.25</v>
      </c>
      <c r="E198" s="229">
        <f t="shared" si="74"/>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74"/>
        <v>0.5</v>
      </c>
      <c r="D199" s="229">
        <f t="shared" si="74"/>
        <v>0.5</v>
      </c>
      <c r="E199" s="229">
        <f t="shared" si="74"/>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75">D203</f>
        <v>1</v>
      </c>
      <c r="F203">
        <f t="shared" si="75"/>
        <v>1</v>
      </c>
      <c r="G203">
        <f>C203+1</f>
        <v>2</v>
      </c>
      <c r="H203">
        <f>G203</f>
        <v>2</v>
      </c>
      <c r="I203">
        <f t="shared" ref="I203:J203" si="76">H203</f>
        <v>2</v>
      </c>
      <c r="J203">
        <f t="shared" si="76"/>
        <v>2</v>
      </c>
      <c r="K203">
        <f t="shared" ref="K203" si="77">G203+1</f>
        <v>3</v>
      </c>
      <c r="L203">
        <f t="shared" ref="L203:R203" si="78">K203</f>
        <v>3</v>
      </c>
      <c r="M203">
        <f t="shared" si="78"/>
        <v>3</v>
      </c>
      <c r="N203">
        <f t="shared" si="78"/>
        <v>3</v>
      </c>
      <c r="O203">
        <f t="shared" ref="O203" si="79">K203+1</f>
        <v>4</v>
      </c>
      <c r="P203">
        <f t="shared" ref="P203" si="80">O203</f>
        <v>4</v>
      </c>
      <c r="Q203">
        <f t="shared" si="78"/>
        <v>4</v>
      </c>
      <c r="R203">
        <f t="shared" si="78"/>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81">INDEX(i.Periods,C$205,1+d.TOL+(C$203-1)*3)</f>
        <v>38</v>
      </c>
      <c r="D206" s="149">
        <f t="shared" si="81"/>
        <v>54</v>
      </c>
      <c r="E206" s="149">
        <f t="shared" si="81"/>
        <v>59</v>
      </c>
      <c r="F206" s="149">
        <f t="shared" si="81"/>
        <v>89</v>
      </c>
      <c r="G206" s="149">
        <f t="shared" si="81"/>
        <v>38</v>
      </c>
      <c r="H206" s="149">
        <f t="shared" si="81"/>
        <v>56</v>
      </c>
      <c r="I206" s="149">
        <f t="shared" si="81"/>
        <v>61</v>
      </c>
      <c r="J206" s="149">
        <f t="shared" si="81"/>
        <v>91</v>
      </c>
      <c r="K206" s="149">
        <f t="shared" si="81"/>
        <v>38</v>
      </c>
      <c r="L206" s="149">
        <f t="shared" si="81"/>
        <v>59</v>
      </c>
      <c r="M206" s="149">
        <f t="shared" si="81"/>
        <v>64</v>
      </c>
      <c r="N206" s="149">
        <f t="shared" si="81"/>
        <v>94</v>
      </c>
      <c r="O206" s="149">
        <f t="shared" si="81"/>
        <v>38</v>
      </c>
      <c r="P206" s="149">
        <f t="shared" si="81"/>
        <v>61</v>
      </c>
      <c r="Q206" s="149">
        <f t="shared" si="81"/>
        <v>66</v>
      </c>
      <c r="R206" s="149">
        <f t="shared" si="81"/>
        <v>96</v>
      </c>
      <c r="S206" s="149">
        <f t="shared" ref="S206:Z206" si="82">INDEX(i.Periods,S$205,1+d.TOL+(S$203-1)*3)</f>
        <v>38</v>
      </c>
      <c r="T206" s="149">
        <f t="shared" si="82"/>
        <v>63</v>
      </c>
      <c r="U206" s="149">
        <f t="shared" si="82"/>
        <v>68</v>
      </c>
      <c r="V206" s="149">
        <f t="shared" si="82"/>
        <v>98</v>
      </c>
      <c r="W206" s="149">
        <f t="shared" si="82"/>
        <v>38</v>
      </c>
      <c r="X206" s="149">
        <f t="shared" si="82"/>
        <v>54</v>
      </c>
      <c r="Y206" s="149">
        <f t="shared" si="82"/>
        <v>59</v>
      </c>
      <c r="Z206" s="149">
        <f t="shared" si="82"/>
        <v>89</v>
      </c>
    </row>
    <row r="207" spans="1:26" outlineLevel="1">
      <c r="B207" t="s">
        <v>982</v>
      </c>
      <c r="C207" s="126">
        <f>INDEX(i.Periods,C$205+1,1+d.TOL+(C$203-1)*3)</f>
        <v>54</v>
      </c>
      <c r="D207" s="126">
        <f>INDEX(i.Periods,D$205+1,1+d.TOL+(D$203-1)*3)</f>
        <v>59</v>
      </c>
      <c r="E207" s="241">
        <f>INDEX(i.Periods,E$205+2,1+d.TOL+(E$203-1)*3)</f>
        <v>81</v>
      </c>
      <c r="F207" s="126">
        <f>INDEX(i.Periods,F$205+1,1+d.TOL+(F$203-1)*3)</f>
        <v>106</v>
      </c>
      <c r="G207" s="126">
        <f>INDEX(i.Periods,G$205+1,1+d.TOL+(G$203-1)*3)</f>
        <v>56</v>
      </c>
      <c r="H207" s="126">
        <f>INDEX(i.Periods,H$205+1,1+d.TOL+(H$203-1)*3)</f>
        <v>61</v>
      </c>
      <c r="I207" s="241">
        <f>INDEX(i.Periods,I$205+2,1+d.TOL+(I$203-1)*3)</f>
        <v>83</v>
      </c>
      <c r="J207" s="126">
        <f>INDEX(i.Periods,J$205+1,1+d.TOL+(J$203-1)*3)</f>
        <v>106</v>
      </c>
      <c r="K207" s="126">
        <f>INDEX(i.Periods,K$205+1,1+d.TOL+(K$203-1)*3)</f>
        <v>59</v>
      </c>
      <c r="L207" s="126">
        <f>INDEX(i.Periods,L$205+1,1+d.TOL+(L$203-1)*3)</f>
        <v>64</v>
      </c>
      <c r="M207" s="241">
        <f>INDEX(i.Periods,M$205+2,1+d.TOL+(M$203-1)*3)</f>
        <v>86</v>
      </c>
      <c r="N207" s="126">
        <f>INDEX(i.Periods,N$205+1,1+d.TOL+(N$203-1)*3)</f>
        <v>106</v>
      </c>
      <c r="O207" s="126">
        <f>INDEX(i.Periods,O$205+1,1+d.TOL+(O$203-1)*3)</f>
        <v>61</v>
      </c>
      <c r="P207" s="126">
        <f>INDEX(i.Periods,P$205+1,1+d.TOL+(P$203-1)*3)</f>
        <v>66</v>
      </c>
      <c r="Q207" s="241">
        <f>INDEX(i.Periods,Q$205+2,1+d.TOL+(Q$203-1)*3)</f>
        <v>88</v>
      </c>
      <c r="R207" s="126">
        <f>INDEX(i.Periods,R$205+1,1+d.TOL+(R$203-1)*3)</f>
        <v>106</v>
      </c>
      <c r="S207" s="126">
        <f>INDEX(i.Periods,S$205+1,1+d.TOL+(S$203-1)*3)</f>
        <v>63</v>
      </c>
      <c r="T207" s="126">
        <f>INDEX(i.Periods,T$205+1,1+d.TOL+(T$203-1)*3)</f>
        <v>68</v>
      </c>
      <c r="U207" s="241">
        <f>INDEX(i.Periods,U$205+2,1+d.TOL+(U$203-1)*3)</f>
        <v>90</v>
      </c>
      <c r="V207" s="126">
        <f>INDEX(i.Periods,V$205+1,1+d.TOL+(V$203-1)*3)</f>
        <v>106</v>
      </c>
      <c r="W207" s="126">
        <f>INDEX(i.Periods,W$205+1,1+d.TOL+(W$203-1)*3)</f>
        <v>54</v>
      </c>
      <c r="X207" s="126">
        <f>INDEX(i.Periods,X$205+1,1+d.TOL+(X$203-1)*3)</f>
        <v>59</v>
      </c>
      <c r="Y207" s="241">
        <f>INDEX(i.Periods,Y$205+2,1+d.TOL+(Y$203-1)*3)</f>
        <v>81</v>
      </c>
      <c r="Z207" s="126">
        <f>INDEX(i.Periods,Z$205+1,1+d.TOL+(Z$203-1)*3)</f>
        <v>106</v>
      </c>
    </row>
    <row r="208" spans="1:26" ht="60.75" customHeight="1" outlineLevel="1">
      <c r="A208">
        <v>1</v>
      </c>
      <c r="B208" t="s">
        <v>963</v>
      </c>
      <c r="C208" s="485" t="str">
        <f t="shared" ref="C208:L209" si="83">INDEX(i.TOL_indices,d.TOL,$A208)&amp;", "&amp;TEXT(C$206,"0")&amp;":"&amp;TEXT(C$207,"0")</f>
        <v>43:44, 38:54</v>
      </c>
      <c r="D208" s="485" t="str">
        <f t="shared" si="83"/>
        <v>43:44, 54:59</v>
      </c>
      <c r="E208" s="485" t="str">
        <f t="shared" si="83"/>
        <v>43:44, 59:81</v>
      </c>
      <c r="F208" s="485" t="str">
        <f t="shared" si="83"/>
        <v>43:44, 89:106</v>
      </c>
      <c r="G208" s="485" t="str">
        <f t="shared" si="83"/>
        <v>43:44, 38:56</v>
      </c>
      <c r="H208" s="485" t="str">
        <f t="shared" si="83"/>
        <v>43:44, 56:61</v>
      </c>
      <c r="I208" s="485" t="str">
        <f t="shared" si="83"/>
        <v>43:44, 61:83</v>
      </c>
      <c r="J208" s="485" t="str">
        <f t="shared" si="83"/>
        <v>43:44, 91:106</v>
      </c>
      <c r="K208" s="485" t="str">
        <f t="shared" si="83"/>
        <v>43:44, 38:59</v>
      </c>
      <c r="L208" s="485" t="str">
        <f t="shared" si="83"/>
        <v>43:44, 59:64</v>
      </c>
      <c r="M208" s="485" t="str">
        <f t="shared" ref="M208:Z209" si="84">INDEX(i.TOL_indices,d.TOL,$A208)&amp;", "&amp;TEXT(M$206,"0")&amp;":"&amp;TEXT(M$207,"0")</f>
        <v>43:44, 64:86</v>
      </c>
      <c r="N208" s="485" t="str">
        <f t="shared" si="84"/>
        <v>43:44, 94:106</v>
      </c>
      <c r="O208" s="485" t="str">
        <f t="shared" si="84"/>
        <v>43:44, 38:61</v>
      </c>
      <c r="P208" s="485" t="str">
        <f t="shared" si="84"/>
        <v>43:44, 61:66</v>
      </c>
      <c r="Q208" s="485" t="str">
        <f t="shared" si="84"/>
        <v>43:44, 66:88</v>
      </c>
      <c r="R208" s="485" t="str">
        <f t="shared" si="84"/>
        <v>43:44, 96:106</v>
      </c>
      <c r="S208" s="485" t="str">
        <f t="shared" si="84"/>
        <v>43:44, 38:63</v>
      </c>
      <c r="T208" s="485" t="str">
        <f t="shared" si="84"/>
        <v>43:44, 63:68</v>
      </c>
      <c r="U208" s="485" t="str">
        <f t="shared" si="84"/>
        <v>43:44, 68:90</v>
      </c>
      <c r="V208" s="485" t="str">
        <f t="shared" si="84"/>
        <v>43:44, 98:106</v>
      </c>
      <c r="W208" s="485" t="str">
        <f t="shared" si="84"/>
        <v>43:44, 38:54</v>
      </c>
      <c r="X208" s="485" t="str">
        <f t="shared" si="84"/>
        <v>43:44, 54:59</v>
      </c>
      <c r="Y208" s="485" t="str">
        <f t="shared" si="84"/>
        <v>43:44, 59:81</v>
      </c>
      <c r="Z208" s="485" t="str">
        <f t="shared" si="84"/>
        <v>43:44, 89:106</v>
      </c>
    </row>
    <row r="209" spans="1:67" ht="63" customHeight="1" outlineLevel="1">
      <c r="A209">
        <v>2</v>
      </c>
      <c r="C209" s="485" t="str">
        <f t="shared" si="83"/>
        <v>25:26, 38:54</v>
      </c>
      <c r="D209" s="485" t="str">
        <f t="shared" si="83"/>
        <v>25:26, 54:59</v>
      </c>
      <c r="E209" s="485" t="str">
        <f t="shared" si="83"/>
        <v>25:26, 59:81</v>
      </c>
      <c r="F209" s="485" t="str">
        <f t="shared" si="83"/>
        <v>25:26, 89:106</v>
      </c>
      <c r="G209" s="485" t="str">
        <f t="shared" si="83"/>
        <v>25:26, 38:56</v>
      </c>
      <c r="H209" s="485" t="str">
        <f t="shared" si="83"/>
        <v>25:26, 56:61</v>
      </c>
      <c r="I209" s="485" t="str">
        <f t="shared" si="83"/>
        <v>25:26, 61:83</v>
      </c>
      <c r="J209" s="485" t="str">
        <f t="shared" si="83"/>
        <v>25:26, 91:106</v>
      </c>
      <c r="K209" s="485" t="str">
        <f t="shared" si="83"/>
        <v>25:26, 38:59</v>
      </c>
      <c r="L209" s="485" t="str">
        <f t="shared" si="83"/>
        <v>25:26, 59:64</v>
      </c>
      <c r="M209" s="485" t="str">
        <f t="shared" si="84"/>
        <v>25:26, 64:86</v>
      </c>
      <c r="N209" s="485" t="str">
        <f t="shared" si="84"/>
        <v>25:26, 94:106</v>
      </c>
      <c r="O209" s="485" t="str">
        <f t="shared" si="84"/>
        <v>25:26, 38:61</v>
      </c>
      <c r="P209" s="485" t="str">
        <f t="shared" si="84"/>
        <v>25:26, 61:66</v>
      </c>
      <c r="Q209" s="485" t="str">
        <f t="shared" si="84"/>
        <v>25:26, 66:88</v>
      </c>
      <c r="R209" s="485" t="str">
        <f t="shared" si="84"/>
        <v>25:26, 96:106</v>
      </c>
      <c r="S209" s="485" t="str">
        <f t="shared" si="84"/>
        <v>25:26, 38:63</v>
      </c>
      <c r="T209" s="485" t="str">
        <f t="shared" si="84"/>
        <v>25:26, 63:68</v>
      </c>
      <c r="U209" s="485" t="str">
        <f t="shared" si="84"/>
        <v>25:26, 68:90</v>
      </c>
      <c r="V209" s="485" t="str">
        <f t="shared" si="84"/>
        <v>25:26, 98:106</v>
      </c>
      <c r="W209" s="485" t="str">
        <f t="shared" si="84"/>
        <v>25:26, 38:54</v>
      </c>
      <c r="X209" s="485" t="str">
        <f t="shared" si="84"/>
        <v>25:26, 54:59</v>
      </c>
      <c r="Y209" s="485" t="str">
        <f t="shared" si="84"/>
        <v>25:26, 59:81</v>
      </c>
      <c r="Z209" s="485" t="str">
        <f t="shared" si="84"/>
        <v>25:26, 89:106</v>
      </c>
    </row>
    <row r="210" spans="1:67" outlineLevel="1">
      <c r="B210" t="s">
        <v>1158</v>
      </c>
    </row>
    <row r="211" spans="1:67" outlineLevel="1">
      <c r="A211">
        <v>0</v>
      </c>
      <c r="C211" s="182">
        <v>0</v>
      </c>
      <c r="D211" s="182">
        <v>0</v>
      </c>
      <c r="E211" s="182">
        <v>0</v>
      </c>
      <c r="F211" s="182">
        <v>0</v>
      </c>
      <c r="G211" s="176">
        <f>C211</f>
        <v>0</v>
      </c>
      <c r="H211" s="176">
        <f t="shared" ref="H211:K216" si="85">D211</f>
        <v>0</v>
      </c>
      <c r="I211" s="176">
        <f t="shared" si="85"/>
        <v>0</v>
      </c>
      <c r="J211" s="176">
        <f t="shared" si="85"/>
        <v>0</v>
      </c>
      <c r="K211" s="176">
        <f>G211</f>
        <v>0</v>
      </c>
      <c r="L211" s="176">
        <f t="shared" ref="L211:O216" si="86">H211</f>
        <v>0</v>
      </c>
      <c r="M211" s="176">
        <f t="shared" si="86"/>
        <v>0</v>
      </c>
      <c r="N211" s="176">
        <f t="shared" si="86"/>
        <v>0</v>
      </c>
      <c r="O211" s="176">
        <f>K211</f>
        <v>0</v>
      </c>
      <c r="P211" s="176">
        <f t="shared" ref="P211:R214" si="87">L211</f>
        <v>0</v>
      </c>
      <c r="Q211" s="176">
        <f t="shared" si="87"/>
        <v>0</v>
      </c>
      <c r="R211" s="176">
        <f t="shared" si="87"/>
        <v>0</v>
      </c>
      <c r="S211" s="176">
        <f t="shared" ref="S211:S216" si="88">O211</f>
        <v>0</v>
      </c>
      <c r="T211" s="176">
        <f t="shared" ref="T211:T214" si="89">P211</f>
        <v>0</v>
      </c>
      <c r="U211" s="176">
        <f t="shared" ref="U211:U214" si="90">Q211</f>
        <v>0</v>
      </c>
      <c r="V211" s="176">
        <f t="shared" ref="V211:V214" si="91">R211</f>
        <v>0</v>
      </c>
      <c r="W211" s="176">
        <f t="shared" ref="W211:W216" si="92">S211</f>
        <v>0</v>
      </c>
      <c r="X211" s="176">
        <f t="shared" ref="X211:X214" si="93">T211</f>
        <v>0</v>
      </c>
      <c r="Y211" s="176">
        <f t="shared" ref="Y211:Y214" si="94">U211</f>
        <v>0</v>
      </c>
      <c r="Z211" s="176">
        <f t="shared" ref="Z211:Z214" si="95">V211</f>
        <v>0</v>
      </c>
    </row>
    <row r="212" spans="1:67" outlineLevel="1">
      <c r="A212">
        <v>1</v>
      </c>
      <c r="C212" s="182">
        <v>-1</v>
      </c>
      <c r="D212" s="182">
        <v>0.5</v>
      </c>
      <c r="E212" s="182">
        <v>0.5</v>
      </c>
      <c r="F212" s="182">
        <v>0.5</v>
      </c>
      <c r="G212" s="176">
        <f>C212</f>
        <v>-1</v>
      </c>
      <c r="H212" s="176">
        <f t="shared" si="85"/>
        <v>0.5</v>
      </c>
      <c r="I212" s="176">
        <f t="shared" si="85"/>
        <v>0.5</v>
      </c>
      <c r="J212" s="176">
        <f t="shared" si="85"/>
        <v>0.5</v>
      </c>
      <c r="K212" s="176">
        <f>G212</f>
        <v>-1</v>
      </c>
      <c r="L212" s="176">
        <f t="shared" si="86"/>
        <v>0.5</v>
      </c>
      <c r="M212" s="176">
        <f t="shared" si="86"/>
        <v>0.5</v>
      </c>
      <c r="N212" s="176">
        <f t="shared" si="86"/>
        <v>0.5</v>
      </c>
      <c r="O212" s="176">
        <f>K212</f>
        <v>-1</v>
      </c>
      <c r="P212" s="176">
        <f t="shared" si="87"/>
        <v>0.5</v>
      </c>
      <c r="Q212" s="176">
        <f t="shared" si="87"/>
        <v>0.5</v>
      </c>
      <c r="R212" s="176">
        <f t="shared" si="87"/>
        <v>0.5</v>
      </c>
      <c r="S212" s="176">
        <f t="shared" si="88"/>
        <v>-1</v>
      </c>
      <c r="T212" s="176">
        <f t="shared" si="89"/>
        <v>0.5</v>
      </c>
      <c r="U212" s="176">
        <f t="shared" si="90"/>
        <v>0.5</v>
      </c>
      <c r="V212" s="176">
        <f t="shared" si="91"/>
        <v>0.5</v>
      </c>
      <c r="W212" s="176">
        <f t="shared" si="92"/>
        <v>-1</v>
      </c>
      <c r="X212" s="176">
        <f t="shared" si="93"/>
        <v>0.5</v>
      </c>
      <c r="Y212" s="176">
        <f t="shared" si="94"/>
        <v>0.5</v>
      </c>
      <c r="Z212" s="176">
        <f t="shared" si="95"/>
        <v>0.5</v>
      </c>
    </row>
    <row r="213" spans="1:67" outlineLevel="1">
      <c r="A213">
        <v>2</v>
      </c>
      <c r="C213" s="182">
        <v>-0.5</v>
      </c>
      <c r="D213" s="182">
        <v>1</v>
      </c>
      <c r="E213" s="182">
        <v>1</v>
      </c>
      <c r="F213" s="182">
        <v>1</v>
      </c>
      <c r="G213" s="176">
        <f t="shared" ref="G213:G216" si="96">C213</f>
        <v>-0.5</v>
      </c>
      <c r="H213" s="176">
        <f t="shared" si="85"/>
        <v>1</v>
      </c>
      <c r="I213" s="176">
        <f t="shared" si="85"/>
        <v>1</v>
      </c>
      <c r="J213" s="176">
        <f t="shared" si="85"/>
        <v>1</v>
      </c>
      <c r="K213" s="176">
        <f t="shared" si="85"/>
        <v>-0.5</v>
      </c>
      <c r="L213" s="176">
        <f t="shared" si="86"/>
        <v>1</v>
      </c>
      <c r="M213" s="176">
        <f t="shared" si="86"/>
        <v>1</v>
      </c>
      <c r="N213" s="176">
        <f t="shared" si="86"/>
        <v>1</v>
      </c>
      <c r="O213" s="176">
        <f t="shared" si="86"/>
        <v>-0.5</v>
      </c>
      <c r="P213" s="176">
        <f t="shared" si="87"/>
        <v>1</v>
      </c>
      <c r="Q213" s="176">
        <f t="shared" si="87"/>
        <v>1</v>
      </c>
      <c r="R213" s="176">
        <f t="shared" si="87"/>
        <v>1</v>
      </c>
      <c r="S213" s="176">
        <f t="shared" si="88"/>
        <v>-0.5</v>
      </c>
      <c r="T213" s="176">
        <f t="shared" si="89"/>
        <v>1</v>
      </c>
      <c r="U213" s="176">
        <f t="shared" si="90"/>
        <v>1</v>
      </c>
      <c r="V213" s="176">
        <f t="shared" si="91"/>
        <v>1</v>
      </c>
      <c r="W213" s="176">
        <f t="shared" si="92"/>
        <v>-0.5</v>
      </c>
      <c r="X213" s="176">
        <f t="shared" si="93"/>
        <v>1</v>
      </c>
      <c r="Y213" s="176">
        <f t="shared" si="94"/>
        <v>1</v>
      </c>
      <c r="Z213" s="176">
        <f t="shared" si="95"/>
        <v>1</v>
      </c>
    </row>
    <row r="214" spans="1:67" outlineLevel="1">
      <c r="A214">
        <v>3</v>
      </c>
      <c r="C214" s="182">
        <v>0</v>
      </c>
      <c r="D214" s="182">
        <v>1.5</v>
      </c>
      <c r="E214" s="182">
        <v>1.5</v>
      </c>
      <c r="F214" s="182">
        <v>1.5</v>
      </c>
      <c r="G214" s="176">
        <f t="shared" si="96"/>
        <v>0</v>
      </c>
      <c r="H214" s="176">
        <f t="shared" si="85"/>
        <v>1.5</v>
      </c>
      <c r="I214" s="176">
        <f t="shared" si="85"/>
        <v>1.5</v>
      </c>
      <c r="J214" s="176">
        <f t="shared" si="85"/>
        <v>1.5</v>
      </c>
      <c r="K214" s="176">
        <f t="shared" si="85"/>
        <v>0</v>
      </c>
      <c r="L214" s="176">
        <f t="shared" si="86"/>
        <v>1.5</v>
      </c>
      <c r="M214" s="176">
        <f t="shared" si="86"/>
        <v>1.5</v>
      </c>
      <c r="N214" s="176">
        <f t="shared" si="86"/>
        <v>1.5</v>
      </c>
      <c r="O214" s="176">
        <f t="shared" si="86"/>
        <v>0</v>
      </c>
      <c r="P214" s="176">
        <f t="shared" si="87"/>
        <v>1.5</v>
      </c>
      <c r="Q214" s="176">
        <f t="shared" si="87"/>
        <v>1.5</v>
      </c>
      <c r="R214" s="176">
        <f t="shared" si="87"/>
        <v>1.5</v>
      </c>
      <c r="S214" s="176">
        <f t="shared" si="88"/>
        <v>0</v>
      </c>
      <c r="T214" s="176">
        <f t="shared" si="89"/>
        <v>1.5</v>
      </c>
      <c r="U214" s="176">
        <f t="shared" si="90"/>
        <v>1.5</v>
      </c>
      <c r="V214" s="176">
        <f t="shared" si="91"/>
        <v>1.5</v>
      </c>
      <c r="W214" s="176">
        <f t="shared" si="92"/>
        <v>0</v>
      </c>
      <c r="X214" s="176">
        <f t="shared" si="93"/>
        <v>1.5</v>
      </c>
      <c r="Y214" s="176">
        <f t="shared" si="94"/>
        <v>1.5</v>
      </c>
      <c r="Z214" s="176">
        <f t="shared" si="95"/>
        <v>1.5</v>
      </c>
    </row>
    <row r="215" spans="1:67" outlineLevel="1">
      <c r="A215">
        <v>4</v>
      </c>
      <c r="C215" s="182">
        <v>0.5</v>
      </c>
      <c r="D215" s="176"/>
      <c r="E215" s="176"/>
      <c r="F215" s="176"/>
      <c r="G215" s="176">
        <f t="shared" si="96"/>
        <v>0.5</v>
      </c>
      <c r="H215" s="176"/>
      <c r="I215" s="176"/>
      <c r="J215" s="176"/>
      <c r="K215" s="176">
        <f t="shared" si="85"/>
        <v>0.5</v>
      </c>
      <c r="L215" s="176"/>
      <c r="M215" s="176"/>
      <c r="N215" s="176"/>
      <c r="O215" s="176">
        <f t="shared" si="86"/>
        <v>0.5</v>
      </c>
      <c r="P215" s="176"/>
      <c r="Q215" s="176"/>
      <c r="R215" s="176"/>
      <c r="S215" s="176">
        <f t="shared" si="88"/>
        <v>0.5</v>
      </c>
      <c r="T215" s="176"/>
      <c r="U215" s="176"/>
      <c r="V215" s="176"/>
      <c r="W215" s="176">
        <f t="shared" si="92"/>
        <v>0.5</v>
      </c>
      <c r="X215" s="176"/>
      <c r="Y215" s="176"/>
      <c r="Z215" s="176"/>
    </row>
    <row r="216" spans="1:67" outlineLevel="1">
      <c r="A216">
        <v>5</v>
      </c>
      <c r="C216" s="182">
        <v>1</v>
      </c>
      <c r="D216" s="176"/>
      <c r="E216" s="176"/>
      <c r="F216" s="176"/>
      <c r="G216" s="176">
        <f t="shared" si="96"/>
        <v>1</v>
      </c>
      <c r="H216" s="176"/>
      <c r="I216" s="176"/>
      <c r="J216" s="176"/>
      <c r="K216" s="176">
        <f t="shared" si="85"/>
        <v>1</v>
      </c>
      <c r="L216" s="176"/>
      <c r="M216" s="176"/>
      <c r="N216" s="176"/>
      <c r="O216" s="176">
        <f t="shared" si="86"/>
        <v>1</v>
      </c>
      <c r="P216" s="176"/>
      <c r="Q216" s="176"/>
      <c r="R216" s="176"/>
      <c r="S216" s="176">
        <f t="shared" si="88"/>
        <v>1</v>
      </c>
      <c r="T216" s="176"/>
      <c r="U216" s="176"/>
      <c r="V216" s="176"/>
      <c r="W216" s="176">
        <f t="shared" si="92"/>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97">CHOOSE(d.Region,S223,AI223,AY223)</f>
        <v>0</v>
      </c>
      <c r="D223" s="432">
        <f t="shared" si="97"/>
        <v>0</v>
      </c>
      <c r="E223" s="432">
        <f t="shared" si="97"/>
        <v>0</v>
      </c>
      <c r="F223" s="432">
        <f t="shared" si="97"/>
        <v>0</v>
      </c>
      <c r="G223" s="432">
        <f t="shared" si="97"/>
        <v>0</v>
      </c>
      <c r="H223" s="432">
        <f t="shared" si="97"/>
        <v>0</v>
      </c>
      <c r="I223" s="432">
        <f t="shared" si="97"/>
        <v>0</v>
      </c>
      <c r="J223" s="432">
        <f t="shared" si="97"/>
        <v>0</v>
      </c>
      <c r="K223" s="432">
        <f t="shared" si="97"/>
        <v>0</v>
      </c>
      <c r="L223" s="432">
        <f t="shared" si="97"/>
        <v>0</v>
      </c>
      <c r="M223" s="432">
        <f t="shared" si="97"/>
        <v>0</v>
      </c>
      <c r="N223" s="432">
        <f t="shared" si="97"/>
        <v>0</v>
      </c>
      <c r="O223" s="432">
        <f t="shared" si="97"/>
        <v>0</v>
      </c>
      <c r="P223" s="432">
        <f t="shared" si="97"/>
        <v>0</v>
      </c>
      <c r="Q223" s="432">
        <f t="shared" si="97"/>
        <v>0</v>
      </c>
      <c r="R223" s="449">
        <f t="shared" si="97"/>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97"/>
        <v>0</v>
      </c>
      <c r="D224" s="434">
        <f t="shared" si="97"/>
        <v>0</v>
      </c>
      <c r="E224" s="434">
        <f t="shared" si="97"/>
        <v>0</v>
      </c>
      <c r="F224" s="434">
        <f t="shared" si="97"/>
        <v>0</v>
      </c>
      <c r="G224" s="434">
        <f t="shared" si="97"/>
        <v>0</v>
      </c>
      <c r="H224" s="434">
        <f t="shared" si="97"/>
        <v>0</v>
      </c>
      <c r="I224" s="434">
        <f t="shared" si="97"/>
        <v>0</v>
      </c>
      <c r="J224" s="434">
        <f t="shared" si="97"/>
        <v>0</v>
      </c>
      <c r="K224" s="434">
        <f t="shared" si="97"/>
        <v>0</v>
      </c>
      <c r="L224" s="434">
        <f t="shared" si="97"/>
        <v>0</v>
      </c>
      <c r="M224" s="434">
        <f t="shared" si="97"/>
        <v>0</v>
      </c>
      <c r="N224" s="434">
        <f t="shared" si="97"/>
        <v>0</v>
      </c>
      <c r="O224" s="434">
        <f t="shared" si="97"/>
        <v>0</v>
      </c>
      <c r="P224" s="434">
        <f t="shared" si="97"/>
        <v>0</v>
      </c>
      <c r="Q224" s="434">
        <f t="shared" si="97"/>
        <v>0</v>
      </c>
      <c r="R224" s="450">
        <f t="shared" si="97"/>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97"/>
        <v>0</v>
      </c>
      <c r="D225" s="434">
        <f t="shared" si="97"/>
        <v>0</v>
      </c>
      <c r="E225" s="434">
        <f t="shared" si="97"/>
        <v>0</v>
      </c>
      <c r="F225" s="434">
        <f t="shared" si="97"/>
        <v>0</v>
      </c>
      <c r="G225" s="434">
        <f t="shared" si="97"/>
        <v>0</v>
      </c>
      <c r="H225" s="434">
        <f t="shared" si="97"/>
        <v>0</v>
      </c>
      <c r="I225" s="434">
        <f t="shared" si="97"/>
        <v>0</v>
      </c>
      <c r="J225" s="434">
        <f t="shared" si="97"/>
        <v>0</v>
      </c>
      <c r="K225" s="434">
        <f t="shared" si="97"/>
        <v>0</v>
      </c>
      <c r="L225" s="434">
        <f t="shared" si="97"/>
        <v>0</v>
      </c>
      <c r="M225" s="434">
        <f t="shared" si="97"/>
        <v>0</v>
      </c>
      <c r="N225" s="434">
        <f t="shared" si="97"/>
        <v>0</v>
      </c>
      <c r="O225" s="434">
        <f t="shared" si="97"/>
        <v>0</v>
      </c>
      <c r="P225" s="434">
        <f t="shared" si="97"/>
        <v>0</v>
      </c>
      <c r="Q225" s="434">
        <f t="shared" si="97"/>
        <v>0</v>
      </c>
      <c r="R225" s="450">
        <f t="shared" si="97"/>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97"/>
        <v>0</v>
      </c>
      <c r="D226" s="434">
        <f t="shared" si="97"/>
        <v>0</v>
      </c>
      <c r="E226" s="434">
        <f t="shared" si="97"/>
        <v>0</v>
      </c>
      <c r="F226" s="434">
        <f t="shared" si="97"/>
        <v>0</v>
      </c>
      <c r="G226" s="434">
        <f t="shared" si="97"/>
        <v>0</v>
      </c>
      <c r="H226" s="434">
        <f t="shared" si="97"/>
        <v>0</v>
      </c>
      <c r="I226" s="434">
        <f t="shared" si="97"/>
        <v>0</v>
      </c>
      <c r="J226" s="434">
        <f t="shared" si="97"/>
        <v>0</v>
      </c>
      <c r="K226" s="434">
        <f t="shared" si="97"/>
        <v>0</v>
      </c>
      <c r="L226" s="434">
        <f t="shared" si="97"/>
        <v>0</v>
      </c>
      <c r="M226" s="434">
        <f t="shared" si="97"/>
        <v>0</v>
      </c>
      <c r="N226" s="434">
        <f t="shared" si="97"/>
        <v>0</v>
      </c>
      <c r="O226" s="434">
        <f t="shared" si="97"/>
        <v>0</v>
      </c>
      <c r="P226" s="434">
        <f t="shared" si="97"/>
        <v>0</v>
      </c>
      <c r="Q226" s="434">
        <f t="shared" si="97"/>
        <v>0</v>
      </c>
      <c r="R226" s="450">
        <f t="shared" si="97"/>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98">CHOOSE(d.Region,S227,AI227,AY227)</f>
        <v>0</v>
      </c>
      <c r="D227" s="434">
        <f t="shared" ref="D227" si="99">CHOOSE(d.Region,T227,AJ227,AZ227)</f>
        <v>0</v>
      </c>
      <c r="E227" s="434">
        <f t="shared" ref="E227" si="100">CHOOSE(d.Region,U227,AK227,BA227)</f>
        <v>0</v>
      </c>
      <c r="F227" s="434">
        <f t="shared" ref="F227" si="101">CHOOSE(d.Region,V227,AL227,BB227)</f>
        <v>0</v>
      </c>
      <c r="G227" s="434">
        <f t="shared" ref="G227" si="102">CHOOSE(d.Region,W227,AM227,BC227)</f>
        <v>0</v>
      </c>
      <c r="H227" s="434">
        <f t="shared" ref="H227" si="103">CHOOSE(d.Region,X227,AN227,BD227)</f>
        <v>0</v>
      </c>
      <c r="I227" s="434">
        <f t="shared" ref="I227" si="104">CHOOSE(d.Region,Y227,AO227,BE227)</f>
        <v>0</v>
      </c>
      <c r="J227" s="434">
        <f t="shared" ref="J227" si="105">CHOOSE(d.Region,Z227,AP227,BF227)</f>
        <v>0</v>
      </c>
      <c r="K227" s="434">
        <f t="shared" ref="K227" si="106">CHOOSE(d.Region,AA227,AQ227,BG227)</f>
        <v>0</v>
      </c>
      <c r="L227" s="434">
        <f t="shared" ref="L227" si="107">CHOOSE(d.Region,AB227,AR227,BH227)</f>
        <v>0</v>
      </c>
      <c r="M227" s="434">
        <f t="shared" ref="M227" si="108">CHOOSE(d.Region,AC227,AS227,BI227)</f>
        <v>0</v>
      </c>
      <c r="N227" s="434">
        <f t="shared" ref="N227" si="109">CHOOSE(d.Region,AD227,AT227,BJ227)</f>
        <v>0</v>
      </c>
      <c r="O227" s="434">
        <f t="shared" ref="O227" si="110">CHOOSE(d.Region,AE227,AU227,BK227)</f>
        <v>0</v>
      </c>
      <c r="P227" s="434">
        <f t="shared" ref="P227" si="111">CHOOSE(d.Region,AF227,AV227,BL227)</f>
        <v>0</v>
      </c>
      <c r="Q227" s="434">
        <f t="shared" ref="Q227" si="112">CHOOSE(d.Region,AG227,AW227,BM227)</f>
        <v>0</v>
      </c>
      <c r="R227" s="450">
        <f t="shared" ref="R227" si="113">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97"/>
        <v>0</v>
      </c>
      <c r="D228" s="435">
        <f t="shared" si="97"/>
        <v>0</v>
      </c>
      <c r="E228" s="435">
        <f t="shared" si="97"/>
        <v>0</v>
      </c>
      <c r="F228" s="435">
        <f t="shared" si="97"/>
        <v>0</v>
      </c>
      <c r="G228" s="435">
        <f t="shared" si="97"/>
        <v>0</v>
      </c>
      <c r="H228" s="435">
        <f t="shared" si="97"/>
        <v>0</v>
      </c>
      <c r="I228" s="435">
        <f t="shared" si="97"/>
        <v>0</v>
      </c>
      <c r="J228" s="435">
        <f t="shared" si="97"/>
        <v>0</v>
      </c>
      <c r="K228" s="435">
        <f t="shared" si="97"/>
        <v>0</v>
      </c>
      <c r="L228" s="435">
        <f t="shared" si="97"/>
        <v>0</v>
      </c>
      <c r="M228" s="435">
        <f t="shared" si="97"/>
        <v>0</v>
      </c>
      <c r="N228" s="435">
        <f t="shared" si="97"/>
        <v>0</v>
      </c>
      <c r="O228" s="435">
        <f t="shared" si="97"/>
        <v>0</v>
      </c>
      <c r="P228" s="435">
        <f t="shared" si="97"/>
        <v>0</v>
      </c>
      <c r="Q228" s="435">
        <f t="shared" si="97"/>
        <v>0</v>
      </c>
      <c r="R228" s="451">
        <f t="shared" si="97"/>
        <v>0</v>
      </c>
      <c r="S228" s="103">
        <f>S223</f>
        <v>0</v>
      </c>
      <c r="T228" s="103">
        <f t="shared" ref="T228:BN228" si="114">T223</f>
        <v>0</v>
      </c>
      <c r="U228" s="103">
        <f t="shared" si="114"/>
        <v>0</v>
      </c>
      <c r="V228" s="103">
        <f t="shared" si="114"/>
        <v>0</v>
      </c>
      <c r="W228" s="103">
        <f t="shared" si="114"/>
        <v>0</v>
      </c>
      <c r="X228" s="103">
        <f t="shared" si="114"/>
        <v>0</v>
      </c>
      <c r="Y228" s="103">
        <f t="shared" si="114"/>
        <v>0</v>
      </c>
      <c r="Z228" s="103">
        <f t="shared" si="114"/>
        <v>0</v>
      </c>
      <c r="AA228" s="103">
        <f t="shared" si="114"/>
        <v>0</v>
      </c>
      <c r="AB228" s="103">
        <f t="shared" si="114"/>
        <v>0</v>
      </c>
      <c r="AC228" s="103">
        <f t="shared" si="114"/>
        <v>0</v>
      </c>
      <c r="AD228" s="103">
        <f t="shared" si="114"/>
        <v>0</v>
      </c>
      <c r="AE228" s="103">
        <f t="shared" si="114"/>
        <v>0</v>
      </c>
      <c r="AF228" s="103">
        <f t="shared" si="114"/>
        <v>0</v>
      </c>
      <c r="AG228" s="103">
        <f t="shared" si="114"/>
        <v>0</v>
      </c>
      <c r="AH228" s="103">
        <f t="shared" si="114"/>
        <v>0</v>
      </c>
      <c r="AI228" s="103">
        <f t="shared" si="114"/>
        <v>0</v>
      </c>
      <c r="AJ228" s="103">
        <f t="shared" si="114"/>
        <v>0</v>
      </c>
      <c r="AK228" s="103">
        <f t="shared" si="114"/>
        <v>0</v>
      </c>
      <c r="AL228" s="103">
        <f t="shared" si="114"/>
        <v>0</v>
      </c>
      <c r="AM228" s="103">
        <f t="shared" si="114"/>
        <v>0</v>
      </c>
      <c r="AN228" s="103">
        <f t="shared" si="114"/>
        <v>0</v>
      </c>
      <c r="AO228" s="103">
        <f t="shared" si="114"/>
        <v>0</v>
      </c>
      <c r="AP228" s="103">
        <f t="shared" si="114"/>
        <v>0</v>
      </c>
      <c r="AQ228" s="103">
        <f t="shared" si="114"/>
        <v>0</v>
      </c>
      <c r="AR228" s="103">
        <f t="shared" si="114"/>
        <v>0</v>
      </c>
      <c r="AS228" s="103">
        <f t="shared" si="114"/>
        <v>0</v>
      </c>
      <c r="AT228" s="103">
        <f t="shared" si="114"/>
        <v>0</v>
      </c>
      <c r="AU228" s="103">
        <f t="shared" si="114"/>
        <v>0</v>
      </c>
      <c r="AV228" s="103">
        <f t="shared" si="114"/>
        <v>0</v>
      </c>
      <c r="AW228" s="103">
        <f t="shared" si="114"/>
        <v>0</v>
      </c>
      <c r="AX228" s="103">
        <f t="shared" si="114"/>
        <v>0</v>
      </c>
      <c r="AY228" s="103">
        <f t="shared" si="114"/>
        <v>0</v>
      </c>
      <c r="AZ228" s="103">
        <f t="shared" si="114"/>
        <v>0</v>
      </c>
      <c r="BA228" s="103">
        <f t="shared" si="114"/>
        <v>0</v>
      </c>
      <c r="BB228" s="103">
        <f t="shared" si="114"/>
        <v>0</v>
      </c>
      <c r="BC228" s="103">
        <f t="shared" si="114"/>
        <v>0</v>
      </c>
      <c r="BD228" s="103">
        <f t="shared" si="114"/>
        <v>0</v>
      </c>
      <c r="BE228" s="103">
        <f t="shared" si="114"/>
        <v>0</v>
      </c>
      <c r="BF228" s="103">
        <f t="shared" si="114"/>
        <v>0</v>
      </c>
      <c r="BG228" s="103">
        <f t="shared" si="114"/>
        <v>0</v>
      </c>
      <c r="BH228" s="103">
        <f t="shared" si="114"/>
        <v>0</v>
      </c>
      <c r="BI228" s="103">
        <f t="shared" si="114"/>
        <v>0</v>
      </c>
      <c r="BJ228" s="103">
        <f t="shared" si="114"/>
        <v>0</v>
      </c>
      <c r="BK228" s="103">
        <f t="shared" si="114"/>
        <v>0</v>
      </c>
      <c r="BL228" s="103">
        <f t="shared" si="114"/>
        <v>0</v>
      </c>
      <c r="BM228" s="103">
        <f t="shared" si="114"/>
        <v>0</v>
      </c>
      <c r="BN228" s="103">
        <f t="shared" si="114"/>
        <v>0</v>
      </c>
      <c r="BO228" s="65"/>
    </row>
    <row r="229" spans="2:67" ht="24.75">
      <c r="B229" s="53" t="str">
        <f>"Grazing Intensity 2
"&amp;$B$174&amp;""</f>
        <v>Grazing Intensity 2
Standard (7mo)</v>
      </c>
      <c r="C229" s="432">
        <f t="shared" si="97"/>
        <v>5</v>
      </c>
      <c r="D229" s="432">
        <f t="shared" si="97"/>
        <v>0</v>
      </c>
      <c r="E229" s="432">
        <f t="shared" si="97"/>
        <v>5</v>
      </c>
      <c r="F229" s="432">
        <f t="shared" si="97"/>
        <v>5</v>
      </c>
      <c r="G229" s="432">
        <f t="shared" si="97"/>
        <v>5</v>
      </c>
      <c r="H229" s="432">
        <f t="shared" si="97"/>
        <v>5</v>
      </c>
      <c r="I229" s="432">
        <f t="shared" si="97"/>
        <v>4</v>
      </c>
      <c r="J229" s="432">
        <f t="shared" si="97"/>
        <v>3</v>
      </c>
      <c r="K229" s="432">
        <f t="shared" si="97"/>
        <v>0</v>
      </c>
      <c r="L229" s="432">
        <f t="shared" si="97"/>
        <v>0</v>
      </c>
      <c r="M229" s="432">
        <f t="shared" si="97"/>
        <v>0</v>
      </c>
      <c r="N229" s="432">
        <f t="shared" si="97"/>
        <v>0</v>
      </c>
      <c r="O229" s="432">
        <f t="shared" si="97"/>
        <v>0</v>
      </c>
      <c r="P229" s="432">
        <f t="shared" si="97"/>
        <v>0</v>
      </c>
      <c r="Q229" s="432">
        <f t="shared" si="97"/>
        <v>3</v>
      </c>
      <c r="R229" s="449">
        <f t="shared" si="97"/>
        <v>4</v>
      </c>
      <c r="S229" s="459">
        <v>5</v>
      </c>
      <c r="T229" s="328">
        <v>2</v>
      </c>
      <c r="U229" s="328">
        <v>5</v>
      </c>
      <c r="V229" s="328">
        <v>5</v>
      </c>
      <c r="W229" s="328">
        <v>5</v>
      </c>
      <c r="X229" s="328">
        <v>5</v>
      </c>
      <c r="Y229" s="328">
        <v>5</v>
      </c>
      <c r="Z229" s="328">
        <v>5</v>
      </c>
      <c r="AA229" s="328"/>
      <c r="AB229" s="328"/>
      <c r="AC229" s="328"/>
      <c r="AD229" s="328"/>
      <c r="AE229" s="328">
        <v>0</v>
      </c>
      <c r="AF229" s="328">
        <v>0</v>
      </c>
      <c r="AG229" s="328">
        <v>3</v>
      </c>
      <c r="AH229" s="473">
        <v>5</v>
      </c>
      <c r="AI229" s="459">
        <v>5</v>
      </c>
      <c r="AJ229" s="328">
        <v>0</v>
      </c>
      <c r="AK229" s="328">
        <v>5</v>
      </c>
      <c r="AL229" s="328">
        <v>5</v>
      </c>
      <c r="AM229" s="328">
        <v>5</v>
      </c>
      <c r="AN229" s="328">
        <v>5</v>
      </c>
      <c r="AO229" s="328">
        <v>4</v>
      </c>
      <c r="AP229" s="328">
        <v>3</v>
      </c>
      <c r="AQ229" s="328"/>
      <c r="AR229" s="328"/>
      <c r="AS229" s="328"/>
      <c r="AT229" s="328"/>
      <c r="AU229" s="328">
        <v>0</v>
      </c>
      <c r="AV229" s="328">
        <v>0</v>
      </c>
      <c r="AW229" s="328">
        <v>3</v>
      </c>
      <c r="AX229" s="473">
        <v>4</v>
      </c>
      <c r="AY229" s="459">
        <v>5</v>
      </c>
      <c r="AZ229" s="328">
        <v>3</v>
      </c>
      <c r="BA229" s="328">
        <v>4</v>
      </c>
      <c r="BB229" s="328">
        <v>5</v>
      </c>
      <c r="BC229" s="328">
        <v>3</v>
      </c>
      <c r="BD229" s="328">
        <v>5</v>
      </c>
      <c r="BE229" s="328">
        <v>0</v>
      </c>
      <c r="BF229" s="328">
        <v>5</v>
      </c>
      <c r="BG229" s="328"/>
      <c r="BH229" s="328"/>
      <c r="BI229" s="328"/>
      <c r="BJ229" s="328"/>
      <c r="BK229" s="328">
        <v>0</v>
      </c>
      <c r="BL229" s="328">
        <v>0</v>
      </c>
      <c r="BM229" s="328">
        <v>5</v>
      </c>
      <c r="BN229" s="473">
        <v>5</v>
      </c>
      <c r="BO229" s="433" t="s">
        <v>1447</v>
      </c>
    </row>
    <row r="230" spans="2:67">
      <c r="B230" s="54" t="str">
        <f t="shared" ref="B230" si="115">$B$175&amp;""</f>
        <v>Early</v>
      </c>
      <c r="C230" s="434">
        <f t="shared" si="97"/>
        <v>3</v>
      </c>
      <c r="D230" s="434">
        <f t="shared" si="97"/>
        <v>0</v>
      </c>
      <c r="E230" s="434">
        <f t="shared" si="97"/>
        <v>5</v>
      </c>
      <c r="F230" s="434">
        <f t="shared" si="97"/>
        <v>5</v>
      </c>
      <c r="G230" s="434">
        <f t="shared" si="97"/>
        <v>5</v>
      </c>
      <c r="H230" s="434">
        <f t="shared" si="97"/>
        <v>5</v>
      </c>
      <c r="I230" s="434">
        <f t="shared" si="97"/>
        <v>4</v>
      </c>
      <c r="J230" s="434">
        <f t="shared" si="97"/>
        <v>3</v>
      </c>
      <c r="K230" s="434">
        <f t="shared" si="97"/>
        <v>0</v>
      </c>
      <c r="L230" s="434">
        <f t="shared" si="97"/>
        <v>0</v>
      </c>
      <c r="M230" s="434">
        <f t="shared" si="97"/>
        <v>0</v>
      </c>
      <c r="N230" s="434">
        <f t="shared" si="97"/>
        <v>0</v>
      </c>
      <c r="O230" s="434">
        <f t="shared" si="97"/>
        <v>4</v>
      </c>
      <c r="P230" s="434">
        <f t="shared" si="97"/>
        <v>0</v>
      </c>
      <c r="Q230" s="434">
        <f t="shared" si="97"/>
        <v>4</v>
      </c>
      <c r="R230" s="450">
        <f t="shared" si="97"/>
        <v>5</v>
      </c>
      <c r="S230" s="460">
        <v>5</v>
      </c>
      <c r="T230" s="461">
        <v>2</v>
      </c>
      <c r="U230" s="461">
        <v>5</v>
      </c>
      <c r="V230" s="461">
        <v>5</v>
      </c>
      <c r="W230" s="461">
        <v>5</v>
      </c>
      <c r="X230" s="461">
        <v>5</v>
      </c>
      <c r="Y230" s="461">
        <v>0</v>
      </c>
      <c r="Z230" s="461">
        <v>0</v>
      </c>
      <c r="AA230" s="461"/>
      <c r="AB230" s="461"/>
      <c r="AC230" s="461"/>
      <c r="AD230" s="461"/>
      <c r="AE230" s="461">
        <v>0</v>
      </c>
      <c r="AF230" s="461">
        <v>0</v>
      </c>
      <c r="AG230" s="461">
        <v>0</v>
      </c>
      <c r="AH230" s="474">
        <v>5</v>
      </c>
      <c r="AI230" s="460">
        <v>3</v>
      </c>
      <c r="AJ230" s="461">
        <v>0</v>
      </c>
      <c r="AK230" s="461">
        <v>5</v>
      </c>
      <c r="AL230" s="461">
        <v>5</v>
      </c>
      <c r="AM230" s="461">
        <v>5</v>
      </c>
      <c r="AN230" s="461">
        <v>5</v>
      </c>
      <c r="AO230" s="461">
        <v>4</v>
      </c>
      <c r="AP230" s="461">
        <v>3</v>
      </c>
      <c r="AQ230" s="461"/>
      <c r="AR230" s="461"/>
      <c r="AS230" s="461"/>
      <c r="AT230" s="461"/>
      <c r="AU230" s="461">
        <v>4</v>
      </c>
      <c r="AV230" s="461">
        <v>0</v>
      </c>
      <c r="AW230" s="461">
        <v>4</v>
      </c>
      <c r="AX230" s="474">
        <v>5</v>
      </c>
      <c r="AY230" s="460">
        <v>0</v>
      </c>
      <c r="AZ230" s="461">
        <v>5</v>
      </c>
      <c r="BA230" s="461">
        <v>3</v>
      </c>
      <c r="BB230" s="461">
        <v>5</v>
      </c>
      <c r="BC230" s="461">
        <v>0</v>
      </c>
      <c r="BD230" s="461">
        <v>3</v>
      </c>
      <c r="BE230" s="461">
        <v>0</v>
      </c>
      <c r="BF230" s="461">
        <v>0</v>
      </c>
      <c r="BG230" s="461"/>
      <c r="BH230" s="461"/>
      <c r="BI230" s="461"/>
      <c r="BJ230" s="461"/>
      <c r="BK230" s="461">
        <v>0</v>
      </c>
      <c r="BL230" s="461">
        <v>3</v>
      </c>
      <c r="BM230" s="461">
        <v>3</v>
      </c>
      <c r="BN230" s="474">
        <v>5</v>
      </c>
      <c r="BO230" s="65"/>
    </row>
    <row r="231" spans="2:67">
      <c r="B231" s="54" t="str">
        <f t="shared" ref="B231" si="116">$B$176&amp;""</f>
        <v>Middle</v>
      </c>
      <c r="C231" s="434">
        <f t="shared" si="97"/>
        <v>5</v>
      </c>
      <c r="D231" s="434">
        <f t="shared" si="97"/>
        <v>5</v>
      </c>
      <c r="E231" s="434">
        <f t="shared" si="97"/>
        <v>5</v>
      </c>
      <c r="F231" s="434">
        <f t="shared" si="97"/>
        <v>5</v>
      </c>
      <c r="G231" s="434">
        <f t="shared" si="97"/>
        <v>5</v>
      </c>
      <c r="H231" s="434">
        <f t="shared" si="97"/>
        <v>5</v>
      </c>
      <c r="I231" s="434">
        <f t="shared" si="97"/>
        <v>4</v>
      </c>
      <c r="J231" s="434">
        <f t="shared" si="97"/>
        <v>0</v>
      </c>
      <c r="K231" s="434">
        <f t="shared" si="97"/>
        <v>0</v>
      </c>
      <c r="L231" s="434">
        <f t="shared" si="97"/>
        <v>0</v>
      </c>
      <c r="M231" s="434">
        <f t="shared" si="97"/>
        <v>0</v>
      </c>
      <c r="N231" s="434">
        <f t="shared" si="97"/>
        <v>0</v>
      </c>
      <c r="O231" s="434">
        <f t="shared" si="97"/>
        <v>4</v>
      </c>
      <c r="P231" s="434">
        <f t="shared" si="97"/>
        <v>3</v>
      </c>
      <c r="Q231" s="434">
        <f t="shared" si="97"/>
        <v>4</v>
      </c>
      <c r="R231" s="450">
        <f t="shared" si="97"/>
        <v>0</v>
      </c>
      <c r="S231" s="460">
        <v>5</v>
      </c>
      <c r="T231" s="461">
        <v>5</v>
      </c>
      <c r="U231" s="461">
        <v>5</v>
      </c>
      <c r="V231" s="461">
        <v>5</v>
      </c>
      <c r="W231" s="461">
        <v>0</v>
      </c>
      <c r="X231" s="461">
        <v>5</v>
      </c>
      <c r="Y231" s="461">
        <v>0</v>
      </c>
      <c r="Z231" s="461">
        <v>0</v>
      </c>
      <c r="AA231" s="461"/>
      <c r="AB231" s="461"/>
      <c r="AC231" s="461"/>
      <c r="AD231" s="461"/>
      <c r="AE231" s="461">
        <v>3</v>
      </c>
      <c r="AF231" s="461">
        <v>0</v>
      </c>
      <c r="AG231" s="461">
        <v>4</v>
      </c>
      <c r="AH231" s="474">
        <v>5</v>
      </c>
      <c r="AI231" s="460">
        <v>5</v>
      </c>
      <c r="AJ231" s="461">
        <v>5</v>
      </c>
      <c r="AK231" s="461">
        <v>5</v>
      </c>
      <c r="AL231" s="461">
        <v>5</v>
      </c>
      <c r="AM231" s="461">
        <v>5</v>
      </c>
      <c r="AN231" s="461">
        <v>5</v>
      </c>
      <c r="AO231" s="461">
        <v>4</v>
      </c>
      <c r="AP231" s="461">
        <v>0</v>
      </c>
      <c r="AQ231" s="461"/>
      <c r="AR231" s="461"/>
      <c r="AS231" s="461"/>
      <c r="AT231" s="461"/>
      <c r="AU231" s="461">
        <v>4</v>
      </c>
      <c r="AV231" s="461">
        <v>3</v>
      </c>
      <c r="AW231" s="461">
        <v>4</v>
      </c>
      <c r="AX231" s="474">
        <v>0</v>
      </c>
      <c r="AY231" s="460">
        <v>5</v>
      </c>
      <c r="AZ231" s="461">
        <v>0</v>
      </c>
      <c r="BA231" s="461">
        <v>5</v>
      </c>
      <c r="BB231" s="461">
        <v>5</v>
      </c>
      <c r="BC231" s="461">
        <v>0</v>
      </c>
      <c r="BD231" s="461">
        <v>0</v>
      </c>
      <c r="BE231" s="461">
        <v>0</v>
      </c>
      <c r="BF231" s="461">
        <v>5</v>
      </c>
      <c r="BG231" s="461"/>
      <c r="BH231" s="461"/>
      <c r="BI231" s="461"/>
      <c r="BJ231" s="461"/>
      <c r="BK231" s="461">
        <v>1</v>
      </c>
      <c r="BL231" s="461">
        <v>3</v>
      </c>
      <c r="BM231" s="461">
        <v>0</v>
      </c>
      <c r="BN231" s="474">
        <v>0</v>
      </c>
      <c r="BO231" s="65"/>
    </row>
    <row r="232" spans="2:67">
      <c r="B232" s="54" t="str">
        <f t="shared" ref="B232" si="117">$B$177&amp;""</f>
        <v>Late</v>
      </c>
      <c r="C232" s="434">
        <f t="shared" si="97"/>
        <v>5</v>
      </c>
      <c r="D232" s="434">
        <f t="shared" si="97"/>
        <v>0</v>
      </c>
      <c r="E232" s="434">
        <f t="shared" si="97"/>
        <v>5</v>
      </c>
      <c r="F232" s="434">
        <f t="shared" si="97"/>
        <v>5</v>
      </c>
      <c r="G232" s="434">
        <f t="shared" si="97"/>
        <v>5</v>
      </c>
      <c r="H232" s="434">
        <f t="shared" si="97"/>
        <v>5</v>
      </c>
      <c r="I232" s="434">
        <f t="shared" si="97"/>
        <v>4</v>
      </c>
      <c r="J232" s="434">
        <f t="shared" si="97"/>
        <v>0</v>
      </c>
      <c r="K232" s="434">
        <f t="shared" si="97"/>
        <v>0</v>
      </c>
      <c r="L232" s="434">
        <f t="shared" si="97"/>
        <v>0</v>
      </c>
      <c r="M232" s="434">
        <f t="shared" si="97"/>
        <v>0</v>
      </c>
      <c r="N232" s="434">
        <f t="shared" si="97"/>
        <v>0</v>
      </c>
      <c r="O232" s="434">
        <f t="shared" si="97"/>
        <v>5</v>
      </c>
      <c r="P232" s="434">
        <f t="shared" si="97"/>
        <v>4</v>
      </c>
      <c r="Q232" s="434">
        <f t="shared" si="97"/>
        <v>4</v>
      </c>
      <c r="R232" s="450">
        <f t="shared" si="97"/>
        <v>2</v>
      </c>
      <c r="S232" s="460">
        <v>5</v>
      </c>
      <c r="T232" s="461">
        <v>5</v>
      </c>
      <c r="U232" s="461">
        <v>5</v>
      </c>
      <c r="V232" s="461">
        <v>5</v>
      </c>
      <c r="W232" s="461">
        <v>5</v>
      </c>
      <c r="X232" s="461">
        <v>5</v>
      </c>
      <c r="Y232" s="461">
        <v>5</v>
      </c>
      <c r="Z232" s="461">
        <v>0</v>
      </c>
      <c r="AA232" s="461"/>
      <c r="AB232" s="461"/>
      <c r="AC232" s="461"/>
      <c r="AD232" s="461"/>
      <c r="AE232" s="461">
        <v>3</v>
      </c>
      <c r="AF232" s="461">
        <v>3</v>
      </c>
      <c r="AG232" s="461">
        <v>3</v>
      </c>
      <c r="AH232" s="474">
        <v>4</v>
      </c>
      <c r="AI232" s="460">
        <v>5</v>
      </c>
      <c r="AJ232" s="461">
        <v>0</v>
      </c>
      <c r="AK232" s="461">
        <v>5</v>
      </c>
      <c r="AL232" s="461">
        <v>5</v>
      </c>
      <c r="AM232" s="461">
        <v>5</v>
      </c>
      <c r="AN232" s="461">
        <v>5</v>
      </c>
      <c r="AO232" s="461">
        <v>4</v>
      </c>
      <c r="AP232" s="461">
        <v>0</v>
      </c>
      <c r="AQ232" s="461"/>
      <c r="AR232" s="461"/>
      <c r="AS232" s="461"/>
      <c r="AT232" s="461"/>
      <c r="AU232" s="461">
        <v>5</v>
      </c>
      <c r="AV232" s="461">
        <v>4</v>
      </c>
      <c r="AW232" s="461">
        <v>4</v>
      </c>
      <c r="AX232" s="474">
        <v>2</v>
      </c>
      <c r="AY232" s="460">
        <v>5</v>
      </c>
      <c r="AZ232" s="461">
        <v>5</v>
      </c>
      <c r="BA232" s="461">
        <v>5</v>
      </c>
      <c r="BB232" s="461">
        <v>0</v>
      </c>
      <c r="BC232" s="461">
        <v>4</v>
      </c>
      <c r="BD232" s="461">
        <v>0</v>
      </c>
      <c r="BE232" s="461">
        <v>1</v>
      </c>
      <c r="BF232" s="461">
        <v>4</v>
      </c>
      <c r="BG232" s="461"/>
      <c r="BH232" s="461"/>
      <c r="BI232" s="461"/>
      <c r="BJ232" s="461"/>
      <c r="BK232" s="461">
        <v>0</v>
      </c>
      <c r="BL232" s="461">
        <v>4</v>
      </c>
      <c r="BM232" s="461">
        <v>4</v>
      </c>
      <c r="BN232" s="474">
        <v>0</v>
      </c>
      <c r="BO232" s="65"/>
    </row>
    <row r="233" spans="2:67">
      <c r="B233" s="54" t="s">
        <v>981</v>
      </c>
      <c r="C233" s="434">
        <f t="shared" ref="C233" si="118">CHOOSE(d.Region,S233,AI233,AY233)</f>
        <v>5</v>
      </c>
      <c r="D233" s="434">
        <f t="shared" ref="D233" si="119">CHOOSE(d.Region,T233,AJ233,AZ233)</f>
        <v>5</v>
      </c>
      <c r="E233" s="434">
        <f t="shared" ref="E233" si="120">CHOOSE(d.Region,U233,AK233,BA233)</f>
        <v>5</v>
      </c>
      <c r="F233" s="434">
        <f t="shared" ref="F233" si="121">CHOOSE(d.Region,V233,AL233,BB233)</f>
        <v>5</v>
      </c>
      <c r="G233" s="434">
        <f t="shared" ref="G233" si="122">CHOOSE(d.Region,W233,AM233,BC233)</f>
        <v>5</v>
      </c>
      <c r="H233" s="434">
        <f t="shared" ref="H233" si="123">CHOOSE(d.Region,X233,AN233,BD233)</f>
        <v>5</v>
      </c>
      <c r="I233" s="434">
        <f t="shared" ref="I233" si="124">CHOOSE(d.Region,Y233,AO233,BE233)</f>
        <v>5</v>
      </c>
      <c r="J233" s="434">
        <f t="shared" ref="J233" si="125">CHOOSE(d.Region,Z233,AP233,BF233)</f>
        <v>5</v>
      </c>
      <c r="K233" s="434">
        <f t="shared" ref="K233" si="126">CHOOSE(d.Region,AA233,AQ233,BG233)</f>
        <v>0</v>
      </c>
      <c r="L233" s="434">
        <f t="shared" ref="L233" si="127">CHOOSE(d.Region,AB233,AR233,BH233)</f>
        <v>0</v>
      </c>
      <c r="M233" s="434">
        <f t="shared" ref="M233" si="128">CHOOSE(d.Region,AC233,AS233,BI233)</f>
        <v>0</v>
      </c>
      <c r="N233" s="434">
        <f t="shared" ref="N233" si="129">CHOOSE(d.Region,AD233,AT233,BJ233)</f>
        <v>0</v>
      </c>
      <c r="O233" s="434">
        <f t="shared" ref="O233" si="130">CHOOSE(d.Region,AE233,AU233,BK233)</f>
        <v>5</v>
      </c>
      <c r="P233" s="434">
        <f t="shared" ref="P233" si="131">CHOOSE(d.Region,AF233,AV233,BL233)</f>
        <v>5</v>
      </c>
      <c r="Q233" s="434">
        <f t="shared" ref="Q233" si="132">CHOOSE(d.Region,AG233,AW233,BM233)</f>
        <v>5</v>
      </c>
      <c r="R233" s="450">
        <f t="shared" ref="R233" si="133">CHOOSE(d.Region,AH233,AX233,BN233)</f>
        <v>5</v>
      </c>
      <c r="S233" s="496">
        <v>5</v>
      </c>
      <c r="T233" s="497">
        <v>5</v>
      </c>
      <c r="U233" s="497">
        <v>5</v>
      </c>
      <c r="V233" s="497">
        <v>5</v>
      </c>
      <c r="W233" s="497">
        <v>5</v>
      </c>
      <c r="X233" s="497">
        <v>5</v>
      </c>
      <c r="Y233" s="497">
        <v>5</v>
      </c>
      <c r="Z233" s="497">
        <v>5</v>
      </c>
      <c r="AA233" s="497"/>
      <c r="AB233" s="497"/>
      <c r="AC233" s="497"/>
      <c r="AD233" s="497"/>
      <c r="AE233" s="497">
        <v>3</v>
      </c>
      <c r="AF233" s="497">
        <v>4</v>
      </c>
      <c r="AG233" s="497">
        <v>3</v>
      </c>
      <c r="AH233" s="498">
        <v>3</v>
      </c>
      <c r="AI233" s="496">
        <v>5</v>
      </c>
      <c r="AJ233" s="497">
        <v>5</v>
      </c>
      <c r="AK233" s="497">
        <v>5</v>
      </c>
      <c r="AL233" s="497">
        <v>5</v>
      </c>
      <c r="AM233" s="497">
        <v>5</v>
      </c>
      <c r="AN233" s="497">
        <v>5</v>
      </c>
      <c r="AO233" s="497">
        <v>5</v>
      </c>
      <c r="AP233" s="497">
        <v>5</v>
      </c>
      <c r="AQ233" s="497"/>
      <c r="AR233" s="497"/>
      <c r="AS233" s="497"/>
      <c r="AT233" s="497"/>
      <c r="AU233" s="497">
        <v>5</v>
      </c>
      <c r="AV233" s="497">
        <v>5</v>
      </c>
      <c r="AW233" s="497">
        <v>5</v>
      </c>
      <c r="AX233" s="498">
        <v>5</v>
      </c>
      <c r="AY233" s="496">
        <v>5</v>
      </c>
      <c r="AZ233" s="497">
        <v>5</v>
      </c>
      <c r="BA233" s="497">
        <v>5</v>
      </c>
      <c r="BB233" s="497">
        <v>3</v>
      </c>
      <c r="BC233" s="497">
        <v>4</v>
      </c>
      <c r="BD233" s="497">
        <v>3</v>
      </c>
      <c r="BE233" s="497">
        <v>3</v>
      </c>
      <c r="BF233" s="497">
        <v>3</v>
      </c>
      <c r="BG233" s="497"/>
      <c r="BH233" s="497"/>
      <c r="BI233" s="497"/>
      <c r="BJ233" s="497"/>
      <c r="BK233" s="497">
        <v>0</v>
      </c>
      <c r="BL233" s="497">
        <v>0</v>
      </c>
      <c r="BM233" s="497">
        <v>0</v>
      </c>
      <c r="BN233" s="498">
        <v>0</v>
      </c>
      <c r="BO233" s="65"/>
    </row>
    <row r="234" spans="2:67" collapsed="1">
      <c r="B234" s="54" t="str">
        <f t="shared" ref="B234" si="134">$B$179&amp;""</f>
        <v>7mo with 0% mated</v>
      </c>
      <c r="C234" s="435">
        <f t="shared" si="97"/>
        <v>4</v>
      </c>
      <c r="D234" s="435">
        <f t="shared" si="97"/>
        <v>2</v>
      </c>
      <c r="E234" s="435">
        <f t="shared" si="97"/>
        <v>5</v>
      </c>
      <c r="F234" s="435">
        <f t="shared" si="97"/>
        <v>5</v>
      </c>
      <c r="G234" s="435">
        <f t="shared" si="97"/>
        <v>4</v>
      </c>
      <c r="H234" s="435">
        <f t="shared" si="97"/>
        <v>2</v>
      </c>
      <c r="I234" s="435">
        <f t="shared" si="97"/>
        <v>5</v>
      </c>
      <c r="J234" s="435">
        <f t="shared" si="97"/>
        <v>2</v>
      </c>
      <c r="K234" s="435">
        <f t="shared" si="97"/>
        <v>0</v>
      </c>
      <c r="L234" s="435">
        <f t="shared" si="97"/>
        <v>0</v>
      </c>
      <c r="M234" s="435">
        <f t="shared" si="97"/>
        <v>0</v>
      </c>
      <c r="N234" s="435">
        <f t="shared" si="97"/>
        <v>0</v>
      </c>
      <c r="O234" s="435">
        <f t="shared" si="97"/>
        <v>2</v>
      </c>
      <c r="P234" s="435">
        <f t="shared" si="97"/>
        <v>1</v>
      </c>
      <c r="Q234" s="435">
        <f t="shared" si="97"/>
        <v>1</v>
      </c>
      <c r="R234" s="451">
        <f t="shared" si="97"/>
        <v>1</v>
      </c>
      <c r="S234" s="519">
        <v>5</v>
      </c>
      <c r="T234" s="520">
        <v>5</v>
      </c>
      <c r="U234" s="520">
        <v>1</v>
      </c>
      <c r="V234" s="520">
        <v>1</v>
      </c>
      <c r="W234" s="520">
        <v>1</v>
      </c>
      <c r="X234" s="520">
        <v>0</v>
      </c>
      <c r="Y234" s="520">
        <v>4</v>
      </c>
      <c r="Z234" s="520">
        <v>3</v>
      </c>
      <c r="AA234" s="520"/>
      <c r="AB234" s="520"/>
      <c r="AC234" s="520"/>
      <c r="AD234" s="520"/>
      <c r="AE234" s="520">
        <v>1</v>
      </c>
      <c r="AF234" s="520">
        <v>0</v>
      </c>
      <c r="AG234" s="520">
        <v>3</v>
      </c>
      <c r="AH234" s="521">
        <v>4</v>
      </c>
      <c r="AI234" s="519">
        <v>4</v>
      </c>
      <c r="AJ234" s="520">
        <v>2</v>
      </c>
      <c r="AK234" s="520">
        <v>5</v>
      </c>
      <c r="AL234" s="520">
        <v>5</v>
      </c>
      <c r="AM234" s="520">
        <v>4</v>
      </c>
      <c r="AN234" s="520">
        <v>2</v>
      </c>
      <c r="AO234" s="520">
        <v>5</v>
      </c>
      <c r="AP234" s="520">
        <v>2</v>
      </c>
      <c r="AQ234" s="520"/>
      <c r="AR234" s="520"/>
      <c r="AS234" s="520"/>
      <c r="AT234" s="520"/>
      <c r="AU234" s="520">
        <v>2</v>
      </c>
      <c r="AV234" s="520">
        <v>1</v>
      </c>
      <c r="AW234" s="520">
        <v>1</v>
      </c>
      <c r="AX234" s="521">
        <v>1</v>
      </c>
      <c r="AY234" s="519">
        <v>0</v>
      </c>
      <c r="AZ234" s="520">
        <v>3</v>
      </c>
      <c r="BA234" s="520">
        <v>2</v>
      </c>
      <c r="BB234" s="520">
        <v>4</v>
      </c>
      <c r="BC234" s="520">
        <v>2</v>
      </c>
      <c r="BD234" s="520">
        <v>1</v>
      </c>
      <c r="BE234" s="520">
        <v>0</v>
      </c>
      <c r="BF234" s="520">
        <v>1</v>
      </c>
      <c r="BG234" s="520"/>
      <c r="BH234" s="520"/>
      <c r="BI234" s="520"/>
      <c r="BJ234" s="520"/>
      <c r="BK234" s="520">
        <v>0</v>
      </c>
      <c r="BL234" s="520">
        <v>4</v>
      </c>
      <c r="BM234" s="520">
        <v>2</v>
      </c>
      <c r="BN234" s="521">
        <v>2</v>
      </c>
      <c r="BO234" s="65"/>
    </row>
    <row r="235" spans="2:67" ht="24.75" hidden="1" outlineLevel="1">
      <c r="B235" s="53" t="str">
        <f>"Grazing Intensity 3
"&amp;$B$174&amp;""</f>
        <v>Grazing Intensity 3
Standard (7mo)</v>
      </c>
      <c r="C235" s="432">
        <f t="shared" si="97"/>
        <v>0</v>
      </c>
      <c r="D235" s="432">
        <f t="shared" si="97"/>
        <v>0</v>
      </c>
      <c r="E235" s="432">
        <f t="shared" si="97"/>
        <v>0</v>
      </c>
      <c r="F235" s="432">
        <f t="shared" si="97"/>
        <v>0</v>
      </c>
      <c r="G235" s="432">
        <f t="shared" si="97"/>
        <v>0</v>
      </c>
      <c r="H235" s="432">
        <f t="shared" si="97"/>
        <v>0</v>
      </c>
      <c r="I235" s="432">
        <f t="shared" si="97"/>
        <v>0</v>
      </c>
      <c r="J235" s="432">
        <f t="shared" si="97"/>
        <v>0</v>
      </c>
      <c r="K235" s="432">
        <f t="shared" si="97"/>
        <v>0</v>
      </c>
      <c r="L235" s="432">
        <f t="shared" si="97"/>
        <v>0</v>
      </c>
      <c r="M235" s="432">
        <f t="shared" si="97"/>
        <v>0</v>
      </c>
      <c r="N235" s="432">
        <f t="shared" si="97"/>
        <v>0</v>
      </c>
      <c r="O235" s="432">
        <f t="shared" si="97"/>
        <v>0</v>
      </c>
      <c r="P235" s="432">
        <f t="shared" si="97"/>
        <v>0</v>
      </c>
      <c r="Q235" s="432">
        <f t="shared" si="97"/>
        <v>0</v>
      </c>
      <c r="R235" s="449">
        <f t="shared" si="97"/>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35">$B$175&amp;""</f>
        <v>Early</v>
      </c>
      <c r="C236" s="434">
        <f t="shared" si="97"/>
        <v>0</v>
      </c>
      <c r="D236" s="434">
        <f t="shared" si="97"/>
        <v>0</v>
      </c>
      <c r="E236" s="434">
        <f t="shared" si="97"/>
        <v>0</v>
      </c>
      <c r="F236" s="434">
        <f t="shared" si="97"/>
        <v>0</v>
      </c>
      <c r="G236" s="434">
        <f t="shared" si="97"/>
        <v>0</v>
      </c>
      <c r="H236" s="434">
        <f t="shared" si="97"/>
        <v>0</v>
      </c>
      <c r="I236" s="434">
        <f t="shared" si="97"/>
        <v>0</v>
      </c>
      <c r="J236" s="434">
        <f t="shared" si="97"/>
        <v>0</v>
      </c>
      <c r="K236" s="434">
        <f t="shared" si="97"/>
        <v>0</v>
      </c>
      <c r="L236" s="434">
        <f t="shared" si="97"/>
        <v>0</v>
      </c>
      <c r="M236" s="434">
        <f t="shared" si="97"/>
        <v>0</v>
      </c>
      <c r="N236" s="434">
        <f t="shared" si="97"/>
        <v>0</v>
      </c>
      <c r="O236" s="434">
        <f t="shared" si="97"/>
        <v>0</v>
      </c>
      <c r="P236" s="434">
        <f t="shared" si="97"/>
        <v>0</v>
      </c>
      <c r="Q236" s="434">
        <f t="shared" si="97"/>
        <v>0</v>
      </c>
      <c r="R236" s="450">
        <f t="shared" si="97"/>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36">$B$176&amp;""</f>
        <v>Middle</v>
      </c>
      <c r="C237" s="434">
        <f t="shared" si="97"/>
        <v>0</v>
      </c>
      <c r="D237" s="434">
        <f t="shared" si="97"/>
        <v>0</v>
      </c>
      <c r="E237" s="434">
        <f t="shared" si="97"/>
        <v>0</v>
      </c>
      <c r="F237" s="434">
        <f t="shared" si="97"/>
        <v>0</v>
      </c>
      <c r="G237" s="434">
        <f t="shared" si="97"/>
        <v>0</v>
      </c>
      <c r="H237" s="434">
        <f t="shared" si="97"/>
        <v>0</v>
      </c>
      <c r="I237" s="434">
        <f t="shared" si="97"/>
        <v>0</v>
      </c>
      <c r="J237" s="434">
        <f t="shared" si="97"/>
        <v>0</v>
      </c>
      <c r="K237" s="434">
        <f t="shared" si="97"/>
        <v>0</v>
      </c>
      <c r="L237" s="434">
        <f t="shared" si="97"/>
        <v>0</v>
      </c>
      <c r="M237" s="434">
        <f t="shared" si="97"/>
        <v>0</v>
      </c>
      <c r="N237" s="434">
        <f t="shared" si="97"/>
        <v>0</v>
      </c>
      <c r="O237" s="434">
        <f t="shared" si="97"/>
        <v>0</v>
      </c>
      <c r="P237" s="434">
        <f t="shared" si="97"/>
        <v>0</v>
      </c>
      <c r="Q237" s="434">
        <f t="shared" si="97"/>
        <v>0</v>
      </c>
      <c r="R237" s="450">
        <f t="shared" si="97"/>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37">$B$177&amp;""</f>
        <v>Late</v>
      </c>
      <c r="C238" s="434">
        <f t="shared" si="97"/>
        <v>0</v>
      </c>
      <c r="D238" s="434">
        <f t="shared" si="97"/>
        <v>0</v>
      </c>
      <c r="E238" s="434">
        <f t="shared" si="97"/>
        <v>0</v>
      </c>
      <c r="F238" s="434">
        <f t="shared" si="97"/>
        <v>0</v>
      </c>
      <c r="G238" s="434">
        <f t="shared" si="97"/>
        <v>0</v>
      </c>
      <c r="H238" s="434">
        <f t="shared" si="97"/>
        <v>0</v>
      </c>
      <c r="I238" s="434">
        <f t="shared" si="97"/>
        <v>0</v>
      </c>
      <c r="J238" s="434">
        <f t="shared" si="97"/>
        <v>0</v>
      </c>
      <c r="K238" s="434">
        <f t="shared" si="97"/>
        <v>0</v>
      </c>
      <c r="L238" s="434">
        <f t="shared" si="97"/>
        <v>0</v>
      </c>
      <c r="M238" s="434">
        <f t="shared" si="97"/>
        <v>0</v>
      </c>
      <c r="N238" s="434">
        <f t="shared" si="97"/>
        <v>0</v>
      </c>
      <c r="O238" s="434">
        <f t="shared" si="97"/>
        <v>0</v>
      </c>
      <c r="P238" s="434">
        <f t="shared" si="97"/>
        <v>0</v>
      </c>
      <c r="Q238" s="434">
        <f t="shared" si="97"/>
        <v>0</v>
      </c>
      <c r="R238" s="450">
        <f t="shared" si="97"/>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38">CHOOSE(d.Region,S239,AI239,AY239)</f>
        <v>0</v>
      </c>
      <c r="D239" s="434">
        <f t="shared" ref="D239" si="139">CHOOSE(d.Region,T239,AJ239,AZ239)</f>
        <v>0</v>
      </c>
      <c r="E239" s="434">
        <f t="shared" ref="E239" si="140">CHOOSE(d.Region,U239,AK239,BA239)</f>
        <v>0</v>
      </c>
      <c r="F239" s="434">
        <f t="shared" ref="F239" si="141">CHOOSE(d.Region,V239,AL239,BB239)</f>
        <v>0</v>
      </c>
      <c r="G239" s="434">
        <f t="shared" ref="G239" si="142">CHOOSE(d.Region,W239,AM239,BC239)</f>
        <v>0</v>
      </c>
      <c r="H239" s="434">
        <f t="shared" ref="H239" si="143">CHOOSE(d.Region,X239,AN239,BD239)</f>
        <v>0</v>
      </c>
      <c r="I239" s="434">
        <f t="shared" ref="I239" si="144">CHOOSE(d.Region,Y239,AO239,BE239)</f>
        <v>0</v>
      </c>
      <c r="J239" s="434">
        <f t="shared" ref="J239" si="145">CHOOSE(d.Region,Z239,AP239,BF239)</f>
        <v>0</v>
      </c>
      <c r="K239" s="434">
        <f t="shared" ref="K239" si="146">CHOOSE(d.Region,AA239,AQ239,BG239)</f>
        <v>0</v>
      </c>
      <c r="L239" s="434">
        <f t="shared" ref="L239" si="147">CHOOSE(d.Region,AB239,AR239,BH239)</f>
        <v>0</v>
      </c>
      <c r="M239" s="434">
        <f t="shared" ref="M239" si="148">CHOOSE(d.Region,AC239,AS239,BI239)</f>
        <v>0</v>
      </c>
      <c r="N239" s="434">
        <f t="shared" ref="N239" si="149">CHOOSE(d.Region,AD239,AT239,BJ239)</f>
        <v>0</v>
      </c>
      <c r="O239" s="434">
        <f t="shared" ref="O239" si="150">CHOOSE(d.Region,AE239,AU239,BK239)</f>
        <v>0</v>
      </c>
      <c r="P239" s="434">
        <f t="shared" ref="P239" si="151">CHOOSE(d.Region,AF239,AV239,BL239)</f>
        <v>0</v>
      </c>
      <c r="Q239" s="434">
        <f t="shared" ref="Q239" si="152">CHOOSE(d.Region,AG239,AW239,BM239)</f>
        <v>0</v>
      </c>
      <c r="R239" s="450">
        <f t="shared" ref="R239" si="153">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54">$B$179&amp;""</f>
        <v>7mo with 0% mated</v>
      </c>
      <c r="C240" s="435">
        <f t="shared" si="97"/>
        <v>0</v>
      </c>
      <c r="D240" s="435">
        <f t="shared" si="97"/>
        <v>0</v>
      </c>
      <c r="E240" s="435">
        <f t="shared" si="97"/>
        <v>0</v>
      </c>
      <c r="F240" s="435">
        <f t="shared" si="97"/>
        <v>0</v>
      </c>
      <c r="G240" s="435">
        <f t="shared" si="97"/>
        <v>0</v>
      </c>
      <c r="H240" s="435">
        <f t="shared" si="97"/>
        <v>0</v>
      </c>
      <c r="I240" s="435">
        <f t="shared" si="97"/>
        <v>0</v>
      </c>
      <c r="J240" s="435">
        <f t="shared" si="97"/>
        <v>0</v>
      </c>
      <c r="K240" s="435">
        <f t="shared" si="97"/>
        <v>0</v>
      </c>
      <c r="L240" s="435">
        <f t="shared" si="97"/>
        <v>0</v>
      </c>
      <c r="M240" s="435">
        <f t="shared" si="97"/>
        <v>0</v>
      </c>
      <c r="N240" s="435">
        <f t="shared" si="97"/>
        <v>0</v>
      </c>
      <c r="O240" s="435">
        <f t="shared" si="97"/>
        <v>0</v>
      </c>
      <c r="P240" s="435">
        <f t="shared" si="97"/>
        <v>0</v>
      </c>
      <c r="Q240" s="435">
        <f t="shared" si="97"/>
        <v>0</v>
      </c>
      <c r="R240" s="451">
        <f t="shared" si="97"/>
        <v>0</v>
      </c>
      <c r="S240" s="103">
        <f>S235</f>
        <v>0</v>
      </c>
      <c r="T240" s="103">
        <f t="shared" ref="T240:BN240" si="155">T235</f>
        <v>0</v>
      </c>
      <c r="U240" s="103">
        <f t="shared" si="155"/>
        <v>0</v>
      </c>
      <c r="V240" s="103">
        <f t="shared" si="155"/>
        <v>0</v>
      </c>
      <c r="W240" s="103">
        <f t="shared" si="155"/>
        <v>0</v>
      </c>
      <c r="X240" s="103">
        <f t="shared" si="155"/>
        <v>0</v>
      </c>
      <c r="Y240" s="103">
        <f t="shared" si="155"/>
        <v>0</v>
      </c>
      <c r="Z240" s="103">
        <f t="shared" si="155"/>
        <v>0</v>
      </c>
      <c r="AA240" s="103">
        <f t="shared" si="155"/>
        <v>0</v>
      </c>
      <c r="AB240" s="103">
        <f t="shared" si="155"/>
        <v>0</v>
      </c>
      <c r="AC240" s="103">
        <f t="shared" si="155"/>
        <v>0</v>
      </c>
      <c r="AD240" s="103">
        <f t="shared" si="155"/>
        <v>0</v>
      </c>
      <c r="AE240" s="103">
        <f t="shared" si="155"/>
        <v>0</v>
      </c>
      <c r="AF240" s="103">
        <f t="shared" si="155"/>
        <v>0</v>
      </c>
      <c r="AG240" s="103">
        <f t="shared" si="155"/>
        <v>0</v>
      </c>
      <c r="AH240" s="103">
        <f t="shared" si="155"/>
        <v>0</v>
      </c>
      <c r="AI240" s="103">
        <f t="shared" si="155"/>
        <v>0</v>
      </c>
      <c r="AJ240" s="103">
        <f t="shared" si="155"/>
        <v>0</v>
      </c>
      <c r="AK240" s="103">
        <f t="shared" si="155"/>
        <v>0</v>
      </c>
      <c r="AL240" s="103">
        <f t="shared" si="155"/>
        <v>0</v>
      </c>
      <c r="AM240" s="103">
        <f t="shared" si="155"/>
        <v>0</v>
      </c>
      <c r="AN240" s="103">
        <f t="shared" si="155"/>
        <v>0</v>
      </c>
      <c r="AO240" s="103">
        <f t="shared" si="155"/>
        <v>0</v>
      </c>
      <c r="AP240" s="103">
        <f t="shared" si="155"/>
        <v>0</v>
      </c>
      <c r="AQ240" s="103">
        <f t="shared" si="155"/>
        <v>0</v>
      </c>
      <c r="AR240" s="103">
        <f t="shared" si="155"/>
        <v>0</v>
      </c>
      <c r="AS240" s="103">
        <f t="shared" si="155"/>
        <v>0</v>
      </c>
      <c r="AT240" s="103">
        <f t="shared" si="155"/>
        <v>0</v>
      </c>
      <c r="AU240" s="103">
        <f t="shared" si="155"/>
        <v>0</v>
      </c>
      <c r="AV240" s="103">
        <f t="shared" si="155"/>
        <v>0</v>
      </c>
      <c r="AW240" s="103">
        <f t="shared" si="155"/>
        <v>0</v>
      </c>
      <c r="AX240" s="103">
        <f t="shared" si="155"/>
        <v>0</v>
      </c>
      <c r="AY240" s="103">
        <f t="shared" si="155"/>
        <v>0</v>
      </c>
      <c r="AZ240" s="103">
        <f t="shared" si="155"/>
        <v>0</v>
      </c>
      <c r="BA240" s="103">
        <f t="shared" si="155"/>
        <v>0</v>
      </c>
      <c r="BB240" s="103">
        <f t="shared" si="155"/>
        <v>0</v>
      </c>
      <c r="BC240" s="103">
        <f t="shared" si="155"/>
        <v>0</v>
      </c>
      <c r="BD240" s="103">
        <f t="shared" si="155"/>
        <v>0</v>
      </c>
      <c r="BE240" s="103">
        <f t="shared" si="155"/>
        <v>0</v>
      </c>
      <c r="BF240" s="103">
        <f t="shared" si="155"/>
        <v>0</v>
      </c>
      <c r="BG240" s="103">
        <f t="shared" si="155"/>
        <v>0</v>
      </c>
      <c r="BH240" s="103">
        <f t="shared" si="155"/>
        <v>0</v>
      </c>
      <c r="BI240" s="103">
        <f t="shared" si="155"/>
        <v>0</v>
      </c>
      <c r="BJ240" s="103">
        <f t="shared" si="155"/>
        <v>0</v>
      </c>
      <c r="BK240" s="103">
        <f t="shared" si="155"/>
        <v>0</v>
      </c>
      <c r="BL240" s="103">
        <f t="shared" si="155"/>
        <v>0</v>
      </c>
      <c r="BM240" s="103">
        <f t="shared" si="155"/>
        <v>0</v>
      </c>
      <c r="BN240" s="103">
        <f t="shared" si="155"/>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hidden="1" outlineLevel="2">
      <c r="B247" s="53" t="str">
        <f>"Grazing Intensity 1
"&amp;$B$174&amp;": Ewe Lambs"</f>
        <v>Grazing Intensity 1
Standard (7mo): Ewe Lambs</v>
      </c>
      <c r="C247" s="61">
        <f t="shared" ref="C247:C300" si="156">CHOOSE(d.Region,S247,AI247,AY247)</f>
        <v>0</v>
      </c>
      <c r="D247" s="61">
        <f t="shared" ref="D247:D300" si="157">CHOOSE(d.Region,T247,AJ247,AZ247)</f>
        <v>0</v>
      </c>
      <c r="E247" s="61">
        <f t="shared" ref="E247:E300" si="158">CHOOSE(d.Region,U247,AK247,BA247)</f>
        <v>0</v>
      </c>
      <c r="F247" s="61">
        <f t="shared" ref="F247:F300" si="159">CHOOSE(d.Region,V247,AL247,BB247)</f>
        <v>0</v>
      </c>
      <c r="G247" s="61">
        <f t="shared" ref="G247:G300" si="160">CHOOSE(d.Region,W247,AM247,BC247)</f>
        <v>0</v>
      </c>
      <c r="H247" s="61">
        <f t="shared" ref="H247:H300" si="161">CHOOSE(d.Region,X247,AN247,BD247)</f>
        <v>0</v>
      </c>
      <c r="I247" s="61">
        <f t="shared" ref="I247:I300" si="162">CHOOSE(d.Region,Y247,AO247,BE247)</f>
        <v>0</v>
      </c>
      <c r="J247" s="61">
        <f t="shared" ref="J247:J300" si="163">CHOOSE(d.Region,Z247,AP247,BF247)</f>
        <v>0</v>
      </c>
      <c r="K247" s="61">
        <f t="shared" ref="K247:K300" si="164">CHOOSE(d.Region,AA247,AQ247,BG247)</f>
        <v>0</v>
      </c>
      <c r="L247" s="61">
        <f t="shared" ref="L247:L300" si="165">CHOOSE(d.Region,AB247,AR247,BH247)</f>
        <v>0</v>
      </c>
      <c r="M247" s="61">
        <f t="shared" ref="M247:M300" si="166">CHOOSE(d.Region,AC247,AS247,BI247)</f>
        <v>0</v>
      </c>
      <c r="N247" s="61">
        <f t="shared" ref="N247:N300" si="167">CHOOSE(d.Region,AD247,AT247,BJ247)</f>
        <v>0</v>
      </c>
      <c r="O247" s="61">
        <f t="shared" ref="O247:O300" si="168">CHOOSE(d.Region,AE247,AU247,BK247)</f>
        <v>0</v>
      </c>
      <c r="P247" s="61">
        <f t="shared" ref="P247:P300" si="169">CHOOSE(d.Region,AF247,AV247,BL247)</f>
        <v>0</v>
      </c>
      <c r="Q247" s="61">
        <f t="shared" ref="Q247:Q300" si="170">CHOOSE(d.Region,AG247,AW247,BM247)</f>
        <v>0</v>
      </c>
      <c r="R247" s="452">
        <f t="shared" ref="R247:R300" si="171">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t="s">
        <v>1101</v>
      </c>
    </row>
    <row r="248" spans="1:67" hidden="1" outlineLevel="2">
      <c r="B248" s="54" t="s">
        <v>1139</v>
      </c>
      <c r="C248" s="252">
        <f t="shared" si="156"/>
        <v>0</v>
      </c>
      <c r="D248" s="252">
        <f t="shared" si="157"/>
        <v>0</v>
      </c>
      <c r="E248" s="252">
        <f t="shared" si="158"/>
        <v>0</v>
      </c>
      <c r="F248" s="252">
        <f t="shared" si="159"/>
        <v>0</v>
      </c>
      <c r="G248" s="252">
        <f t="shared" si="160"/>
        <v>0</v>
      </c>
      <c r="H248" s="252">
        <f t="shared" si="161"/>
        <v>0</v>
      </c>
      <c r="I248" s="252">
        <f t="shared" si="162"/>
        <v>0</v>
      </c>
      <c r="J248" s="252">
        <f t="shared" si="163"/>
        <v>0</v>
      </c>
      <c r="K248" s="252">
        <f t="shared" si="164"/>
        <v>0</v>
      </c>
      <c r="L248" s="252">
        <f t="shared" si="165"/>
        <v>0</v>
      </c>
      <c r="M248" s="252">
        <f t="shared" si="166"/>
        <v>0</v>
      </c>
      <c r="N248" s="252">
        <f t="shared" si="167"/>
        <v>0</v>
      </c>
      <c r="O248" s="252">
        <f t="shared" si="168"/>
        <v>0</v>
      </c>
      <c r="P248" s="252">
        <f t="shared" si="169"/>
        <v>0</v>
      </c>
      <c r="Q248" s="252">
        <f t="shared" si="170"/>
        <v>0</v>
      </c>
      <c r="R248" s="453">
        <f t="shared" si="171"/>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hidden="1" outlineLevel="2">
      <c r="B249" s="55" t="s">
        <v>1140</v>
      </c>
      <c r="C249" s="62">
        <f t="shared" si="156"/>
        <v>0</v>
      </c>
      <c r="D249" s="62">
        <f t="shared" si="157"/>
        <v>0</v>
      </c>
      <c r="E249" s="62">
        <f t="shared" si="158"/>
        <v>0</v>
      </c>
      <c r="F249" s="62">
        <f t="shared" si="159"/>
        <v>0</v>
      </c>
      <c r="G249" s="62">
        <f t="shared" si="160"/>
        <v>0</v>
      </c>
      <c r="H249" s="62">
        <f t="shared" si="161"/>
        <v>0</v>
      </c>
      <c r="I249" s="62">
        <f t="shared" si="162"/>
        <v>0</v>
      </c>
      <c r="J249" s="62">
        <f t="shared" si="163"/>
        <v>0</v>
      </c>
      <c r="K249" s="62">
        <f t="shared" si="164"/>
        <v>0</v>
      </c>
      <c r="L249" s="62">
        <f t="shared" si="165"/>
        <v>0</v>
      </c>
      <c r="M249" s="62">
        <f t="shared" si="166"/>
        <v>0</v>
      </c>
      <c r="N249" s="62">
        <f t="shared" si="167"/>
        <v>0</v>
      </c>
      <c r="O249" s="62">
        <f t="shared" si="168"/>
        <v>0</v>
      </c>
      <c r="P249" s="62">
        <f t="shared" si="169"/>
        <v>0</v>
      </c>
      <c r="Q249" s="62">
        <f t="shared" si="170"/>
        <v>0</v>
      </c>
      <c r="R249" s="454">
        <f t="shared" si="171"/>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hidden="1" outlineLevel="2">
      <c r="B250" s="53" t="str">
        <f>$B$175&amp;": Ewe Lambs"</f>
        <v>Early: Ewe Lambs</v>
      </c>
      <c r="C250" s="61">
        <f t="shared" si="156"/>
        <v>0</v>
      </c>
      <c r="D250" s="61">
        <f t="shared" si="157"/>
        <v>0</v>
      </c>
      <c r="E250" s="61">
        <f t="shared" si="158"/>
        <v>0</v>
      </c>
      <c r="F250" s="61">
        <f t="shared" si="159"/>
        <v>0</v>
      </c>
      <c r="G250" s="61">
        <f t="shared" si="160"/>
        <v>0</v>
      </c>
      <c r="H250" s="61">
        <f t="shared" si="161"/>
        <v>0</v>
      </c>
      <c r="I250" s="61">
        <f t="shared" si="162"/>
        <v>0</v>
      </c>
      <c r="J250" s="61">
        <f t="shared" si="163"/>
        <v>0</v>
      </c>
      <c r="K250" s="61">
        <f t="shared" si="164"/>
        <v>0</v>
      </c>
      <c r="L250" s="61">
        <f t="shared" si="165"/>
        <v>0</v>
      </c>
      <c r="M250" s="61">
        <f t="shared" si="166"/>
        <v>0</v>
      </c>
      <c r="N250" s="61">
        <f t="shared" si="167"/>
        <v>0</v>
      </c>
      <c r="O250" s="61">
        <f t="shared" si="168"/>
        <v>0</v>
      </c>
      <c r="P250" s="61">
        <f t="shared" si="169"/>
        <v>0</v>
      </c>
      <c r="Q250" s="61">
        <f t="shared" si="170"/>
        <v>0</v>
      </c>
      <c r="R250" s="452">
        <f t="shared" si="171"/>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t="s">
        <v>1101</v>
      </c>
    </row>
    <row r="251" spans="1:67" hidden="1" outlineLevel="2">
      <c r="B251" s="54" t="s">
        <v>1139</v>
      </c>
      <c r="C251" s="252">
        <f t="shared" si="156"/>
        <v>0</v>
      </c>
      <c r="D251" s="252">
        <f t="shared" si="157"/>
        <v>0</v>
      </c>
      <c r="E251" s="252">
        <f t="shared" si="158"/>
        <v>0</v>
      </c>
      <c r="F251" s="252">
        <f t="shared" si="159"/>
        <v>0</v>
      </c>
      <c r="G251" s="252">
        <f t="shared" si="160"/>
        <v>0</v>
      </c>
      <c r="H251" s="252">
        <f t="shared" si="161"/>
        <v>0</v>
      </c>
      <c r="I251" s="252">
        <f t="shared" si="162"/>
        <v>0</v>
      </c>
      <c r="J251" s="252">
        <f t="shared" si="163"/>
        <v>0</v>
      </c>
      <c r="K251" s="252">
        <f t="shared" si="164"/>
        <v>0</v>
      </c>
      <c r="L251" s="252">
        <f t="shared" si="165"/>
        <v>0</v>
      </c>
      <c r="M251" s="252">
        <f t="shared" si="166"/>
        <v>0</v>
      </c>
      <c r="N251" s="252">
        <f t="shared" si="167"/>
        <v>0</v>
      </c>
      <c r="O251" s="252">
        <f t="shared" si="168"/>
        <v>0</v>
      </c>
      <c r="P251" s="252">
        <f t="shared" si="169"/>
        <v>0</v>
      </c>
      <c r="Q251" s="252">
        <f t="shared" si="170"/>
        <v>0</v>
      </c>
      <c r="R251" s="453">
        <f t="shared" si="171"/>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hidden="1" outlineLevel="2">
      <c r="B252" s="55" t="s">
        <v>1140</v>
      </c>
      <c r="C252" s="62">
        <f t="shared" si="156"/>
        <v>0</v>
      </c>
      <c r="D252" s="62">
        <f t="shared" si="157"/>
        <v>0</v>
      </c>
      <c r="E252" s="62">
        <f t="shared" si="158"/>
        <v>0</v>
      </c>
      <c r="F252" s="62">
        <f t="shared" si="159"/>
        <v>0</v>
      </c>
      <c r="G252" s="62">
        <f t="shared" si="160"/>
        <v>0</v>
      </c>
      <c r="H252" s="62">
        <f t="shared" si="161"/>
        <v>0</v>
      </c>
      <c r="I252" s="62">
        <f t="shared" si="162"/>
        <v>0</v>
      </c>
      <c r="J252" s="62">
        <f t="shared" si="163"/>
        <v>0</v>
      </c>
      <c r="K252" s="62">
        <f t="shared" si="164"/>
        <v>0</v>
      </c>
      <c r="L252" s="62">
        <f t="shared" si="165"/>
        <v>0</v>
      </c>
      <c r="M252" s="62">
        <f t="shared" si="166"/>
        <v>0</v>
      </c>
      <c r="N252" s="62">
        <f t="shared" si="167"/>
        <v>0</v>
      </c>
      <c r="O252" s="62">
        <f t="shared" si="168"/>
        <v>0</v>
      </c>
      <c r="P252" s="62">
        <f t="shared" si="169"/>
        <v>0</v>
      </c>
      <c r="Q252" s="62">
        <f t="shared" si="170"/>
        <v>0</v>
      </c>
      <c r="R252" s="454">
        <f t="shared" si="171"/>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hidden="1" outlineLevel="2">
      <c r="B253" s="53" t="str">
        <f>$B$176&amp;": Ewe Lambs"</f>
        <v>Middle: Ewe Lambs</v>
      </c>
      <c r="C253" s="61">
        <f t="shared" si="156"/>
        <v>0</v>
      </c>
      <c r="D253" s="61">
        <f t="shared" si="157"/>
        <v>0</v>
      </c>
      <c r="E253" s="61">
        <f t="shared" si="158"/>
        <v>0</v>
      </c>
      <c r="F253" s="61">
        <f t="shared" si="159"/>
        <v>0</v>
      </c>
      <c r="G253" s="61">
        <f t="shared" si="160"/>
        <v>0</v>
      </c>
      <c r="H253" s="61">
        <f t="shared" si="161"/>
        <v>0</v>
      </c>
      <c r="I253" s="61">
        <f t="shared" si="162"/>
        <v>0</v>
      </c>
      <c r="J253" s="61">
        <f t="shared" si="163"/>
        <v>0</v>
      </c>
      <c r="K253" s="61">
        <f t="shared" si="164"/>
        <v>0</v>
      </c>
      <c r="L253" s="61">
        <f t="shared" si="165"/>
        <v>0</v>
      </c>
      <c r="M253" s="61">
        <f t="shared" si="166"/>
        <v>0</v>
      </c>
      <c r="N253" s="61">
        <f t="shared" si="167"/>
        <v>0</v>
      </c>
      <c r="O253" s="61">
        <f t="shared" si="168"/>
        <v>0</v>
      </c>
      <c r="P253" s="61">
        <f t="shared" si="169"/>
        <v>0</v>
      </c>
      <c r="Q253" s="61">
        <f t="shared" si="170"/>
        <v>0</v>
      </c>
      <c r="R253" s="452">
        <f t="shared" si="171"/>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t="s">
        <v>1101</v>
      </c>
    </row>
    <row r="254" spans="1:67" hidden="1" outlineLevel="2">
      <c r="B254" s="54" t="s">
        <v>1139</v>
      </c>
      <c r="C254" s="252">
        <f t="shared" si="156"/>
        <v>0</v>
      </c>
      <c r="D254" s="252">
        <f t="shared" si="157"/>
        <v>0</v>
      </c>
      <c r="E254" s="252">
        <f t="shared" si="158"/>
        <v>0</v>
      </c>
      <c r="F254" s="252">
        <f t="shared" si="159"/>
        <v>0</v>
      </c>
      <c r="G254" s="252">
        <f t="shared" si="160"/>
        <v>0</v>
      </c>
      <c r="H254" s="252">
        <f t="shared" si="161"/>
        <v>0</v>
      </c>
      <c r="I254" s="252">
        <f t="shared" si="162"/>
        <v>0</v>
      </c>
      <c r="J254" s="252">
        <f t="shared" si="163"/>
        <v>0</v>
      </c>
      <c r="K254" s="252">
        <f t="shared" si="164"/>
        <v>0</v>
      </c>
      <c r="L254" s="252">
        <f t="shared" si="165"/>
        <v>0</v>
      </c>
      <c r="M254" s="252">
        <f t="shared" si="166"/>
        <v>0</v>
      </c>
      <c r="N254" s="252">
        <f t="shared" si="167"/>
        <v>0</v>
      </c>
      <c r="O254" s="252">
        <f t="shared" si="168"/>
        <v>0</v>
      </c>
      <c r="P254" s="252">
        <f t="shared" si="169"/>
        <v>0</v>
      </c>
      <c r="Q254" s="252">
        <f t="shared" si="170"/>
        <v>0</v>
      </c>
      <c r="R254" s="453">
        <f t="shared" si="171"/>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hidden="1" outlineLevel="2">
      <c r="B255" s="55" t="s">
        <v>1140</v>
      </c>
      <c r="C255" s="62">
        <f t="shared" si="156"/>
        <v>0</v>
      </c>
      <c r="D255" s="62">
        <f t="shared" si="157"/>
        <v>0</v>
      </c>
      <c r="E255" s="62">
        <f t="shared" si="158"/>
        <v>0</v>
      </c>
      <c r="F255" s="62">
        <f t="shared" si="159"/>
        <v>0</v>
      </c>
      <c r="G255" s="62">
        <f t="shared" si="160"/>
        <v>0</v>
      </c>
      <c r="H255" s="62">
        <f t="shared" si="161"/>
        <v>0</v>
      </c>
      <c r="I255" s="62">
        <f t="shared" si="162"/>
        <v>0</v>
      </c>
      <c r="J255" s="62">
        <f t="shared" si="163"/>
        <v>0</v>
      </c>
      <c r="K255" s="62">
        <f t="shared" si="164"/>
        <v>0</v>
      </c>
      <c r="L255" s="62">
        <f t="shared" si="165"/>
        <v>0</v>
      </c>
      <c r="M255" s="62">
        <f t="shared" si="166"/>
        <v>0</v>
      </c>
      <c r="N255" s="62">
        <f t="shared" si="167"/>
        <v>0</v>
      </c>
      <c r="O255" s="62">
        <f t="shared" si="168"/>
        <v>0</v>
      </c>
      <c r="P255" s="62">
        <f t="shared" si="169"/>
        <v>0</v>
      </c>
      <c r="Q255" s="62">
        <f t="shared" si="170"/>
        <v>0</v>
      </c>
      <c r="R255" s="454">
        <f t="shared" si="171"/>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hidden="1" outlineLevel="2">
      <c r="B256" s="53" t="str">
        <f>$B$177&amp;": Ewe Lambs"</f>
        <v>Late: Ewe Lambs</v>
      </c>
      <c r="C256" s="61">
        <f t="shared" si="156"/>
        <v>0</v>
      </c>
      <c r="D256" s="61">
        <f t="shared" si="157"/>
        <v>0</v>
      </c>
      <c r="E256" s="61">
        <f t="shared" si="158"/>
        <v>0</v>
      </c>
      <c r="F256" s="61">
        <f t="shared" si="159"/>
        <v>0</v>
      </c>
      <c r="G256" s="61">
        <f t="shared" si="160"/>
        <v>0</v>
      </c>
      <c r="H256" s="61">
        <f t="shared" si="161"/>
        <v>0</v>
      </c>
      <c r="I256" s="61">
        <f t="shared" si="162"/>
        <v>0</v>
      </c>
      <c r="J256" s="61">
        <f t="shared" si="163"/>
        <v>0</v>
      </c>
      <c r="K256" s="61">
        <f t="shared" si="164"/>
        <v>0</v>
      </c>
      <c r="L256" s="61">
        <f t="shared" si="165"/>
        <v>0</v>
      </c>
      <c r="M256" s="61">
        <f t="shared" si="166"/>
        <v>0</v>
      </c>
      <c r="N256" s="61">
        <f t="shared" si="167"/>
        <v>0</v>
      </c>
      <c r="O256" s="61">
        <f t="shared" si="168"/>
        <v>0</v>
      </c>
      <c r="P256" s="61">
        <f t="shared" si="169"/>
        <v>0</v>
      </c>
      <c r="Q256" s="61">
        <f t="shared" si="170"/>
        <v>0</v>
      </c>
      <c r="R256" s="452">
        <f t="shared" si="171"/>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t="s">
        <v>1101</v>
      </c>
    </row>
    <row r="257" spans="2:67" hidden="1" outlineLevel="2">
      <c r="B257" s="54" t="s">
        <v>1139</v>
      </c>
      <c r="C257" s="252">
        <f t="shared" si="156"/>
        <v>0</v>
      </c>
      <c r="D257" s="252">
        <f t="shared" si="157"/>
        <v>0</v>
      </c>
      <c r="E257" s="252">
        <f t="shared" si="158"/>
        <v>0</v>
      </c>
      <c r="F257" s="252">
        <f t="shared" si="159"/>
        <v>0</v>
      </c>
      <c r="G257" s="252">
        <f t="shared" si="160"/>
        <v>0</v>
      </c>
      <c r="H257" s="252">
        <f t="shared" si="161"/>
        <v>0</v>
      </c>
      <c r="I257" s="252">
        <f t="shared" si="162"/>
        <v>0</v>
      </c>
      <c r="J257" s="252">
        <f t="shared" si="163"/>
        <v>0</v>
      </c>
      <c r="K257" s="252">
        <f t="shared" si="164"/>
        <v>0</v>
      </c>
      <c r="L257" s="252">
        <f t="shared" si="165"/>
        <v>0</v>
      </c>
      <c r="M257" s="252">
        <f t="shared" si="166"/>
        <v>0</v>
      </c>
      <c r="N257" s="252">
        <f t="shared" si="167"/>
        <v>0</v>
      </c>
      <c r="O257" s="252">
        <f t="shared" si="168"/>
        <v>0</v>
      </c>
      <c r="P257" s="252">
        <f t="shared" si="169"/>
        <v>0</v>
      </c>
      <c r="Q257" s="252">
        <f t="shared" si="170"/>
        <v>0</v>
      </c>
      <c r="R257" s="453">
        <f t="shared" si="171"/>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hidden="1" outlineLevel="2">
      <c r="B258" s="55" t="s">
        <v>1140</v>
      </c>
      <c r="C258" s="62">
        <f t="shared" si="156"/>
        <v>0</v>
      </c>
      <c r="D258" s="62">
        <f t="shared" si="157"/>
        <v>0</v>
      </c>
      <c r="E258" s="62">
        <f t="shared" si="158"/>
        <v>0</v>
      </c>
      <c r="F258" s="62">
        <f t="shared" si="159"/>
        <v>0</v>
      </c>
      <c r="G258" s="62">
        <f t="shared" si="160"/>
        <v>0</v>
      </c>
      <c r="H258" s="62">
        <f t="shared" si="161"/>
        <v>0</v>
      </c>
      <c r="I258" s="62">
        <f t="shared" si="162"/>
        <v>0</v>
      </c>
      <c r="J258" s="62">
        <f t="shared" si="163"/>
        <v>0</v>
      </c>
      <c r="K258" s="62">
        <f t="shared" si="164"/>
        <v>0</v>
      </c>
      <c r="L258" s="62">
        <f t="shared" si="165"/>
        <v>0</v>
      </c>
      <c r="M258" s="62">
        <f t="shared" si="166"/>
        <v>0</v>
      </c>
      <c r="N258" s="62">
        <f t="shared" si="167"/>
        <v>0</v>
      </c>
      <c r="O258" s="62">
        <f t="shared" si="168"/>
        <v>0</v>
      </c>
      <c r="P258" s="62">
        <f t="shared" si="169"/>
        <v>0</v>
      </c>
      <c r="Q258" s="62">
        <f t="shared" si="170"/>
        <v>0</v>
      </c>
      <c r="R258" s="454">
        <f t="shared" si="171"/>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172">CHOOSE(d.Region,S259,AI259,AY259)</f>
        <v>0</v>
      </c>
      <c r="D259" s="61">
        <f t="shared" ref="D259:D261" si="173">CHOOSE(d.Region,T259,AJ259,AZ259)</f>
        <v>0</v>
      </c>
      <c r="E259" s="61">
        <f t="shared" ref="E259:E261" si="174">CHOOSE(d.Region,U259,AK259,BA259)</f>
        <v>0</v>
      </c>
      <c r="F259" s="61">
        <f t="shared" ref="F259:F261" si="175">CHOOSE(d.Region,V259,AL259,BB259)</f>
        <v>0</v>
      </c>
      <c r="G259" s="61">
        <f t="shared" ref="G259:G261" si="176">CHOOSE(d.Region,W259,AM259,BC259)</f>
        <v>0</v>
      </c>
      <c r="H259" s="61">
        <f t="shared" ref="H259:H261" si="177">CHOOSE(d.Region,X259,AN259,BD259)</f>
        <v>0</v>
      </c>
      <c r="I259" s="61">
        <f t="shared" ref="I259:I261" si="178">CHOOSE(d.Region,Y259,AO259,BE259)</f>
        <v>0</v>
      </c>
      <c r="J259" s="61">
        <f t="shared" ref="J259:J261" si="179">CHOOSE(d.Region,Z259,AP259,BF259)</f>
        <v>0</v>
      </c>
      <c r="K259" s="61">
        <f t="shared" ref="K259:K261" si="180">CHOOSE(d.Region,AA259,AQ259,BG259)</f>
        <v>0</v>
      </c>
      <c r="L259" s="61">
        <f t="shared" ref="L259:L261" si="181">CHOOSE(d.Region,AB259,AR259,BH259)</f>
        <v>0</v>
      </c>
      <c r="M259" s="61">
        <f t="shared" ref="M259:M261" si="182">CHOOSE(d.Region,AC259,AS259,BI259)</f>
        <v>0</v>
      </c>
      <c r="N259" s="61">
        <f t="shared" ref="N259:N261" si="183">CHOOSE(d.Region,AD259,AT259,BJ259)</f>
        <v>0</v>
      </c>
      <c r="O259" s="61">
        <f t="shared" ref="O259:O261" si="184">CHOOSE(d.Region,AE259,AU259,BK259)</f>
        <v>0</v>
      </c>
      <c r="P259" s="61">
        <f t="shared" ref="P259:P261" si="185">CHOOSE(d.Region,AF259,AV259,BL259)</f>
        <v>0</v>
      </c>
      <c r="Q259" s="61">
        <f t="shared" ref="Q259:Q261" si="186">CHOOSE(d.Region,AG259,AW259,BM259)</f>
        <v>0</v>
      </c>
      <c r="R259" s="452">
        <f t="shared" ref="R259:R261" si="187">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t="s">
        <v>1101</v>
      </c>
    </row>
    <row r="260" spans="2:67" outlineLevel="2">
      <c r="B260" s="54" t="s">
        <v>1139</v>
      </c>
      <c r="C260" s="252">
        <f t="shared" si="172"/>
        <v>0</v>
      </c>
      <c r="D260" s="252">
        <f t="shared" si="173"/>
        <v>0</v>
      </c>
      <c r="E260" s="252">
        <f t="shared" si="174"/>
        <v>0</v>
      </c>
      <c r="F260" s="252">
        <f t="shared" si="175"/>
        <v>0</v>
      </c>
      <c r="G260" s="252">
        <f t="shared" si="176"/>
        <v>0</v>
      </c>
      <c r="H260" s="252">
        <f t="shared" si="177"/>
        <v>0</v>
      </c>
      <c r="I260" s="252">
        <f t="shared" si="178"/>
        <v>0</v>
      </c>
      <c r="J260" s="252">
        <f t="shared" si="179"/>
        <v>0</v>
      </c>
      <c r="K260" s="252">
        <f t="shared" si="180"/>
        <v>0</v>
      </c>
      <c r="L260" s="252">
        <f t="shared" si="181"/>
        <v>0</v>
      </c>
      <c r="M260" s="252">
        <f t="shared" si="182"/>
        <v>0</v>
      </c>
      <c r="N260" s="252">
        <f t="shared" si="183"/>
        <v>0</v>
      </c>
      <c r="O260" s="252">
        <f t="shared" si="184"/>
        <v>0</v>
      </c>
      <c r="P260" s="252">
        <f t="shared" si="185"/>
        <v>0</v>
      </c>
      <c r="Q260" s="252">
        <f t="shared" si="186"/>
        <v>0</v>
      </c>
      <c r="R260" s="453">
        <f t="shared" si="187"/>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172"/>
        <v>0</v>
      </c>
      <c r="D261" s="62">
        <f t="shared" si="173"/>
        <v>0</v>
      </c>
      <c r="E261" s="62">
        <f t="shared" si="174"/>
        <v>0</v>
      </c>
      <c r="F261" s="62">
        <f t="shared" si="175"/>
        <v>0</v>
      </c>
      <c r="G261" s="62">
        <f t="shared" si="176"/>
        <v>0</v>
      </c>
      <c r="H261" s="62">
        <f t="shared" si="177"/>
        <v>0</v>
      </c>
      <c r="I261" s="62">
        <f t="shared" si="178"/>
        <v>0</v>
      </c>
      <c r="J261" s="62">
        <f t="shared" si="179"/>
        <v>0</v>
      </c>
      <c r="K261" s="62">
        <f t="shared" si="180"/>
        <v>0</v>
      </c>
      <c r="L261" s="62">
        <f t="shared" si="181"/>
        <v>0</v>
      </c>
      <c r="M261" s="62">
        <f t="shared" si="182"/>
        <v>0</v>
      </c>
      <c r="N261" s="62">
        <f t="shared" si="183"/>
        <v>0</v>
      </c>
      <c r="O261" s="62">
        <f t="shared" si="184"/>
        <v>0</v>
      </c>
      <c r="P261" s="62">
        <f t="shared" si="185"/>
        <v>0</v>
      </c>
      <c r="Q261" s="62">
        <f t="shared" si="186"/>
        <v>0</v>
      </c>
      <c r="R261" s="454">
        <f t="shared" si="187"/>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hidden="1" outlineLevel="2">
      <c r="B262" s="53" t="str">
        <f>$B$179&amp;": Ewe Lambs"</f>
        <v>7mo with 0% mated: Ewe Lambs</v>
      </c>
      <c r="C262" s="61">
        <f t="shared" si="156"/>
        <v>0</v>
      </c>
      <c r="D262" s="61">
        <f t="shared" si="157"/>
        <v>0</v>
      </c>
      <c r="E262" s="61">
        <f t="shared" si="158"/>
        <v>0</v>
      </c>
      <c r="F262" s="61">
        <f t="shared" si="159"/>
        <v>0</v>
      </c>
      <c r="G262" s="61">
        <f t="shared" si="160"/>
        <v>0</v>
      </c>
      <c r="H262" s="61">
        <f t="shared" si="161"/>
        <v>0</v>
      </c>
      <c r="I262" s="61">
        <f t="shared" si="162"/>
        <v>0</v>
      </c>
      <c r="J262" s="61">
        <f t="shared" si="163"/>
        <v>0</v>
      </c>
      <c r="K262" s="61">
        <f t="shared" si="164"/>
        <v>0</v>
      </c>
      <c r="L262" s="61">
        <f t="shared" si="165"/>
        <v>0</v>
      </c>
      <c r="M262" s="61">
        <f t="shared" si="166"/>
        <v>0</v>
      </c>
      <c r="N262" s="61">
        <f t="shared" si="167"/>
        <v>0</v>
      </c>
      <c r="O262" s="61">
        <f t="shared" si="168"/>
        <v>0</v>
      </c>
      <c r="P262" s="61">
        <f t="shared" si="169"/>
        <v>0</v>
      </c>
      <c r="Q262" s="61">
        <f t="shared" si="170"/>
        <v>0</v>
      </c>
      <c r="R262" s="452">
        <f t="shared" si="171"/>
        <v>0</v>
      </c>
      <c r="S262" s="366">
        <f>S247</f>
        <v>0</v>
      </c>
      <c r="T262" s="366">
        <f t="shared" ref="T262:BN262" si="188">T247</f>
        <v>0</v>
      </c>
      <c r="U262" s="366">
        <f t="shared" si="188"/>
        <v>0</v>
      </c>
      <c r="V262" s="366">
        <f t="shared" si="188"/>
        <v>0</v>
      </c>
      <c r="W262" s="366">
        <f t="shared" si="188"/>
        <v>0</v>
      </c>
      <c r="X262" s="366">
        <f t="shared" si="188"/>
        <v>0</v>
      </c>
      <c r="Y262" s="366">
        <f t="shared" si="188"/>
        <v>0</v>
      </c>
      <c r="Z262" s="366">
        <f t="shared" si="188"/>
        <v>0</v>
      </c>
      <c r="AA262" s="366">
        <f t="shared" si="188"/>
        <v>0</v>
      </c>
      <c r="AB262" s="366">
        <f t="shared" si="188"/>
        <v>0</v>
      </c>
      <c r="AC262" s="366">
        <f t="shared" si="188"/>
        <v>0</v>
      </c>
      <c r="AD262" s="366">
        <f t="shared" si="188"/>
        <v>0</v>
      </c>
      <c r="AE262" s="366">
        <f t="shared" si="188"/>
        <v>0</v>
      </c>
      <c r="AF262" s="366">
        <f t="shared" si="188"/>
        <v>0</v>
      </c>
      <c r="AG262" s="366">
        <f t="shared" si="188"/>
        <v>0</v>
      </c>
      <c r="AH262" s="366">
        <f t="shared" si="188"/>
        <v>0</v>
      </c>
      <c r="AI262" s="366">
        <f t="shared" si="188"/>
        <v>0</v>
      </c>
      <c r="AJ262" s="366">
        <f t="shared" si="188"/>
        <v>0</v>
      </c>
      <c r="AK262" s="366">
        <f t="shared" si="188"/>
        <v>0</v>
      </c>
      <c r="AL262" s="366">
        <f t="shared" si="188"/>
        <v>0</v>
      </c>
      <c r="AM262" s="366">
        <f t="shared" si="188"/>
        <v>0</v>
      </c>
      <c r="AN262" s="366">
        <f t="shared" si="188"/>
        <v>0</v>
      </c>
      <c r="AO262" s="366">
        <f t="shared" si="188"/>
        <v>0</v>
      </c>
      <c r="AP262" s="366">
        <f t="shared" si="188"/>
        <v>0</v>
      </c>
      <c r="AQ262" s="366">
        <f t="shared" si="188"/>
        <v>0</v>
      </c>
      <c r="AR262" s="366">
        <f t="shared" si="188"/>
        <v>0</v>
      </c>
      <c r="AS262" s="366">
        <f t="shared" si="188"/>
        <v>0</v>
      </c>
      <c r="AT262" s="366">
        <f t="shared" si="188"/>
        <v>0</v>
      </c>
      <c r="AU262" s="366">
        <f t="shared" si="188"/>
        <v>0</v>
      </c>
      <c r="AV262" s="366">
        <f t="shared" si="188"/>
        <v>0</v>
      </c>
      <c r="AW262" s="366">
        <f t="shared" si="188"/>
        <v>0</v>
      </c>
      <c r="AX262" s="366">
        <f t="shared" si="188"/>
        <v>0</v>
      </c>
      <c r="AY262" s="366">
        <f t="shared" si="188"/>
        <v>0</v>
      </c>
      <c r="AZ262" s="366">
        <f t="shared" si="188"/>
        <v>0</v>
      </c>
      <c r="BA262" s="366">
        <f t="shared" si="188"/>
        <v>0</v>
      </c>
      <c r="BB262" s="366">
        <f t="shared" si="188"/>
        <v>0</v>
      </c>
      <c r="BC262" s="366">
        <f t="shared" si="188"/>
        <v>0</v>
      </c>
      <c r="BD262" s="366">
        <f t="shared" si="188"/>
        <v>0</v>
      </c>
      <c r="BE262" s="366">
        <f t="shared" si="188"/>
        <v>0</v>
      </c>
      <c r="BF262" s="366">
        <f t="shared" si="188"/>
        <v>0</v>
      </c>
      <c r="BG262" s="366">
        <f t="shared" si="188"/>
        <v>0</v>
      </c>
      <c r="BH262" s="366">
        <f t="shared" si="188"/>
        <v>0</v>
      </c>
      <c r="BI262" s="366">
        <f t="shared" si="188"/>
        <v>0</v>
      </c>
      <c r="BJ262" s="366">
        <f t="shared" si="188"/>
        <v>0</v>
      </c>
      <c r="BK262" s="366">
        <f t="shared" si="188"/>
        <v>0</v>
      </c>
      <c r="BL262" s="366">
        <f t="shared" si="188"/>
        <v>0</v>
      </c>
      <c r="BM262" s="366">
        <f t="shared" si="188"/>
        <v>0</v>
      </c>
      <c r="BN262" s="366">
        <f t="shared" si="188"/>
        <v>0</v>
      </c>
      <c r="BO262" s="34" t="s">
        <v>1101</v>
      </c>
    </row>
    <row r="263" spans="2:67" hidden="1" outlineLevel="2">
      <c r="B263" s="54" t="s">
        <v>1139</v>
      </c>
      <c r="C263" s="252">
        <f t="shared" si="156"/>
        <v>0</v>
      </c>
      <c r="D263" s="252">
        <f t="shared" si="157"/>
        <v>0</v>
      </c>
      <c r="E263" s="252">
        <f t="shared" si="158"/>
        <v>0</v>
      </c>
      <c r="F263" s="252">
        <f t="shared" si="159"/>
        <v>0</v>
      </c>
      <c r="G263" s="252">
        <f t="shared" si="160"/>
        <v>0</v>
      </c>
      <c r="H263" s="252">
        <f t="shared" si="161"/>
        <v>0</v>
      </c>
      <c r="I263" s="252">
        <f t="shared" si="162"/>
        <v>0</v>
      </c>
      <c r="J263" s="252">
        <f t="shared" si="163"/>
        <v>0</v>
      </c>
      <c r="K263" s="252">
        <f t="shared" si="164"/>
        <v>0</v>
      </c>
      <c r="L263" s="252">
        <f t="shared" si="165"/>
        <v>0</v>
      </c>
      <c r="M263" s="252">
        <f t="shared" si="166"/>
        <v>0</v>
      </c>
      <c r="N263" s="252">
        <f t="shared" si="167"/>
        <v>0</v>
      </c>
      <c r="O263" s="252">
        <f t="shared" si="168"/>
        <v>0</v>
      </c>
      <c r="P263" s="252">
        <f t="shared" si="169"/>
        <v>0</v>
      </c>
      <c r="Q263" s="252">
        <f t="shared" si="170"/>
        <v>0</v>
      </c>
      <c r="R263" s="453">
        <f t="shared" si="171"/>
        <v>0</v>
      </c>
      <c r="S263" s="366">
        <f t="shared" ref="S263:BN263" si="189">S248</f>
        <v>0</v>
      </c>
      <c r="T263" s="366">
        <f t="shared" si="189"/>
        <v>0</v>
      </c>
      <c r="U263" s="366">
        <f t="shared" si="189"/>
        <v>0</v>
      </c>
      <c r="V263" s="366">
        <f t="shared" si="189"/>
        <v>0</v>
      </c>
      <c r="W263" s="366">
        <f t="shared" si="189"/>
        <v>0</v>
      </c>
      <c r="X263" s="366">
        <f t="shared" si="189"/>
        <v>0</v>
      </c>
      <c r="Y263" s="366">
        <f t="shared" si="189"/>
        <v>0</v>
      </c>
      <c r="Z263" s="366">
        <f t="shared" si="189"/>
        <v>0</v>
      </c>
      <c r="AA263" s="366">
        <f t="shared" si="189"/>
        <v>0</v>
      </c>
      <c r="AB263" s="366">
        <f t="shared" si="189"/>
        <v>0</v>
      </c>
      <c r="AC263" s="366">
        <f t="shared" si="189"/>
        <v>0</v>
      </c>
      <c r="AD263" s="366">
        <f t="shared" si="189"/>
        <v>0</v>
      </c>
      <c r="AE263" s="366">
        <f t="shared" si="189"/>
        <v>0</v>
      </c>
      <c r="AF263" s="366">
        <f t="shared" si="189"/>
        <v>0</v>
      </c>
      <c r="AG263" s="366">
        <f t="shared" si="189"/>
        <v>0</v>
      </c>
      <c r="AH263" s="366">
        <f t="shared" si="189"/>
        <v>0</v>
      </c>
      <c r="AI263" s="366">
        <f t="shared" si="189"/>
        <v>0</v>
      </c>
      <c r="AJ263" s="366">
        <f t="shared" si="189"/>
        <v>0</v>
      </c>
      <c r="AK263" s="366">
        <f t="shared" si="189"/>
        <v>0</v>
      </c>
      <c r="AL263" s="366">
        <f t="shared" si="189"/>
        <v>0</v>
      </c>
      <c r="AM263" s="366">
        <f t="shared" si="189"/>
        <v>0</v>
      </c>
      <c r="AN263" s="366">
        <f t="shared" si="189"/>
        <v>0</v>
      </c>
      <c r="AO263" s="366">
        <f t="shared" si="189"/>
        <v>0</v>
      </c>
      <c r="AP263" s="366">
        <f t="shared" si="189"/>
        <v>0</v>
      </c>
      <c r="AQ263" s="366">
        <f t="shared" si="189"/>
        <v>0</v>
      </c>
      <c r="AR263" s="366">
        <f t="shared" si="189"/>
        <v>0</v>
      </c>
      <c r="AS263" s="366">
        <f t="shared" si="189"/>
        <v>0</v>
      </c>
      <c r="AT263" s="366">
        <f t="shared" si="189"/>
        <v>0</v>
      </c>
      <c r="AU263" s="366">
        <f t="shared" si="189"/>
        <v>0</v>
      </c>
      <c r="AV263" s="366">
        <f t="shared" si="189"/>
        <v>0</v>
      </c>
      <c r="AW263" s="366">
        <f t="shared" si="189"/>
        <v>0</v>
      </c>
      <c r="AX263" s="366">
        <f t="shared" si="189"/>
        <v>0</v>
      </c>
      <c r="AY263" s="366">
        <f t="shared" si="189"/>
        <v>0</v>
      </c>
      <c r="AZ263" s="366">
        <f t="shared" si="189"/>
        <v>0</v>
      </c>
      <c r="BA263" s="366">
        <f t="shared" si="189"/>
        <v>0</v>
      </c>
      <c r="BB263" s="366">
        <f t="shared" si="189"/>
        <v>0</v>
      </c>
      <c r="BC263" s="366">
        <f t="shared" si="189"/>
        <v>0</v>
      </c>
      <c r="BD263" s="366">
        <f t="shared" si="189"/>
        <v>0</v>
      </c>
      <c r="BE263" s="366">
        <f t="shared" si="189"/>
        <v>0</v>
      </c>
      <c r="BF263" s="366">
        <f t="shared" si="189"/>
        <v>0</v>
      </c>
      <c r="BG263" s="366">
        <f t="shared" si="189"/>
        <v>0</v>
      </c>
      <c r="BH263" s="366">
        <f t="shared" si="189"/>
        <v>0</v>
      </c>
      <c r="BI263" s="366">
        <f t="shared" si="189"/>
        <v>0</v>
      </c>
      <c r="BJ263" s="366">
        <f t="shared" si="189"/>
        <v>0</v>
      </c>
      <c r="BK263" s="366">
        <f t="shared" si="189"/>
        <v>0</v>
      </c>
      <c r="BL263" s="366">
        <f t="shared" si="189"/>
        <v>0</v>
      </c>
      <c r="BM263" s="366">
        <f t="shared" si="189"/>
        <v>0</v>
      </c>
      <c r="BN263" s="366">
        <f t="shared" si="189"/>
        <v>0</v>
      </c>
    </row>
    <row r="264" spans="2:67" hidden="1" outlineLevel="2">
      <c r="B264" s="55" t="s">
        <v>1140</v>
      </c>
      <c r="C264" s="62">
        <f t="shared" si="156"/>
        <v>0</v>
      </c>
      <c r="D264" s="62">
        <f t="shared" si="157"/>
        <v>0</v>
      </c>
      <c r="E264" s="62">
        <f t="shared" si="158"/>
        <v>0</v>
      </c>
      <c r="F264" s="62">
        <f t="shared" si="159"/>
        <v>0</v>
      </c>
      <c r="G264" s="62">
        <f t="shared" si="160"/>
        <v>0</v>
      </c>
      <c r="H264" s="62">
        <f t="shared" si="161"/>
        <v>0</v>
      </c>
      <c r="I264" s="62">
        <f t="shared" si="162"/>
        <v>0</v>
      </c>
      <c r="J264" s="62">
        <f t="shared" si="163"/>
        <v>0</v>
      </c>
      <c r="K264" s="62">
        <f t="shared" si="164"/>
        <v>0</v>
      </c>
      <c r="L264" s="62">
        <f t="shared" si="165"/>
        <v>0</v>
      </c>
      <c r="M264" s="62">
        <f t="shared" si="166"/>
        <v>0</v>
      </c>
      <c r="N264" s="62">
        <f t="shared" si="167"/>
        <v>0</v>
      </c>
      <c r="O264" s="62">
        <f t="shared" si="168"/>
        <v>0</v>
      </c>
      <c r="P264" s="62">
        <f t="shared" si="169"/>
        <v>0</v>
      </c>
      <c r="Q264" s="62">
        <f t="shared" si="170"/>
        <v>0</v>
      </c>
      <c r="R264" s="454">
        <f t="shared" si="171"/>
        <v>0</v>
      </c>
      <c r="S264" s="366">
        <f t="shared" ref="S264:BN264" si="190">S249</f>
        <v>0</v>
      </c>
      <c r="T264" s="366">
        <f t="shared" si="190"/>
        <v>0</v>
      </c>
      <c r="U264" s="366">
        <f t="shared" si="190"/>
        <v>0</v>
      </c>
      <c r="V264" s="366">
        <f t="shared" si="190"/>
        <v>0</v>
      </c>
      <c r="W264" s="366">
        <f t="shared" si="190"/>
        <v>0</v>
      </c>
      <c r="X264" s="366">
        <f t="shared" si="190"/>
        <v>0</v>
      </c>
      <c r="Y264" s="366">
        <f t="shared" si="190"/>
        <v>0</v>
      </c>
      <c r="Z264" s="366">
        <f t="shared" si="190"/>
        <v>0</v>
      </c>
      <c r="AA264" s="366">
        <f t="shared" si="190"/>
        <v>0</v>
      </c>
      <c r="AB264" s="366">
        <f t="shared" si="190"/>
        <v>0</v>
      </c>
      <c r="AC264" s="366">
        <f t="shared" si="190"/>
        <v>0</v>
      </c>
      <c r="AD264" s="366">
        <f t="shared" si="190"/>
        <v>0</v>
      </c>
      <c r="AE264" s="366">
        <f t="shared" si="190"/>
        <v>0</v>
      </c>
      <c r="AF264" s="366">
        <f t="shared" si="190"/>
        <v>0</v>
      </c>
      <c r="AG264" s="366">
        <f t="shared" si="190"/>
        <v>0</v>
      </c>
      <c r="AH264" s="366">
        <f t="shared" si="190"/>
        <v>0</v>
      </c>
      <c r="AI264" s="366">
        <f t="shared" si="190"/>
        <v>0</v>
      </c>
      <c r="AJ264" s="366">
        <f t="shared" si="190"/>
        <v>0</v>
      </c>
      <c r="AK264" s="366">
        <f t="shared" si="190"/>
        <v>0</v>
      </c>
      <c r="AL264" s="366">
        <f t="shared" si="190"/>
        <v>0</v>
      </c>
      <c r="AM264" s="366">
        <f t="shared" si="190"/>
        <v>0</v>
      </c>
      <c r="AN264" s="366">
        <f t="shared" si="190"/>
        <v>0</v>
      </c>
      <c r="AO264" s="366">
        <f t="shared" si="190"/>
        <v>0</v>
      </c>
      <c r="AP264" s="366">
        <f t="shared" si="190"/>
        <v>0</v>
      </c>
      <c r="AQ264" s="366">
        <f t="shared" si="190"/>
        <v>0</v>
      </c>
      <c r="AR264" s="366">
        <f t="shared" si="190"/>
        <v>0</v>
      </c>
      <c r="AS264" s="366">
        <f t="shared" si="190"/>
        <v>0</v>
      </c>
      <c r="AT264" s="366">
        <f t="shared" si="190"/>
        <v>0</v>
      </c>
      <c r="AU264" s="366">
        <f t="shared" si="190"/>
        <v>0</v>
      </c>
      <c r="AV264" s="366">
        <f t="shared" si="190"/>
        <v>0</v>
      </c>
      <c r="AW264" s="366">
        <f t="shared" si="190"/>
        <v>0</v>
      </c>
      <c r="AX264" s="366">
        <f t="shared" si="190"/>
        <v>0</v>
      </c>
      <c r="AY264" s="366">
        <f t="shared" si="190"/>
        <v>0</v>
      </c>
      <c r="AZ264" s="366">
        <f t="shared" si="190"/>
        <v>0</v>
      </c>
      <c r="BA264" s="366">
        <f t="shared" si="190"/>
        <v>0</v>
      </c>
      <c r="BB264" s="366">
        <f t="shared" si="190"/>
        <v>0</v>
      </c>
      <c r="BC264" s="366">
        <f t="shared" si="190"/>
        <v>0</v>
      </c>
      <c r="BD264" s="366">
        <f t="shared" si="190"/>
        <v>0</v>
      </c>
      <c r="BE264" s="366">
        <f t="shared" si="190"/>
        <v>0</v>
      </c>
      <c r="BF264" s="366">
        <f t="shared" si="190"/>
        <v>0</v>
      </c>
      <c r="BG264" s="366">
        <f t="shared" si="190"/>
        <v>0</v>
      </c>
      <c r="BH264" s="366">
        <f t="shared" si="190"/>
        <v>0</v>
      </c>
      <c r="BI264" s="366">
        <f t="shared" si="190"/>
        <v>0</v>
      </c>
      <c r="BJ264" s="366">
        <f t="shared" si="190"/>
        <v>0</v>
      </c>
      <c r="BK264" s="366">
        <f t="shared" si="190"/>
        <v>0</v>
      </c>
      <c r="BL264" s="366">
        <f t="shared" si="190"/>
        <v>0</v>
      </c>
      <c r="BM264" s="366">
        <f t="shared" si="190"/>
        <v>0</v>
      </c>
      <c r="BN264" s="366">
        <f t="shared" si="190"/>
        <v>0</v>
      </c>
    </row>
    <row r="265" spans="2:67" ht="24.75" outlineLevel="1">
      <c r="B265" s="53" t="str">
        <f>"Grazing Intensity 2
"&amp;$B$174&amp;": Ewe Lambs"</f>
        <v>Grazing Intensity 2
Standard (7mo): Ewe Lambs</v>
      </c>
      <c r="C265" s="61">
        <f t="shared" si="156"/>
        <v>98</v>
      </c>
      <c r="D265" s="61">
        <f t="shared" si="157"/>
        <v>93</v>
      </c>
      <c r="E265" s="61">
        <f t="shared" si="158"/>
        <v>92</v>
      </c>
      <c r="F265" s="61">
        <f t="shared" si="159"/>
        <v>97</v>
      </c>
      <c r="G265" s="61">
        <f t="shared" si="160"/>
        <v>90</v>
      </c>
      <c r="H265" s="61">
        <f t="shared" si="161"/>
        <v>97</v>
      </c>
      <c r="I265" s="61">
        <f t="shared" si="162"/>
        <v>98</v>
      </c>
      <c r="J265" s="61">
        <f t="shared" si="163"/>
        <v>96</v>
      </c>
      <c r="K265" s="61">
        <f t="shared" si="164"/>
        <v>0</v>
      </c>
      <c r="L265" s="61">
        <f t="shared" si="165"/>
        <v>0</v>
      </c>
      <c r="M265" s="61">
        <f t="shared" si="166"/>
        <v>0</v>
      </c>
      <c r="N265" s="61">
        <f t="shared" si="167"/>
        <v>0</v>
      </c>
      <c r="O265" s="61">
        <f t="shared" si="168"/>
        <v>94</v>
      </c>
      <c r="P265" s="61">
        <f t="shared" si="169"/>
        <v>94</v>
      </c>
      <c r="Q265" s="61">
        <f t="shared" si="170"/>
        <v>94</v>
      </c>
      <c r="R265" s="452">
        <f t="shared" si="171"/>
        <v>95</v>
      </c>
      <c r="S265" s="463">
        <v>98</v>
      </c>
      <c r="T265" s="253">
        <v>95</v>
      </c>
      <c r="U265" s="253">
        <v>98</v>
      </c>
      <c r="V265" s="253">
        <v>98</v>
      </c>
      <c r="W265" s="253">
        <v>98</v>
      </c>
      <c r="X265" s="253">
        <v>93</v>
      </c>
      <c r="Y265" s="253">
        <v>98</v>
      </c>
      <c r="Z265" s="253">
        <v>97</v>
      </c>
      <c r="AA265" s="253"/>
      <c r="AB265" s="253"/>
      <c r="AC265" s="253"/>
      <c r="AD265" s="253"/>
      <c r="AE265" s="253">
        <v>98</v>
      </c>
      <c r="AF265" s="253">
        <v>95</v>
      </c>
      <c r="AG265" s="253">
        <v>98</v>
      </c>
      <c r="AH265" s="476">
        <v>95</v>
      </c>
      <c r="AI265" s="463">
        <v>98</v>
      </c>
      <c r="AJ265" s="253">
        <v>93</v>
      </c>
      <c r="AK265" s="253">
        <v>92</v>
      </c>
      <c r="AL265" s="253">
        <v>97</v>
      </c>
      <c r="AM265" s="253">
        <v>90</v>
      </c>
      <c r="AN265" s="253">
        <v>97</v>
      </c>
      <c r="AO265" s="253">
        <v>98</v>
      </c>
      <c r="AP265" s="253">
        <v>96</v>
      </c>
      <c r="AQ265" s="253"/>
      <c r="AR265" s="253"/>
      <c r="AS265" s="253"/>
      <c r="AT265" s="253"/>
      <c r="AU265" s="253">
        <v>94</v>
      </c>
      <c r="AV265" s="253">
        <v>94</v>
      </c>
      <c r="AW265" s="253">
        <v>94</v>
      </c>
      <c r="AX265" s="476">
        <v>95</v>
      </c>
      <c r="AY265" s="463">
        <v>90</v>
      </c>
      <c r="AZ265" s="253">
        <v>98</v>
      </c>
      <c r="BA265" s="253">
        <v>98</v>
      </c>
      <c r="BB265" s="253">
        <v>98</v>
      </c>
      <c r="BC265" s="253">
        <v>95</v>
      </c>
      <c r="BD265" s="253">
        <v>98</v>
      </c>
      <c r="BE265" s="253">
        <v>98</v>
      </c>
      <c r="BF265" s="253">
        <v>97</v>
      </c>
      <c r="BG265" s="253"/>
      <c r="BH265" s="253"/>
      <c r="BI265" s="253"/>
      <c r="BJ265" s="253"/>
      <c r="BK265" s="253">
        <v>94</v>
      </c>
      <c r="BL265" s="253">
        <v>92</v>
      </c>
      <c r="BM265" s="253">
        <v>98</v>
      </c>
      <c r="BN265" s="476">
        <v>98</v>
      </c>
      <c r="BO265" s="34" t="s">
        <v>1101</v>
      </c>
    </row>
    <row r="266" spans="2:67" outlineLevel="1">
      <c r="B266" s="54" t="s">
        <v>1139</v>
      </c>
      <c r="C266" s="252">
        <f t="shared" si="156"/>
        <v>98</v>
      </c>
      <c r="D266" s="252">
        <f t="shared" si="157"/>
        <v>95</v>
      </c>
      <c r="E266" s="252">
        <f t="shared" si="158"/>
        <v>97</v>
      </c>
      <c r="F266" s="252">
        <f t="shared" si="159"/>
        <v>93</v>
      </c>
      <c r="G266" s="252">
        <f t="shared" si="160"/>
        <v>98</v>
      </c>
      <c r="H266" s="252">
        <f t="shared" si="161"/>
        <v>97</v>
      </c>
      <c r="I266" s="252">
        <f t="shared" si="162"/>
        <v>95</v>
      </c>
      <c r="J266" s="252">
        <f t="shared" si="163"/>
        <v>94</v>
      </c>
      <c r="K266" s="252">
        <f t="shared" si="164"/>
        <v>0</v>
      </c>
      <c r="L266" s="252">
        <f t="shared" si="165"/>
        <v>0</v>
      </c>
      <c r="M266" s="252">
        <f t="shared" si="166"/>
        <v>0</v>
      </c>
      <c r="N266" s="252">
        <f t="shared" si="167"/>
        <v>0</v>
      </c>
      <c r="O266" s="252">
        <f t="shared" si="168"/>
        <v>94</v>
      </c>
      <c r="P266" s="252">
        <f t="shared" si="169"/>
        <v>95</v>
      </c>
      <c r="Q266" s="252">
        <f t="shared" si="170"/>
        <v>95</v>
      </c>
      <c r="R266" s="453">
        <f t="shared" si="171"/>
        <v>94</v>
      </c>
      <c r="S266" s="464">
        <v>98</v>
      </c>
      <c r="T266" s="251">
        <v>97</v>
      </c>
      <c r="U266" s="251">
        <v>98</v>
      </c>
      <c r="V266" s="251">
        <v>98</v>
      </c>
      <c r="W266" s="251">
        <v>95</v>
      </c>
      <c r="X266" s="251">
        <v>97</v>
      </c>
      <c r="Y266" s="251">
        <v>98</v>
      </c>
      <c r="Z266" s="251">
        <v>97</v>
      </c>
      <c r="AA266" s="251"/>
      <c r="AB266" s="251"/>
      <c r="AC266" s="251"/>
      <c r="AD266" s="251"/>
      <c r="AE266" s="251">
        <v>94</v>
      </c>
      <c r="AF266" s="251">
        <v>94</v>
      </c>
      <c r="AG266" s="251">
        <v>94</v>
      </c>
      <c r="AH266" s="477">
        <v>98</v>
      </c>
      <c r="AI266" s="464">
        <v>98</v>
      </c>
      <c r="AJ266" s="251">
        <v>95</v>
      </c>
      <c r="AK266" s="251">
        <v>97</v>
      </c>
      <c r="AL266" s="251">
        <v>93</v>
      </c>
      <c r="AM266" s="251">
        <v>98</v>
      </c>
      <c r="AN266" s="251">
        <v>97</v>
      </c>
      <c r="AO266" s="251">
        <v>95</v>
      </c>
      <c r="AP266" s="251">
        <v>94</v>
      </c>
      <c r="AQ266" s="251"/>
      <c r="AR266" s="251"/>
      <c r="AS266" s="251"/>
      <c r="AT266" s="251"/>
      <c r="AU266" s="251">
        <v>94</v>
      </c>
      <c r="AV266" s="251">
        <v>95</v>
      </c>
      <c r="AW266" s="251">
        <v>95</v>
      </c>
      <c r="AX266" s="477">
        <v>94</v>
      </c>
      <c r="AY266" s="464">
        <v>98</v>
      </c>
      <c r="AZ266" s="251">
        <v>98</v>
      </c>
      <c r="BA266" s="251">
        <v>98</v>
      </c>
      <c r="BB266" s="251">
        <v>98</v>
      </c>
      <c r="BC266" s="251">
        <v>95</v>
      </c>
      <c r="BD266" s="251">
        <v>98</v>
      </c>
      <c r="BE266" s="251">
        <v>98</v>
      </c>
      <c r="BF266" s="251">
        <v>98</v>
      </c>
      <c r="BG266" s="251"/>
      <c r="BH266" s="251"/>
      <c r="BI266" s="251"/>
      <c r="BJ266" s="251"/>
      <c r="BK266" s="251">
        <v>97</v>
      </c>
      <c r="BL266" s="251">
        <v>98</v>
      </c>
      <c r="BM266" s="251">
        <v>98</v>
      </c>
      <c r="BN266" s="477">
        <v>98</v>
      </c>
    </row>
    <row r="267" spans="2:67" outlineLevel="1">
      <c r="B267" s="55" t="s">
        <v>1140</v>
      </c>
      <c r="C267" s="62">
        <f t="shared" si="156"/>
        <v>98</v>
      </c>
      <c r="D267" s="62">
        <f t="shared" si="157"/>
        <v>95</v>
      </c>
      <c r="E267" s="62">
        <f t="shared" si="158"/>
        <v>95</v>
      </c>
      <c r="F267" s="62">
        <f t="shared" si="159"/>
        <v>94</v>
      </c>
      <c r="G267" s="62">
        <f t="shared" si="160"/>
        <v>98</v>
      </c>
      <c r="H267" s="62">
        <f t="shared" si="161"/>
        <v>97</v>
      </c>
      <c r="I267" s="62">
        <f t="shared" si="162"/>
        <v>98</v>
      </c>
      <c r="J267" s="62">
        <f t="shared" si="163"/>
        <v>94</v>
      </c>
      <c r="K267" s="62">
        <f t="shared" si="164"/>
        <v>0</v>
      </c>
      <c r="L267" s="62">
        <f t="shared" si="165"/>
        <v>0</v>
      </c>
      <c r="M267" s="62">
        <f t="shared" si="166"/>
        <v>0</v>
      </c>
      <c r="N267" s="62">
        <f t="shared" si="167"/>
        <v>0</v>
      </c>
      <c r="O267" s="62">
        <f t="shared" si="168"/>
        <v>94</v>
      </c>
      <c r="P267" s="62">
        <f t="shared" si="169"/>
        <v>94</v>
      </c>
      <c r="Q267" s="62">
        <f t="shared" si="170"/>
        <v>93</v>
      </c>
      <c r="R267" s="454">
        <f t="shared" si="171"/>
        <v>94</v>
      </c>
      <c r="S267" s="465">
        <v>98</v>
      </c>
      <c r="T267" s="250">
        <v>97</v>
      </c>
      <c r="U267" s="250">
        <v>98</v>
      </c>
      <c r="V267" s="250">
        <v>98</v>
      </c>
      <c r="W267" s="250">
        <v>98</v>
      </c>
      <c r="X267" s="250">
        <v>97</v>
      </c>
      <c r="Y267" s="250">
        <v>98</v>
      </c>
      <c r="Z267" s="250">
        <v>98</v>
      </c>
      <c r="AA267" s="250"/>
      <c r="AB267" s="250"/>
      <c r="AC267" s="250"/>
      <c r="AD267" s="250"/>
      <c r="AE267" s="250">
        <v>94</v>
      </c>
      <c r="AF267" s="250">
        <v>94</v>
      </c>
      <c r="AG267" s="250">
        <v>97</v>
      </c>
      <c r="AH267" s="478">
        <v>97</v>
      </c>
      <c r="AI267" s="465">
        <v>98</v>
      </c>
      <c r="AJ267" s="250">
        <v>95</v>
      </c>
      <c r="AK267" s="250">
        <v>95</v>
      </c>
      <c r="AL267" s="250">
        <v>94</v>
      </c>
      <c r="AM267" s="250">
        <v>98</v>
      </c>
      <c r="AN267" s="250">
        <v>97</v>
      </c>
      <c r="AO267" s="250">
        <v>98</v>
      </c>
      <c r="AP267" s="250">
        <v>94</v>
      </c>
      <c r="AQ267" s="250"/>
      <c r="AR267" s="250"/>
      <c r="AS267" s="250"/>
      <c r="AT267" s="250"/>
      <c r="AU267" s="250">
        <v>94</v>
      </c>
      <c r="AV267" s="250">
        <v>94</v>
      </c>
      <c r="AW267" s="250">
        <v>93</v>
      </c>
      <c r="AX267" s="478">
        <v>94</v>
      </c>
      <c r="AY267" s="465">
        <v>98</v>
      </c>
      <c r="AZ267" s="250">
        <v>98</v>
      </c>
      <c r="BA267" s="250">
        <v>98</v>
      </c>
      <c r="BB267" s="250">
        <v>98</v>
      </c>
      <c r="BC267" s="250">
        <v>98</v>
      </c>
      <c r="BD267" s="250">
        <v>98</v>
      </c>
      <c r="BE267" s="250">
        <v>98</v>
      </c>
      <c r="BF267" s="250">
        <v>98</v>
      </c>
      <c r="BG267" s="250"/>
      <c r="BH267" s="250"/>
      <c r="BI267" s="250"/>
      <c r="BJ267" s="250"/>
      <c r="BK267" s="250">
        <v>94</v>
      </c>
      <c r="BL267" s="250">
        <v>94</v>
      </c>
      <c r="BM267" s="250">
        <v>95</v>
      </c>
      <c r="BN267" s="478">
        <v>97</v>
      </c>
    </row>
    <row r="268" spans="2:67" outlineLevel="1">
      <c r="B268" s="53" t="str">
        <f t="shared" ref="B268" si="191">$B$175&amp;": Ewe Lambs"</f>
        <v>Early: Ewe Lambs</v>
      </c>
      <c r="C268" s="61">
        <f t="shared" si="156"/>
        <v>98</v>
      </c>
      <c r="D268" s="61">
        <f t="shared" si="157"/>
        <v>97</v>
      </c>
      <c r="E268" s="61">
        <f t="shared" si="158"/>
        <v>98</v>
      </c>
      <c r="F268" s="61">
        <f t="shared" si="159"/>
        <v>95</v>
      </c>
      <c r="G268" s="61">
        <f t="shared" si="160"/>
        <v>95</v>
      </c>
      <c r="H268" s="61">
        <f t="shared" si="161"/>
        <v>98</v>
      </c>
      <c r="I268" s="61">
        <f t="shared" si="162"/>
        <v>98</v>
      </c>
      <c r="J268" s="61">
        <f t="shared" si="163"/>
        <v>96</v>
      </c>
      <c r="K268" s="61">
        <f t="shared" si="164"/>
        <v>0</v>
      </c>
      <c r="L268" s="61">
        <f t="shared" si="165"/>
        <v>0</v>
      </c>
      <c r="M268" s="61">
        <f t="shared" si="166"/>
        <v>0</v>
      </c>
      <c r="N268" s="61">
        <f t="shared" si="167"/>
        <v>0</v>
      </c>
      <c r="O268" s="61">
        <f t="shared" si="168"/>
        <v>94</v>
      </c>
      <c r="P268" s="61">
        <f t="shared" si="169"/>
        <v>94</v>
      </c>
      <c r="Q268" s="61">
        <f t="shared" si="170"/>
        <v>95</v>
      </c>
      <c r="R268" s="452">
        <f t="shared" si="171"/>
        <v>94</v>
      </c>
      <c r="S268" s="463">
        <v>98</v>
      </c>
      <c r="T268" s="253">
        <v>95</v>
      </c>
      <c r="U268" s="253">
        <v>95</v>
      </c>
      <c r="V268" s="253">
        <v>95</v>
      </c>
      <c r="W268" s="253">
        <v>98</v>
      </c>
      <c r="X268" s="253">
        <v>94</v>
      </c>
      <c r="Y268" s="253">
        <v>98</v>
      </c>
      <c r="Z268" s="253">
        <v>98</v>
      </c>
      <c r="AA268" s="253"/>
      <c r="AB268" s="253"/>
      <c r="AC268" s="253"/>
      <c r="AD268" s="253"/>
      <c r="AE268" s="253">
        <v>95</v>
      </c>
      <c r="AF268" s="253">
        <v>94</v>
      </c>
      <c r="AG268" s="253">
        <v>94</v>
      </c>
      <c r="AH268" s="476">
        <v>93</v>
      </c>
      <c r="AI268" s="463">
        <v>98</v>
      </c>
      <c r="AJ268" s="253">
        <v>97</v>
      </c>
      <c r="AK268" s="253">
        <v>98</v>
      </c>
      <c r="AL268" s="253">
        <v>95</v>
      </c>
      <c r="AM268" s="253">
        <v>95</v>
      </c>
      <c r="AN268" s="253">
        <v>98</v>
      </c>
      <c r="AO268" s="253">
        <v>98</v>
      </c>
      <c r="AP268" s="253">
        <v>96</v>
      </c>
      <c r="AQ268" s="253"/>
      <c r="AR268" s="253"/>
      <c r="AS268" s="253"/>
      <c r="AT268" s="253"/>
      <c r="AU268" s="253">
        <v>94</v>
      </c>
      <c r="AV268" s="253">
        <v>94</v>
      </c>
      <c r="AW268" s="253">
        <v>95</v>
      </c>
      <c r="AX268" s="476">
        <v>94</v>
      </c>
      <c r="AY268" s="463">
        <v>98</v>
      </c>
      <c r="AZ268" s="253">
        <v>98</v>
      </c>
      <c r="BA268" s="253">
        <v>98</v>
      </c>
      <c r="BB268" s="253">
        <v>98</v>
      </c>
      <c r="BC268" s="253">
        <v>98</v>
      </c>
      <c r="BD268" s="253">
        <v>98</v>
      </c>
      <c r="BE268" s="253">
        <v>97</v>
      </c>
      <c r="BF268" s="253">
        <v>97</v>
      </c>
      <c r="BG268" s="253"/>
      <c r="BH268" s="253"/>
      <c r="BI268" s="253"/>
      <c r="BJ268" s="253"/>
      <c r="BK268" s="253">
        <v>92</v>
      </c>
      <c r="BL268" s="253">
        <v>98</v>
      </c>
      <c r="BM268" s="253">
        <v>92</v>
      </c>
      <c r="BN268" s="476">
        <v>98</v>
      </c>
      <c r="BO268" s="34" t="s">
        <v>1101</v>
      </c>
    </row>
    <row r="269" spans="2:67" outlineLevel="1">
      <c r="B269" s="54" t="s">
        <v>1139</v>
      </c>
      <c r="C269" s="252">
        <f t="shared" si="156"/>
        <v>98</v>
      </c>
      <c r="D269" s="252">
        <f t="shared" si="157"/>
        <v>95</v>
      </c>
      <c r="E269" s="252">
        <f t="shared" si="158"/>
        <v>98</v>
      </c>
      <c r="F269" s="252">
        <f t="shared" si="159"/>
        <v>95</v>
      </c>
      <c r="G269" s="252">
        <f t="shared" si="160"/>
        <v>95</v>
      </c>
      <c r="H269" s="252">
        <f t="shared" si="161"/>
        <v>94</v>
      </c>
      <c r="I269" s="252">
        <f t="shared" si="162"/>
        <v>98</v>
      </c>
      <c r="J269" s="252">
        <f t="shared" si="163"/>
        <v>93</v>
      </c>
      <c r="K269" s="252">
        <f t="shared" si="164"/>
        <v>0</v>
      </c>
      <c r="L269" s="252">
        <f t="shared" si="165"/>
        <v>0</v>
      </c>
      <c r="M269" s="252">
        <f t="shared" si="166"/>
        <v>0</v>
      </c>
      <c r="N269" s="252">
        <f t="shared" si="167"/>
        <v>0</v>
      </c>
      <c r="O269" s="252">
        <f t="shared" si="168"/>
        <v>94</v>
      </c>
      <c r="P269" s="252">
        <f t="shared" si="169"/>
        <v>94</v>
      </c>
      <c r="Q269" s="252">
        <f t="shared" si="170"/>
        <v>91</v>
      </c>
      <c r="R269" s="453">
        <f t="shared" si="171"/>
        <v>94</v>
      </c>
      <c r="S269" s="464">
        <v>95</v>
      </c>
      <c r="T269" s="251">
        <v>97</v>
      </c>
      <c r="U269" s="251">
        <v>97</v>
      </c>
      <c r="V269" s="251">
        <v>98</v>
      </c>
      <c r="W269" s="251">
        <v>98</v>
      </c>
      <c r="X269" s="251">
        <v>97</v>
      </c>
      <c r="Y269" s="251">
        <v>98</v>
      </c>
      <c r="Z269" s="251">
        <v>98</v>
      </c>
      <c r="AA269" s="251"/>
      <c r="AB269" s="251"/>
      <c r="AC269" s="251"/>
      <c r="AD269" s="251"/>
      <c r="AE269" s="251">
        <v>94</v>
      </c>
      <c r="AF269" s="251">
        <v>94</v>
      </c>
      <c r="AG269" s="251">
        <v>94</v>
      </c>
      <c r="AH269" s="477">
        <v>93</v>
      </c>
      <c r="AI269" s="464">
        <v>98</v>
      </c>
      <c r="AJ269" s="251">
        <v>95</v>
      </c>
      <c r="AK269" s="251">
        <v>98</v>
      </c>
      <c r="AL269" s="251">
        <v>95</v>
      </c>
      <c r="AM269" s="251">
        <v>95</v>
      </c>
      <c r="AN269" s="251">
        <v>94</v>
      </c>
      <c r="AO269" s="251">
        <v>98</v>
      </c>
      <c r="AP269" s="251">
        <v>93</v>
      </c>
      <c r="AQ269" s="251"/>
      <c r="AR269" s="251"/>
      <c r="AS269" s="251"/>
      <c r="AT269" s="251"/>
      <c r="AU269" s="251">
        <v>94</v>
      </c>
      <c r="AV269" s="251">
        <v>94</v>
      </c>
      <c r="AW269" s="251">
        <v>91</v>
      </c>
      <c r="AX269" s="477">
        <v>94</v>
      </c>
      <c r="AY269" s="464">
        <v>98</v>
      </c>
      <c r="AZ269" s="251">
        <v>98</v>
      </c>
      <c r="BA269" s="251">
        <v>97</v>
      </c>
      <c r="BB269" s="251">
        <v>98</v>
      </c>
      <c r="BC269" s="251">
        <v>98</v>
      </c>
      <c r="BD269" s="251">
        <v>97</v>
      </c>
      <c r="BE269" s="251">
        <v>98</v>
      </c>
      <c r="BF269" s="251">
        <v>95</v>
      </c>
      <c r="BG269" s="251"/>
      <c r="BH269" s="251"/>
      <c r="BI269" s="251"/>
      <c r="BJ269" s="251"/>
      <c r="BK269" s="251">
        <v>98</v>
      </c>
      <c r="BL269" s="251">
        <v>98</v>
      </c>
      <c r="BM269" s="251">
        <v>97</v>
      </c>
      <c r="BN269" s="477">
        <v>98</v>
      </c>
    </row>
    <row r="270" spans="2:67" outlineLevel="1">
      <c r="B270" s="55" t="s">
        <v>1140</v>
      </c>
      <c r="C270" s="62">
        <f t="shared" si="156"/>
        <v>98</v>
      </c>
      <c r="D270" s="62">
        <f t="shared" si="157"/>
        <v>98</v>
      </c>
      <c r="E270" s="62">
        <f t="shared" si="158"/>
        <v>95</v>
      </c>
      <c r="F270" s="62">
        <f t="shared" si="159"/>
        <v>94</v>
      </c>
      <c r="G270" s="62">
        <f t="shared" si="160"/>
        <v>98</v>
      </c>
      <c r="H270" s="62">
        <f t="shared" si="161"/>
        <v>97</v>
      </c>
      <c r="I270" s="62">
        <f t="shared" si="162"/>
        <v>98</v>
      </c>
      <c r="J270" s="62">
        <f t="shared" si="163"/>
        <v>93</v>
      </c>
      <c r="K270" s="62">
        <f t="shared" si="164"/>
        <v>0</v>
      </c>
      <c r="L270" s="62">
        <f t="shared" si="165"/>
        <v>0</v>
      </c>
      <c r="M270" s="62">
        <f t="shared" si="166"/>
        <v>0</v>
      </c>
      <c r="N270" s="62">
        <f t="shared" si="167"/>
        <v>0</v>
      </c>
      <c r="O270" s="62">
        <f t="shared" si="168"/>
        <v>94</v>
      </c>
      <c r="P270" s="62">
        <f t="shared" si="169"/>
        <v>94</v>
      </c>
      <c r="Q270" s="62">
        <f t="shared" si="170"/>
        <v>94</v>
      </c>
      <c r="R270" s="454">
        <f t="shared" si="171"/>
        <v>94</v>
      </c>
      <c r="S270" s="465">
        <v>98</v>
      </c>
      <c r="T270" s="250">
        <v>97</v>
      </c>
      <c r="U270" s="250">
        <v>98</v>
      </c>
      <c r="V270" s="250">
        <v>98</v>
      </c>
      <c r="W270" s="250">
        <v>95</v>
      </c>
      <c r="X270" s="250">
        <v>94</v>
      </c>
      <c r="Y270" s="250">
        <v>98</v>
      </c>
      <c r="Z270" s="250">
        <v>98</v>
      </c>
      <c r="AA270" s="250"/>
      <c r="AB270" s="250"/>
      <c r="AC270" s="250"/>
      <c r="AD270" s="250"/>
      <c r="AE270" s="250">
        <v>94</v>
      </c>
      <c r="AF270" s="250">
        <v>94</v>
      </c>
      <c r="AG270" s="250">
        <v>97</v>
      </c>
      <c r="AH270" s="478">
        <v>91</v>
      </c>
      <c r="AI270" s="465">
        <v>98</v>
      </c>
      <c r="AJ270" s="250">
        <v>98</v>
      </c>
      <c r="AK270" s="250">
        <v>95</v>
      </c>
      <c r="AL270" s="250">
        <v>94</v>
      </c>
      <c r="AM270" s="250">
        <v>98</v>
      </c>
      <c r="AN270" s="250">
        <v>97</v>
      </c>
      <c r="AO270" s="250">
        <v>98</v>
      </c>
      <c r="AP270" s="250">
        <v>93</v>
      </c>
      <c r="AQ270" s="250"/>
      <c r="AR270" s="250"/>
      <c r="AS270" s="250"/>
      <c r="AT270" s="250"/>
      <c r="AU270" s="250">
        <v>94</v>
      </c>
      <c r="AV270" s="250">
        <v>94</v>
      </c>
      <c r="AW270" s="250">
        <v>94</v>
      </c>
      <c r="AX270" s="478">
        <v>94</v>
      </c>
      <c r="AY270" s="465">
        <v>98</v>
      </c>
      <c r="AZ270" s="250">
        <v>97</v>
      </c>
      <c r="BA270" s="250">
        <v>98</v>
      </c>
      <c r="BB270" s="250">
        <v>98</v>
      </c>
      <c r="BC270" s="250">
        <v>98</v>
      </c>
      <c r="BD270" s="250">
        <v>98</v>
      </c>
      <c r="BE270" s="250">
        <v>98</v>
      </c>
      <c r="BF270" s="250">
        <v>98</v>
      </c>
      <c r="BG270" s="250"/>
      <c r="BH270" s="250"/>
      <c r="BI270" s="250"/>
      <c r="BJ270" s="250"/>
      <c r="BK270" s="250">
        <v>94</v>
      </c>
      <c r="BL270" s="250">
        <v>94</v>
      </c>
      <c r="BM270" s="250">
        <v>95</v>
      </c>
      <c r="BN270" s="478">
        <v>98</v>
      </c>
    </row>
    <row r="271" spans="2:67" outlineLevel="1">
      <c r="B271" s="53" t="str">
        <f t="shared" ref="B271" si="192">$B$176&amp;": Ewe Lambs"</f>
        <v>Middle: Ewe Lambs</v>
      </c>
      <c r="C271" s="61">
        <f t="shared" si="156"/>
        <v>98</v>
      </c>
      <c r="D271" s="61">
        <f t="shared" si="157"/>
        <v>98</v>
      </c>
      <c r="E271" s="61">
        <f t="shared" si="158"/>
        <v>92</v>
      </c>
      <c r="F271" s="61">
        <f t="shared" si="159"/>
        <v>97</v>
      </c>
      <c r="G271" s="61">
        <f t="shared" si="160"/>
        <v>95</v>
      </c>
      <c r="H271" s="61">
        <f t="shared" si="161"/>
        <v>92</v>
      </c>
      <c r="I271" s="61">
        <f t="shared" si="162"/>
        <v>94</v>
      </c>
      <c r="J271" s="61">
        <f t="shared" si="163"/>
        <v>96</v>
      </c>
      <c r="K271" s="61">
        <f t="shared" si="164"/>
        <v>0</v>
      </c>
      <c r="L271" s="61">
        <f t="shared" si="165"/>
        <v>0</v>
      </c>
      <c r="M271" s="61">
        <f t="shared" si="166"/>
        <v>0</v>
      </c>
      <c r="N271" s="61">
        <f t="shared" si="167"/>
        <v>0</v>
      </c>
      <c r="O271" s="61">
        <f t="shared" si="168"/>
        <v>94</v>
      </c>
      <c r="P271" s="61">
        <f t="shared" si="169"/>
        <v>94</v>
      </c>
      <c r="Q271" s="61">
        <f t="shared" si="170"/>
        <v>93</v>
      </c>
      <c r="R271" s="452">
        <f t="shared" si="171"/>
        <v>94</v>
      </c>
      <c r="S271" s="463">
        <v>98</v>
      </c>
      <c r="T271" s="253">
        <v>98</v>
      </c>
      <c r="U271" s="253">
        <v>95</v>
      </c>
      <c r="V271" s="253">
        <v>95</v>
      </c>
      <c r="W271" s="253">
        <v>98</v>
      </c>
      <c r="X271" s="253">
        <v>95</v>
      </c>
      <c r="Y271" s="253">
        <v>98</v>
      </c>
      <c r="Z271" s="253">
        <v>92</v>
      </c>
      <c r="AA271" s="253"/>
      <c r="AB271" s="253"/>
      <c r="AC271" s="253"/>
      <c r="AD271" s="253"/>
      <c r="AE271" s="253">
        <v>93</v>
      </c>
      <c r="AF271" s="253">
        <v>94</v>
      </c>
      <c r="AG271" s="253">
        <v>94</v>
      </c>
      <c r="AH271" s="476">
        <v>90</v>
      </c>
      <c r="AI271" s="463">
        <v>98</v>
      </c>
      <c r="AJ271" s="253">
        <v>98</v>
      </c>
      <c r="AK271" s="253">
        <v>92</v>
      </c>
      <c r="AL271" s="253">
        <v>97</v>
      </c>
      <c r="AM271" s="253">
        <v>95</v>
      </c>
      <c r="AN271" s="253">
        <v>92</v>
      </c>
      <c r="AO271" s="253">
        <v>94</v>
      </c>
      <c r="AP271" s="253">
        <v>96</v>
      </c>
      <c r="AQ271" s="253"/>
      <c r="AR271" s="253"/>
      <c r="AS271" s="253"/>
      <c r="AT271" s="253"/>
      <c r="AU271" s="253">
        <v>94</v>
      </c>
      <c r="AV271" s="253">
        <v>94</v>
      </c>
      <c r="AW271" s="253">
        <v>93</v>
      </c>
      <c r="AX271" s="476">
        <v>94</v>
      </c>
      <c r="AY271" s="463">
        <v>98</v>
      </c>
      <c r="AZ271" s="253">
        <v>96</v>
      </c>
      <c r="BA271" s="253">
        <v>98</v>
      </c>
      <c r="BB271" s="253">
        <v>98</v>
      </c>
      <c r="BC271" s="253">
        <v>98</v>
      </c>
      <c r="BD271" s="253">
        <v>98</v>
      </c>
      <c r="BE271" s="253">
        <v>98</v>
      </c>
      <c r="BF271" s="253">
        <v>95</v>
      </c>
      <c r="BG271" s="253"/>
      <c r="BH271" s="253"/>
      <c r="BI271" s="253"/>
      <c r="BJ271" s="253"/>
      <c r="BK271" s="253">
        <v>98</v>
      </c>
      <c r="BL271" s="253">
        <v>95</v>
      </c>
      <c r="BM271" s="253">
        <v>97</v>
      </c>
      <c r="BN271" s="476">
        <v>94</v>
      </c>
      <c r="BO271" s="34" t="s">
        <v>1101</v>
      </c>
    </row>
    <row r="272" spans="2:67" outlineLevel="1">
      <c r="B272" s="54" t="s">
        <v>1139</v>
      </c>
      <c r="C272" s="252">
        <f t="shared" si="156"/>
        <v>98</v>
      </c>
      <c r="D272" s="252">
        <f t="shared" si="157"/>
        <v>95</v>
      </c>
      <c r="E272" s="252">
        <f t="shared" si="158"/>
        <v>96</v>
      </c>
      <c r="F272" s="252">
        <f t="shared" si="159"/>
        <v>94</v>
      </c>
      <c r="G272" s="252">
        <f t="shared" si="160"/>
        <v>95</v>
      </c>
      <c r="H272" s="252">
        <f t="shared" si="161"/>
        <v>94</v>
      </c>
      <c r="I272" s="252">
        <f t="shared" si="162"/>
        <v>95</v>
      </c>
      <c r="J272" s="252">
        <f t="shared" si="163"/>
        <v>94</v>
      </c>
      <c r="K272" s="252">
        <f t="shared" si="164"/>
        <v>0</v>
      </c>
      <c r="L272" s="252">
        <f t="shared" si="165"/>
        <v>0</v>
      </c>
      <c r="M272" s="252">
        <f t="shared" si="166"/>
        <v>0</v>
      </c>
      <c r="N272" s="252">
        <f t="shared" si="167"/>
        <v>0</v>
      </c>
      <c r="O272" s="252">
        <f t="shared" si="168"/>
        <v>94</v>
      </c>
      <c r="P272" s="252">
        <f t="shared" si="169"/>
        <v>94</v>
      </c>
      <c r="Q272" s="252">
        <f t="shared" si="170"/>
        <v>91</v>
      </c>
      <c r="R272" s="453">
        <f t="shared" si="171"/>
        <v>94</v>
      </c>
      <c r="S272" s="464">
        <v>95</v>
      </c>
      <c r="T272" s="251">
        <v>97</v>
      </c>
      <c r="U272" s="251">
        <v>98</v>
      </c>
      <c r="V272" s="251">
        <v>98</v>
      </c>
      <c r="W272" s="251">
        <v>92</v>
      </c>
      <c r="X272" s="251">
        <v>97</v>
      </c>
      <c r="Y272" s="251">
        <v>98</v>
      </c>
      <c r="Z272" s="251">
        <v>97</v>
      </c>
      <c r="AA272" s="251"/>
      <c r="AB272" s="251"/>
      <c r="AC272" s="251"/>
      <c r="AD272" s="251"/>
      <c r="AE272" s="251">
        <v>95</v>
      </c>
      <c r="AF272" s="251">
        <v>94</v>
      </c>
      <c r="AG272" s="251">
        <v>94</v>
      </c>
      <c r="AH272" s="477">
        <v>93</v>
      </c>
      <c r="AI272" s="464">
        <v>98</v>
      </c>
      <c r="AJ272" s="251">
        <v>95</v>
      </c>
      <c r="AK272" s="251">
        <v>96</v>
      </c>
      <c r="AL272" s="251">
        <v>94</v>
      </c>
      <c r="AM272" s="251">
        <v>95</v>
      </c>
      <c r="AN272" s="251">
        <v>94</v>
      </c>
      <c r="AO272" s="251">
        <v>95</v>
      </c>
      <c r="AP272" s="251">
        <v>94</v>
      </c>
      <c r="AQ272" s="251"/>
      <c r="AR272" s="251"/>
      <c r="AS272" s="251"/>
      <c r="AT272" s="251"/>
      <c r="AU272" s="251">
        <v>94</v>
      </c>
      <c r="AV272" s="251">
        <v>94</v>
      </c>
      <c r="AW272" s="251">
        <v>91</v>
      </c>
      <c r="AX272" s="477">
        <v>94</v>
      </c>
      <c r="AY272" s="464">
        <v>98</v>
      </c>
      <c r="AZ272" s="251">
        <v>98</v>
      </c>
      <c r="BA272" s="251">
        <v>98</v>
      </c>
      <c r="BB272" s="251">
        <v>98</v>
      </c>
      <c r="BC272" s="251">
        <v>98</v>
      </c>
      <c r="BD272" s="251">
        <v>98</v>
      </c>
      <c r="BE272" s="251">
        <v>94</v>
      </c>
      <c r="BF272" s="251">
        <v>93</v>
      </c>
      <c r="BG272" s="251"/>
      <c r="BH272" s="251"/>
      <c r="BI272" s="251"/>
      <c r="BJ272" s="251"/>
      <c r="BK272" s="251">
        <v>97</v>
      </c>
      <c r="BL272" s="251">
        <v>98</v>
      </c>
      <c r="BM272" s="251">
        <v>97</v>
      </c>
      <c r="BN272" s="477">
        <v>98</v>
      </c>
    </row>
    <row r="273" spans="2:67" outlineLevel="1">
      <c r="B273" s="55" t="s">
        <v>1140</v>
      </c>
      <c r="C273" s="62">
        <f t="shared" si="156"/>
        <v>98</v>
      </c>
      <c r="D273" s="62">
        <f t="shared" si="157"/>
        <v>98</v>
      </c>
      <c r="E273" s="62">
        <f t="shared" si="158"/>
        <v>96</v>
      </c>
      <c r="F273" s="62">
        <f t="shared" si="159"/>
        <v>94</v>
      </c>
      <c r="G273" s="62">
        <f t="shared" si="160"/>
        <v>98</v>
      </c>
      <c r="H273" s="62">
        <f t="shared" si="161"/>
        <v>97</v>
      </c>
      <c r="I273" s="62">
        <f t="shared" si="162"/>
        <v>95</v>
      </c>
      <c r="J273" s="62">
        <f t="shared" si="163"/>
        <v>94</v>
      </c>
      <c r="K273" s="62">
        <f t="shared" si="164"/>
        <v>0</v>
      </c>
      <c r="L273" s="62">
        <f t="shared" si="165"/>
        <v>0</v>
      </c>
      <c r="M273" s="62">
        <f t="shared" si="166"/>
        <v>0</v>
      </c>
      <c r="N273" s="62">
        <f t="shared" si="167"/>
        <v>0</v>
      </c>
      <c r="O273" s="62">
        <f t="shared" si="168"/>
        <v>94</v>
      </c>
      <c r="P273" s="62">
        <f t="shared" si="169"/>
        <v>94</v>
      </c>
      <c r="Q273" s="62">
        <f t="shared" si="170"/>
        <v>94</v>
      </c>
      <c r="R273" s="454">
        <f t="shared" si="171"/>
        <v>94</v>
      </c>
      <c r="S273" s="465">
        <v>98</v>
      </c>
      <c r="T273" s="250">
        <v>97</v>
      </c>
      <c r="U273" s="250">
        <v>98</v>
      </c>
      <c r="V273" s="250">
        <v>98</v>
      </c>
      <c r="W273" s="250">
        <v>95</v>
      </c>
      <c r="X273" s="250">
        <v>94</v>
      </c>
      <c r="Y273" s="250">
        <v>98</v>
      </c>
      <c r="Z273" s="250">
        <v>98</v>
      </c>
      <c r="AA273" s="250"/>
      <c r="AB273" s="250"/>
      <c r="AC273" s="250"/>
      <c r="AD273" s="250"/>
      <c r="AE273" s="250">
        <v>94</v>
      </c>
      <c r="AF273" s="250">
        <v>94</v>
      </c>
      <c r="AG273" s="250">
        <v>97</v>
      </c>
      <c r="AH273" s="478">
        <v>91</v>
      </c>
      <c r="AI273" s="465">
        <v>98</v>
      </c>
      <c r="AJ273" s="250">
        <v>98</v>
      </c>
      <c r="AK273" s="250">
        <v>96</v>
      </c>
      <c r="AL273" s="250">
        <v>94</v>
      </c>
      <c r="AM273" s="250">
        <v>98</v>
      </c>
      <c r="AN273" s="250">
        <v>97</v>
      </c>
      <c r="AO273" s="250">
        <v>95</v>
      </c>
      <c r="AP273" s="250">
        <v>94</v>
      </c>
      <c r="AQ273" s="250"/>
      <c r="AR273" s="250"/>
      <c r="AS273" s="250"/>
      <c r="AT273" s="250"/>
      <c r="AU273" s="250">
        <v>94</v>
      </c>
      <c r="AV273" s="250">
        <v>94</v>
      </c>
      <c r="AW273" s="250">
        <v>94</v>
      </c>
      <c r="AX273" s="478">
        <v>94</v>
      </c>
      <c r="AY273" s="465">
        <v>98</v>
      </c>
      <c r="AZ273" s="250">
        <v>98</v>
      </c>
      <c r="BA273" s="250">
        <v>98</v>
      </c>
      <c r="BB273" s="250">
        <v>98</v>
      </c>
      <c r="BC273" s="250">
        <v>98</v>
      </c>
      <c r="BD273" s="250">
        <v>98</v>
      </c>
      <c r="BE273" s="250">
        <v>98</v>
      </c>
      <c r="BF273" s="250">
        <v>98</v>
      </c>
      <c r="BG273" s="250"/>
      <c r="BH273" s="250"/>
      <c r="BI273" s="250"/>
      <c r="BJ273" s="250"/>
      <c r="BK273" s="250">
        <v>94</v>
      </c>
      <c r="BL273" s="250">
        <v>91</v>
      </c>
      <c r="BM273" s="250">
        <v>94</v>
      </c>
      <c r="BN273" s="478">
        <v>98</v>
      </c>
    </row>
    <row r="274" spans="2:67" outlineLevel="1">
      <c r="B274" s="53" t="str">
        <f t="shared" ref="B274" si="193">$B$177&amp;": Ewe Lambs"</f>
        <v>Late: Ewe Lambs</v>
      </c>
      <c r="C274" s="61">
        <f t="shared" si="156"/>
        <v>98</v>
      </c>
      <c r="D274" s="61">
        <f t="shared" si="157"/>
        <v>98</v>
      </c>
      <c r="E274" s="61">
        <f t="shared" si="158"/>
        <v>95</v>
      </c>
      <c r="F274" s="61">
        <f t="shared" si="159"/>
        <v>97</v>
      </c>
      <c r="G274" s="61">
        <f t="shared" si="160"/>
        <v>98</v>
      </c>
      <c r="H274" s="61">
        <f t="shared" si="161"/>
        <v>98</v>
      </c>
      <c r="I274" s="61">
        <f t="shared" si="162"/>
        <v>92</v>
      </c>
      <c r="J274" s="61">
        <f t="shared" si="163"/>
        <v>93</v>
      </c>
      <c r="K274" s="61">
        <f t="shared" si="164"/>
        <v>0</v>
      </c>
      <c r="L274" s="61">
        <f t="shared" si="165"/>
        <v>0</v>
      </c>
      <c r="M274" s="61">
        <f t="shared" si="166"/>
        <v>0</v>
      </c>
      <c r="N274" s="61">
        <f t="shared" si="167"/>
        <v>0</v>
      </c>
      <c r="O274" s="61">
        <f t="shared" si="168"/>
        <v>94</v>
      </c>
      <c r="P274" s="61">
        <f t="shared" si="169"/>
        <v>91</v>
      </c>
      <c r="Q274" s="61">
        <f t="shared" si="170"/>
        <v>96</v>
      </c>
      <c r="R274" s="452">
        <f t="shared" si="171"/>
        <v>91</v>
      </c>
      <c r="S274" s="463">
        <v>95</v>
      </c>
      <c r="T274" s="253">
        <v>98</v>
      </c>
      <c r="U274" s="253">
        <v>92</v>
      </c>
      <c r="V274" s="253">
        <v>92</v>
      </c>
      <c r="W274" s="253">
        <v>95</v>
      </c>
      <c r="X274" s="253">
        <v>95</v>
      </c>
      <c r="Y274" s="253">
        <v>95</v>
      </c>
      <c r="Z274" s="253">
        <v>95</v>
      </c>
      <c r="AA274" s="253"/>
      <c r="AB274" s="253"/>
      <c r="AC274" s="253"/>
      <c r="AD274" s="253"/>
      <c r="AE274" s="253">
        <v>94</v>
      </c>
      <c r="AF274" s="253">
        <v>93</v>
      </c>
      <c r="AG274" s="253">
        <v>94</v>
      </c>
      <c r="AH274" s="476">
        <v>93</v>
      </c>
      <c r="AI274" s="463">
        <v>98</v>
      </c>
      <c r="AJ274" s="253">
        <v>98</v>
      </c>
      <c r="AK274" s="253">
        <v>95</v>
      </c>
      <c r="AL274" s="253">
        <v>97</v>
      </c>
      <c r="AM274" s="253">
        <v>98</v>
      </c>
      <c r="AN274" s="253">
        <v>98</v>
      </c>
      <c r="AO274" s="253">
        <v>92</v>
      </c>
      <c r="AP274" s="253">
        <v>93</v>
      </c>
      <c r="AQ274" s="253"/>
      <c r="AR274" s="253"/>
      <c r="AS274" s="253"/>
      <c r="AT274" s="253"/>
      <c r="AU274" s="253">
        <v>94</v>
      </c>
      <c r="AV274" s="253">
        <v>91</v>
      </c>
      <c r="AW274" s="253">
        <v>96</v>
      </c>
      <c r="AX274" s="476">
        <v>91</v>
      </c>
      <c r="AY274" s="463">
        <v>95</v>
      </c>
      <c r="AZ274" s="253">
        <v>96</v>
      </c>
      <c r="BA274" s="253">
        <v>98</v>
      </c>
      <c r="BB274" s="253">
        <v>98</v>
      </c>
      <c r="BC274" s="253">
        <v>97</v>
      </c>
      <c r="BD274" s="253">
        <v>98</v>
      </c>
      <c r="BE274" s="253">
        <v>98</v>
      </c>
      <c r="BF274" s="253">
        <v>98</v>
      </c>
      <c r="BG274" s="253"/>
      <c r="BH274" s="253"/>
      <c r="BI274" s="253"/>
      <c r="BJ274" s="253"/>
      <c r="BK274" s="253">
        <v>95</v>
      </c>
      <c r="BL274" s="253">
        <v>98</v>
      </c>
      <c r="BM274" s="253">
        <v>96</v>
      </c>
      <c r="BN274" s="476">
        <v>97</v>
      </c>
      <c r="BO274" s="34" t="s">
        <v>1101</v>
      </c>
    </row>
    <row r="275" spans="2:67" outlineLevel="1">
      <c r="B275" s="54" t="s">
        <v>1139</v>
      </c>
      <c r="C275" s="252">
        <f t="shared" si="156"/>
        <v>98</v>
      </c>
      <c r="D275" s="252">
        <f t="shared" si="157"/>
        <v>95</v>
      </c>
      <c r="E275" s="252">
        <f t="shared" si="158"/>
        <v>95</v>
      </c>
      <c r="F275" s="252">
        <f t="shared" si="159"/>
        <v>93</v>
      </c>
      <c r="G275" s="252">
        <f t="shared" si="160"/>
        <v>95</v>
      </c>
      <c r="H275" s="252">
        <f t="shared" si="161"/>
        <v>98</v>
      </c>
      <c r="I275" s="252">
        <f t="shared" si="162"/>
        <v>98</v>
      </c>
      <c r="J275" s="252">
        <f t="shared" si="163"/>
        <v>93</v>
      </c>
      <c r="K275" s="252">
        <f t="shared" si="164"/>
        <v>0</v>
      </c>
      <c r="L275" s="252">
        <f t="shared" si="165"/>
        <v>0</v>
      </c>
      <c r="M275" s="252">
        <f t="shared" si="166"/>
        <v>0</v>
      </c>
      <c r="N275" s="252">
        <f t="shared" si="167"/>
        <v>0</v>
      </c>
      <c r="O275" s="252">
        <f t="shared" si="168"/>
        <v>94</v>
      </c>
      <c r="P275" s="252">
        <f t="shared" si="169"/>
        <v>94</v>
      </c>
      <c r="Q275" s="252">
        <f t="shared" si="170"/>
        <v>91</v>
      </c>
      <c r="R275" s="453">
        <f t="shared" si="171"/>
        <v>95</v>
      </c>
      <c r="S275" s="464">
        <v>98</v>
      </c>
      <c r="T275" s="251">
        <v>97</v>
      </c>
      <c r="U275" s="251">
        <v>98</v>
      </c>
      <c r="V275" s="251">
        <v>98</v>
      </c>
      <c r="W275" s="251">
        <v>98</v>
      </c>
      <c r="X275" s="251">
        <v>91</v>
      </c>
      <c r="Y275" s="251">
        <v>98</v>
      </c>
      <c r="Z275" s="251">
        <v>98</v>
      </c>
      <c r="AA275" s="251"/>
      <c r="AB275" s="251"/>
      <c r="AC275" s="251"/>
      <c r="AD275" s="251"/>
      <c r="AE275" s="251">
        <v>94</v>
      </c>
      <c r="AF275" s="251">
        <v>94</v>
      </c>
      <c r="AG275" s="251">
        <v>94</v>
      </c>
      <c r="AH275" s="477">
        <v>93</v>
      </c>
      <c r="AI275" s="464">
        <v>98</v>
      </c>
      <c r="AJ275" s="251">
        <v>95</v>
      </c>
      <c r="AK275" s="251">
        <v>95</v>
      </c>
      <c r="AL275" s="251">
        <v>93</v>
      </c>
      <c r="AM275" s="251">
        <v>95</v>
      </c>
      <c r="AN275" s="251">
        <v>98</v>
      </c>
      <c r="AO275" s="251">
        <v>98</v>
      </c>
      <c r="AP275" s="251">
        <v>93</v>
      </c>
      <c r="AQ275" s="251"/>
      <c r="AR275" s="251"/>
      <c r="AS275" s="251"/>
      <c r="AT275" s="251"/>
      <c r="AU275" s="251">
        <v>94</v>
      </c>
      <c r="AV275" s="251">
        <v>94</v>
      </c>
      <c r="AW275" s="251">
        <v>91</v>
      </c>
      <c r="AX275" s="477">
        <v>95</v>
      </c>
      <c r="AY275" s="464">
        <v>98</v>
      </c>
      <c r="AZ275" s="251">
        <v>98</v>
      </c>
      <c r="BA275" s="251">
        <v>97</v>
      </c>
      <c r="BB275" s="251">
        <v>97</v>
      </c>
      <c r="BC275" s="251">
        <v>98</v>
      </c>
      <c r="BD275" s="251">
        <v>98</v>
      </c>
      <c r="BE275" s="251">
        <v>98</v>
      </c>
      <c r="BF275" s="251">
        <v>98</v>
      </c>
      <c r="BG275" s="251"/>
      <c r="BH275" s="251"/>
      <c r="BI275" s="251"/>
      <c r="BJ275" s="251"/>
      <c r="BK275" s="251">
        <v>97</v>
      </c>
      <c r="BL275" s="251">
        <v>97</v>
      </c>
      <c r="BM275" s="251">
        <v>97</v>
      </c>
      <c r="BN275" s="477">
        <v>97</v>
      </c>
    </row>
    <row r="276" spans="2:67" outlineLevel="1">
      <c r="B276" s="55" t="s">
        <v>1140</v>
      </c>
      <c r="C276" s="62">
        <f t="shared" si="156"/>
        <v>98</v>
      </c>
      <c r="D276" s="62">
        <f t="shared" si="157"/>
        <v>98</v>
      </c>
      <c r="E276" s="62">
        <f t="shared" si="158"/>
        <v>97</v>
      </c>
      <c r="F276" s="62">
        <f t="shared" si="159"/>
        <v>94</v>
      </c>
      <c r="G276" s="62">
        <f t="shared" si="160"/>
        <v>98</v>
      </c>
      <c r="H276" s="62">
        <f t="shared" si="161"/>
        <v>97</v>
      </c>
      <c r="I276" s="62">
        <f t="shared" si="162"/>
        <v>98</v>
      </c>
      <c r="J276" s="62">
        <f t="shared" si="163"/>
        <v>94</v>
      </c>
      <c r="K276" s="62">
        <f t="shared" si="164"/>
        <v>0</v>
      </c>
      <c r="L276" s="62">
        <f t="shared" si="165"/>
        <v>0</v>
      </c>
      <c r="M276" s="62">
        <f t="shared" si="166"/>
        <v>0</v>
      </c>
      <c r="N276" s="62">
        <f t="shared" si="167"/>
        <v>0</v>
      </c>
      <c r="O276" s="62">
        <f t="shared" si="168"/>
        <v>94</v>
      </c>
      <c r="P276" s="62">
        <f t="shared" si="169"/>
        <v>94</v>
      </c>
      <c r="Q276" s="62">
        <f t="shared" si="170"/>
        <v>94</v>
      </c>
      <c r="R276" s="454">
        <f t="shared" si="171"/>
        <v>94</v>
      </c>
      <c r="S276" s="465">
        <v>98</v>
      </c>
      <c r="T276" s="250">
        <v>97</v>
      </c>
      <c r="U276" s="250">
        <v>98</v>
      </c>
      <c r="V276" s="250">
        <v>98</v>
      </c>
      <c r="W276" s="250">
        <v>95</v>
      </c>
      <c r="X276" s="250">
        <v>94</v>
      </c>
      <c r="Y276" s="250">
        <v>98</v>
      </c>
      <c r="Z276" s="250">
        <v>98</v>
      </c>
      <c r="AA276" s="250"/>
      <c r="AB276" s="250"/>
      <c r="AC276" s="250"/>
      <c r="AD276" s="250"/>
      <c r="AE276" s="250">
        <v>94</v>
      </c>
      <c r="AF276" s="250">
        <v>94</v>
      </c>
      <c r="AG276" s="250">
        <v>94</v>
      </c>
      <c r="AH276" s="478">
        <v>91</v>
      </c>
      <c r="AI276" s="465">
        <v>98</v>
      </c>
      <c r="AJ276" s="250">
        <v>98</v>
      </c>
      <c r="AK276" s="250">
        <v>97</v>
      </c>
      <c r="AL276" s="250">
        <v>94</v>
      </c>
      <c r="AM276" s="250">
        <v>98</v>
      </c>
      <c r="AN276" s="250">
        <v>97</v>
      </c>
      <c r="AO276" s="250">
        <v>98</v>
      </c>
      <c r="AP276" s="250">
        <v>94</v>
      </c>
      <c r="AQ276" s="250"/>
      <c r="AR276" s="250"/>
      <c r="AS276" s="250"/>
      <c r="AT276" s="250"/>
      <c r="AU276" s="250">
        <v>94</v>
      </c>
      <c r="AV276" s="250">
        <v>94</v>
      </c>
      <c r="AW276" s="250">
        <v>94</v>
      </c>
      <c r="AX276" s="478">
        <v>94</v>
      </c>
      <c r="AY276" s="465">
        <v>98</v>
      </c>
      <c r="AZ276" s="250">
        <v>98</v>
      </c>
      <c r="BA276" s="250">
        <v>98</v>
      </c>
      <c r="BB276" s="250">
        <v>98</v>
      </c>
      <c r="BC276" s="250">
        <v>96</v>
      </c>
      <c r="BD276" s="250">
        <v>98</v>
      </c>
      <c r="BE276" s="250">
        <v>98</v>
      </c>
      <c r="BF276" s="250">
        <v>98</v>
      </c>
      <c r="BG276" s="250"/>
      <c r="BH276" s="250"/>
      <c r="BI276" s="250"/>
      <c r="BJ276" s="250"/>
      <c r="BK276" s="250">
        <v>94</v>
      </c>
      <c r="BL276" s="250">
        <v>94</v>
      </c>
      <c r="BM276" s="250">
        <v>95</v>
      </c>
      <c r="BN276" s="478">
        <v>95</v>
      </c>
    </row>
    <row r="277" spans="2:67" outlineLevel="1">
      <c r="B277" s="53" t="str">
        <f>$B$178&amp;": Ewe Lambs"</f>
        <v>V. Late: Ewe Lambs</v>
      </c>
      <c r="C277" s="61">
        <f t="shared" ref="C277:C279" si="194">CHOOSE(d.Region,S277,AI277,AY277)</f>
        <v>98</v>
      </c>
      <c r="D277" s="61">
        <f t="shared" ref="D277:D279" si="195">CHOOSE(d.Region,T277,AJ277,AZ277)</f>
        <v>98</v>
      </c>
      <c r="E277" s="61">
        <f t="shared" ref="E277:E279" si="196">CHOOSE(d.Region,U277,AK277,BA277)</f>
        <v>98</v>
      </c>
      <c r="F277" s="61">
        <f t="shared" ref="F277:F279" si="197">CHOOSE(d.Region,V277,AL277,BB277)</f>
        <v>98</v>
      </c>
      <c r="G277" s="61">
        <f t="shared" ref="G277:G279" si="198">CHOOSE(d.Region,W277,AM277,BC277)</f>
        <v>95</v>
      </c>
      <c r="H277" s="61">
        <f t="shared" ref="H277:H279" si="199">CHOOSE(d.Region,X277,AN277,BD277)</f>
        <v>98</v>
      </c>
      <c r="I277" s="61">
        <f t="shared" ref="I277:I279" si="200">CHOOSE(d.Region,Y277,AO277,BE277)</f>
        <v>95</v>
      </c>
      <c r="J277" s="61">
        <f t="shared" ref="J277:J279" si="201">CHOOSE(d.Region,Z277,AP277,BF277)</f>
        <v>92</v>
      </c>
      <c r="K277" s="61">
        <f t="shared" ref="K277:K279" si="202">CHOOSE(d.Region,AA277,AQ277,BG277)</f>
        <v>0</v>
      </c>
      <c r="L277" s="61">
        <f t="shared" ref="L277:L279" si="203">CHOOSE(d.Region,AB277,AR277,BH277)</f>
        <v>0</v>
      </c>
      <c r="M277" s="61">
        <f t="shared" ref="M277:M279" si="204">CHOOSE(d.Region,AC277,AS277,BI277)</f>
        <v>0</v>
      </c>
      <c r="N277" s="61">
        <f t="shared" ref="N277:N279" si="205">CHOOSE(d.Region,AD277,AT277,BJ277)</f>
        <v>0</v>
      </c>
      <c r="O277" s="61">
        <f t="shared" ref="O277:O279" si="206">CHOOSE(d.Region,AE277,AU277,BK277)</f>
        <v>95</v>
      </c>
      <c r="P277" s="61">
        <f t="shared" ref="P277:P279" si="207">CHOOSE(d.Region,AF277,AV277,BL277)</f>
        <v>94</v>
      </c>
      <c r="Q277" s="61">
        <f t="shared" ref="Q277:Q279" si="208">CHOOSE(d.Region,AG277,AW277,BM277)</f>
        <v>90</v>
      </c>
      <c r="R277" s="452">
        <f t="shared" ref="R277:R279" si="209">CHOOSE(d.Region,AH277,AX277,BN277)</f>
        <v>97</v>
      </c>
      <c r="S277" s="463">
        <v>94</v>
      </c>
      <c r="T277" s="253">
        <v>98</v>
      </c>
      <c r="U277" s="253">
        <v>92</v>
      </c>
      <c r="V277" s="253">
        <v>92</v>
      </c>
      <c r="W277" s="253">
        <v>95</v>
      </c>
      <c r="X277" s="253">
        <v>95</v>
      </c>
      <c r="Y277" s="253">
        <v>95</v>
      </c>
      <c r="Z277" s="253">
        <v>92</v>
      </c>
      <c r="AA277" s="253"/>
      <c r="AB277" s="253"/>
      <c r="AC277" s="253"/>
      <c r="AD277" s="253"/>
      <c r="AE277" s="253">
        <v>90</v>
      </c>
      <c r="AF277" s="253">
        <v>91</v>
      </c>
      <c r="AG277" s="253">
        <v>94</v>
      </c>
      <c r="AH277" s="476">
        <v>90</v>
      </c>
      <c r="AI277" s="463">
        <v>98</v>
      </c>
      <c r="AJ277" s="253">
        <v>98</v>
      </c>
      <c r="AK277" s="253">
        <v>98</v>
      </c>
      <c r="AL277" s="253">
        <v>98</v>
      </c>
      <c r="AM277" s="253">
        <v>95</v>
      </c>
      <c r="AN277" s="253">
        <v>98</v>
      </c>
      <c r="AO277" s="253">
        <v>95</v>
      </c>
      <c r="AP277" s="253">
        <v>92</v>
      </c>
      <c r="AQ277" s="253"/>
      <c r="AR277" s="253"/>
      <c r="AS277" s="253"/>
      <c r="AT277" s="253"/>
      <c r="AU277" s="253">
        <v>95</v>
      </c>
      <c r="AV277" s="253">
        <v>94</v>
      </c>
      <c r="AW277" s="253">
        <v>90</v>
      </c>
      <c r="AX277" s="476">
        <v>97</v>
      </c>
      <c r="AY277" s="463">
        <v>98</v>
      </c>
      <c r="AZ277" s="253">
        <v>98</v>
      </c>
      <c r="BA277" s="253">
        <v>97</v>
      </c>
      <c r="BB277" s="253">
        <v>98</v>
      </c>
      <c r="BC277" s="253">
        <v>98</v>
      </c>
      <c r="BD277" s="253">
        <v>98</v>
      </c>
      <c r="BE277" s="253">
        <v>98</v>
      </c>
      <c r="BF277" s="253">
        <v>98</v>
      </c>
      <c r="BG277" s="253"/>
      <c r="BH277" s="253"/>
      <c r="BI277" s="253"/>
      <c r="BJ277" s="253"/>
      <c r="BK277" s="253">
        <v>98</v>
      </c>
      <c r="BL277" s="253">
        <v>92</v>
      </c>
      <c r="BM277" s="253">
        <v>95</v>
      </c>
      <c r="BN277" s="476">
        <v>95</v>
      </c>
      <c r="BO277" s="34" t="s">
        <v>1101</v>
      </c>
    </row>
    <row r="278" spans="2:67" outlineLevel="1">
      <c r="B278" s="54" t="s">
        <v>1139</v>
      </c>
      <c r="C278" s="252">
        <f t="shared" si="194"/>
        <v>98</v>
      </c>
      <c r="D278" s="252">
        <f t="shared" si="195"/>
        <v>95</v>
      </c>
      <c r="E278" s="252">
        <f t="shared" si="196"/>
        <v>93</v>
      </c>
      <c r="F278" s="252">
        <f t="shared" si="197"/>
        <v>93</v>
      </c>
      <c r="G278" s="252">
        <f t="shared" si="198"/>
        <v>95</v>
      </c>
      <c r="H278" s="252">
        <f t="shared" si="199"/>
        <v>97</v>
      </c>
      <c r="I278" s="252">
        <f t="shared" si="200"/>
        <v>95</v>
      </c>
      <c r="J278" s="252">
        <f t="shared" si="201"/>
        <v>94</v>
      </c>
      <c r="K278" s="252">
        <f t="shared" si="202"/>
        <v>0</v>
      </c>
      <c r="L278" s="252">
        <f t="shared" si="203"/>
        <v>0</v>
      </c>
      <c r="M278" s="252">
        <f t="shared" si="204"/>
        <v>0</v>
      </c>
      <c r="N278" s="252">
        <f t="shared" si="205"/>
        <v>0</v>
      </c>
      <c r="O278" s="252">
        <f t="shared" si="206"/>
        <v>94</v>
      </c>
      <c r="P278" s="252">
        <f t="shared" si="207"/>
        <v>94</v>
      </c>
      <c r="Q278" s="252">
        <f t="shared" si="208"/>
        <v>90</v>
      </c>
      <c r="R278" s="453">
        <f t="shared" si="209"/>
        <v>94</v>
      </c>
      <c r="S278" s="464">
        <v>95</v>
      </c>
      <c r="T278" s="251">
        <v>97</v>
      </c>
      <c r="U278" s="251">
        <v>98</v>
      </c>
      <c r="V278" s="251">
        <v>98</v>
      </c>
      <c r="W278" s="251">
        <v>98</v>
      </c>
      <c r="X278" s="251">
        <v>97</v>
      </c>
      <c r="Y278" s="251">
        <v>98</v>
      </c>
      <c r="Z278" s="251">
        <v>98</v>
      </c>
      <c r="AA278" s="251"/>
      <c r="AB278" s="251"/>
      <c r="AC278" s="251"/>
      <c r="AD278" s="251"/>
      <c r="AE278" s="251">
        <v>97</v>
      </c>
      <c r="AF278" s="251">
        <v>94</v>
      </c>
      <c r="AG278" s="251">
        <v>94</v>
      </c>
      <c r="AH278" s="477">
        <v>97</v>
      </c>
      <c r="AI278" s="464">
        <v>98</v>
      </c>
      <c r="AJ278" s="251">
        <v>95</v>
      </c>
      <c r="AK278" s="251">
        <v>93</v>
      </c>
      <c r="AL278" s="251">
        <v>93</v>
      </c>
      <c r="AM278" s="251">
        <v>95</v>
      </c>
      <c r="AN278" s="251">
        <v>97</v>
      </c>
      <c r="AO278" s="251">
        <v>95</v>
      </c>
      <c r="AP278" s="251">
        <v>94</v>
      </c>
      <c r="AQ278" s="251"/>
      <c r="AR278" s="251"/>
      <c r="AS278" s="251"/>
      <c r="AT278" s="251"/>
      <c r="AU278" s="251">
        <v>94</v>
      </c>
      <c r="AV278" s="251">
        <v>94</v>
      </c>
      <c r="AW278" s="251">
        <v>90</v>
      </c>
      <c r="AX278" s="477">
        <v>94</v>
      </c>
      <c r="AY278" s="464">
        <v>98</v>
      </c>
      <c r="AZ278" s="251">
        <v>98</v>
      </c>
      <c r="BA278" s="251">
        <v>98</v>
      </c>
      <c r="BB278" s="251">
        <v>97</v>
      </c>
      <c r="BC278" s="251">
        <v>95</v>
      </c>
      <c r="BD278" s="251">
        <v>97</v>
      </c>
      <c r="BE278" s="251">
        <v>98</v>
      </c>
      <c r="BF278" s="251">
        <v>94</v>
      </c>
      <c r="BG278" s="251"/>
      <c r="BH278" s="251"/>
      <c r="BI278" s="251"/>
      <c r="BJ278" s="251"/>
      <c r="BK278" s="251">
        <v>97</v>
      </c>
      <c r="BL278" s="251">
        <v>95</v>
      </c>
      <c r="BM278" s="251">
        <v>94</v>
      </c>
      <c r="BN278" s="477">
        <v>98</v>
      </c>
    </row>
    <row r="279" spans="2:67" outlineLevel="1">
      <c r="B279" s="55" t="s">
        <v>1140</v>
      </c>
      <c r="C279" s="62">
        <f t="shared" si="194"/>
        <v>98</v>
      </c>
      <c r="D279" s="62">
        <f t="shared" si="195"/>
        <v>98</v>
      </c>
      <c r="E279" s="62">
        <f t="shared" si="196"/>
        <v>93</v>
      </c>
      <c r="F279" s="62">
        <f t="shared" si="197"/>
        <v>93</v>
      </c>
      <c r="G279" s="62">
        <f t="shared" si="198"/>
        <v>98</v>
      </c>
      <c r="H279" s="62">
        <f t="shared" si="199"/>
        <v>97</v>
      </c>
      <c r="I279" s="62">
        <f t="shared" si="200"/>
        <v>98</v>
      </c>
      <c r="J279" s="62">
        <f t="shared" si="201"/>
        <v>94</v>
      </c>
      <c r="K279" s="62">
        <f t="shared" si="202"/>
        <v>0</v>
      </c>
      <c r="L279" s="62">
        <f t="shared" si="203"/>
        <v>0</v>
      </c>
      <c r="M279" s="62">
        <f t="shared" si="204"/>
        <v>0</v>
      </c>
      <c r="N279" s="62">
        <f t="shared" si="205"/>
        <v>0</v>
      </c>
      <c r="O279" s="62">
        <f t="shared" si="206"/>
        <v>94</v>
      </c>
      <c r="P279" s="62">
        <f t="shared" si="207"/>
        <v>94</v>
      </c>
      <c r="Q279" s="62">
        <f t="shared" si="208"/>
        <v>91</v>
      </c>
      <c r="R279" s="454">
        <f t="shared" si="209"/>
        <v>94</v>
      </c>
      <c r="S279" s="465">
        <v>98</v>
      </c>
      <c r="T279" s="250">
        <v>97</v>
      </c>
      <c r="U279" s="250">
        <v>98</v>
      </c>
      <c r="V279" s="250">
        <v>98</v>
      </c>
      <c r="W279" s="250">
        <v>98</v>
      </c>
      <c r="X279" s="250">
        <v>97</v>
      </c>
      <c r="Y279" s="250">
        <v>98</v>
      </c>
      <c r="Z279" s="250">
        <v>98</v>
      </c>
      <c r="AA279" s="250"/>
      <c r="AB279" s="250"/>
      <c r="AC279" s="250"/>
      <c r="AD279" s="250"/>
      <c r="AE279" s="250">
        <v>94</v>
      </c>
      <c r="AF279" s="250">
        <v>94</v>
      </c>
      <c r="AG279" s="250">
        <v>94</v>
      </c>
      <c r="AH279" s="478">
        <v>94</v>
      </c>
      <c r="AI279" s="465">
        <v>98</v>
      </c>
      <c r="AJ279" s="250">
        <v>98</v>
      </c>
      <c r="AK279" s="250">
        <v>93</v>
      </c>
      <c r="AL279" s="250">
        <v>93</v>
      </c>
      <c r="AM279" s="250">
        <v>98</v>
      </c>
      <c r="AN279" s="250">
        <v>97</v>
      </c>
      <c r="AO279" s="250">
        <v>98</v>
      </c>
      <c r="AP279" s="250">
        <v>94</v>
      </c>
      <c r="AQ279" s="250"/>
      <c r="AR279" s="250"/>
      <c r="AS279" s="250"/>
      <c r="AT279" s="250"/>
      <c r="AU279" s="250">
        <v>94</v>
      </c>
      <c r="AV279" s="250">
        <v>94</v>
      </c>
      <c r="AW279" s="250">
        <v>91</v>
      </c>
      <c r="AX279" s="478">
        <v>94</v>
      </c>
      <c r="AY279" s="465">
        <v>98</v>
      </c>
      <c r="AZ279" s="250">
        <v>98</v>
      </c>
      <c r="BA279" s="250">
        <v>98</v>
      </c>
      <c r="BB279" s="250">
        <v>98</v>
      </c>
      <c r="BC279" s="250">
        <v>98</v>
      </c>
      <c r="BD279" s="250">
        <v>98</v>
      </c>
      <c r="BE279" s="250">
        <v>98</v>
      </c>
      <c r="BF279" s="250">
        <v>98</v>
      </c>
      <c r="BG279" s="250"/>
      <c r="BH279" s="250"/>
      <c r="BI279" s="250"/>
      <c r="BJ279" s="250"/>
      <c r="BK279" s="250">
        <v>91</v>
      </c>
      <c r="BL279" s="250">
        <v>94</v>
      </c>
      <c r="BM279" s="250">
        <v>95</v>
      </c>
      <c r="BN279" s="478">
        <v>95</v>
      </c>
    </row>
    <row r="280" spans="2:67" outlineLevel="1">
      <c r="B280" s="53" t="str">
        <f t="shared" ref="B280" si="210">$B$179&amp;": Ewe Lambs"</f>
        <v>7mo with 0% mated: Ewe Lambs</v>
      </c>
      <c r="C280" s="61">
        <f t="shared" si="156"/>
        <v>90</v>
      </c>
      <c r="D280" s="61">
        <f t="shared" si="157"/>
        <v>90</v>
      </c>
      <c r="E280" s="61">
        <f t="shared" si="158"/>
        <v>90</v>
      </c>
      <c r="F280" s="61">
        <f t="shared" si="159"/>
        <v>92</v>
      </c>
      <c r="G280" s="61">
        <f t="shared" si="160"/>
        <v>90</v>
      </c>
      <c r="H280" s="61">
        <f t="shared" si="161"/>
        <v>90</v>
      </c>
      <c r="I280" s="61">
        <f t="shared" si="162"/>
        <v>90</v>
      </c>
      <c r="J280" s="61">
        <f t="shared" si="163"/>
        <v>90</v>
      </c>
      <c r="K280" s="61">
        <f t="shared" si="164"/>
        <v>0</v>
      </c>
      <c r="L280" s="61">
        <f t="shared" si="165"/>
        <v>0</v>
      </c>
      <c r="M280" s="61">
        <f t="shared" si="166"/>
        <v>0</v>
      </c>
      <c r="N280" s="61">
        <f t="shared" si="167"/>
        <v>0</v>
      </c>
      <c r="O280" s="61">
        <f t="shared" si="168"/>
        <v>91</v>
      </c>
      <c r="P280" s="61">
        <f t="shared" si="169"/>
        <v>90</v>
      </c>
      <c r="Q280" s="61">
        <f t="shared" si="170"/>
        <v>90</v>
      </c>
      <c r="R280" s="452">
        <f t="shared" si="171"/>
        <v>90</v>
      </c>
      <c r="S280" s="463">
        <v>90</v>
      </c>
      <c r="T280" s="253">
        <v>90</v>
      </c>
      <c r="U280" s="253">
        <v>90</v>
      </c>
      <c r="V280" s="253">
        <v>90</v>
      </c>
      <c r="W280" s="253">
        <v>90</v>
      </c>
      <c r="X280" s="253">
        <v>90</v>
      </c>
      <c r="Y280" s="253">
        <v>90</v>
      </c>
      <c r="Z280" s="253">
        <v>90</v>
      </c>
      <c r="AA280" s="253"/>
      <c r="AB280" s="253"/>
      <c r="AC280" s="253"/>
      <c r="AD280" s="253"/>
      <c r="AE280" s="253">
        <v>93</v>
      </c>
      <c r="AF280" s="253">
        <v>93</v>
      </c>
      <c r="AG280" s="253">
        <v>96</v>
      </c>
      <c r="AH280" s="476">
        <v>98</v>
      </c>
      <c r="AI280" s="463">
        <v>90</v>
      </c>
      <c r="AJ280" s="253">
        <v>90</v>
      </c>
      <c r="AK280" s="253">
        <v>90</v>
      </c>
      <c r="AL280" s="253">
        <v>92</v>
      </c>
      <c r="AM280" s="253">
        <v>90</v>
      </c>
      <c r="AN280" s="253">
        <v>90</v>
      </c>
      <c r="AO280" s="253">
        <v>90</v>
      </c>
      <c r="AP280" s="253">
        <v>90</v>
      </c>
      <c r="AQ280" s="253"/>
      <c r="AR280" s="253"/>
      <c r="AS280" s="253"/>
      <c r="AT280" s="253"/>
      <c r="AU280" s="253">
        <v>91</v>
      </c>
      <c r="AV280" s="253">
        <v>90</v>
      </c>
      <c r="AW280" s="253">
        <v>90</v>
      </c>
      <c r="AX280" s="476">
        <v>90</v>
      </c>
      <c r="AY280" s="463">
        <v>90</v>
      </c>
      <c r="AZ280" s="253">
        <v>90</v>
      </c>
      <c r="BA280" s="253">
        <v>90</v>
      </c>
      <c r="BB280" s="253">
        <v>90</v>
      </c>
      <c r="BC280" s="253">
        <v>90</v>
      </c>
      <c r="BD280" s="253">
        <v>90</v>
      </c>
      <c r="BE280" s="253">
        <v>90</v>
      </c>
      <c r="BF280" s="253">
        <v>90</v>
      </c>
      <c r="BG280" s="253"/>
      <c r="BH280" s="253"/>
      <c r="BI280" s="253"/>
      <c r="BJ280" s="253"/>
      <c r="BK280" s="253">
        <v>90</v>
      </c>
      <c r="BL280" s="253">
        <v>90</v>
      </c>
      <c r="BM280" s="253">
        <v>90</v>
      </c>
      <c r="BN280" s="476">
        <v>90</v>
      </c>
      <c r="BO280" s="34" t="s">
        <v>1101</v>
      </c>
    </row>
    <row r="281" spans="2:67" outlineLevel="1">
      <c r="B281" s="54" t="s">
        <v>1139</v>
      </c>
      <c r="C281" s="252">
        <f t="shared" si="156"/>
        <v>98</v>
      </c>
      <c r="D281" s="252">
        <f t="shared" si="157"/>
        <v>94</v>
      </c>
      <c r="E281" s="252">
        <f t="shared" si="158"/>
        <v>94</v>
      </c>
      <c r="F281" s="252">
        <f t="shared" si="159"/>
        <v>94</v>
      </c>
      <c r="G281" s="252">
        <f t="shared" si="160"/>
        <v>95</v>
      </c>
      <c r="H281" s="252">
        <f t="shared" si="161"/>
        <v>97</v>
      </c>
      <c r="I281" s="252">
        <f t="shared" si="162"/>
        <v>95</v>
      </c>
      <c r="J281" s="252">
        <f t="shared" si="163"/>
        <v>94</v>
      </c>
      <c r="K281" s="252">
        <f t="shared" si="164"/>
        <v>0</v>
      </c>
      <c r="L281" s="252">
        <f t="shared" si="165"/>
        <v>0</v>
      </c>
      <c r="M281" s="252">
        <f t="shared" si="166"/>
        <v>0</v>
      </c>
      <c r="N281" s="252">
        <f t="shared" si="167"/>
        <v>0</v>
      </c>
      <c r="O281" s="252">
        <f t="shared" si="168"/>
        <v>94</v>
      </c>
      <c r="P281" s="252">
        <f t="shared" si="169"/>
        <v>91</v>
      </c>
      <c r="Q281" s="252">
        <f t="shared" si="170"/>
        <v>94</v>
      </c>
      <c r="R281" s="453">
        <f t="shared" si="171"/>
        <v>94</v>
      </c>
      <c r="S281" s="464">
        <v>98</v>
      </c>
      <c r="T281" s="251">
        <v>98</v>
      </c>
      <c r="U281" s="251">
        <v>95</v>
      </c>
      <c r="V281" s="251">
        <v>95</v>
      </c>
      <c r="W281" s="251">
        <v>98</v>
      </c>
      <c r="X281" s="251">
        <v>97</v>
      </c>
      <c r="Y281" s="251">
        <v>98</v>
      </c>
      <c r="Z281" s="251">
        <v>94</v>
      </c>
      <c r="AA281" s="251"/>
      <c r="AB281" s="251"/>
      <c r="AC281" s="251"/>
      <c r="AD281" s="251"/>
      <c r="AE281" s="251">
        <v>94</v>
      </c>
      <c r="AF281" s="251">
        <v>94</v>
      </c>
      <c r="AG281" s="251">
        <v>96</v>
      </c>
      <c r="AH281" s="477">
        <v>97</v>
      </c>
      <c r="AI281" s="464">
        <v>98</v>
      </c>
      <c r="AJ281" s="251">
        <v>94</v>
      </c>
      <c r="AK281" s="251">
        <v>94</v>
      </c>
      <c r="AL281" s="251">
        <v>94</v>
      </c>
      <c r="AM281" s="251">
        <v>95</v>
      </c>
      <c r="AN281" s="251">
        <v>97</v>
      </c>
      <c r="AO281" s="251">
        <v>95</v>
      </c>
      <c r="AP281" s="251">
        <v>94</v>
      </c>
      <c r="AQ281" s="251"/>
      <c r="AR281" s="251"/>
      <c r="AS281" s="251"/>
      <c r="AT281" s="251"/>
      <c r="AU281" s="251">
        <v>94</v>
      </c>
      <c r="AV281" s="251">
        <v>91</v>
      </c>
      <c r="AW281" s="251">
        <v>94</v>
      </c>
      <c r="AX281" s="477">
        <v>94</v>
      </c>
      <c r="AY281" s="464">
        <v>98</v>
      </c>
      <c r="AZ281" s="251">
        <v>98</v>
      </c>
      <c r="BA281" s="251">
        <v>98</v>
      </c>
      <c r="BB281" s="251">
        <v>98</v>
      </c>
      <c r="BC281" s="251">
        <v>98</v>
      </c>
      <c r="BD281" s="251">
        <v>98</v>
      </c>
      <c r="BE281" s="251">
        <v>98</v>
      </c>
      <c r="BF281" s="251">
        <v>98</v>
      </c>
      <c r="BG281" s="251"/>
      <c r="BH281" s="251"/>
      <c r="BI281" s="251"/>
      <c r="BJ281" s="251"/>
      <c r="BK281" s="251">
        <v>97</v>
      </c>
      <c r="BL281" s="251">
        <v>95</v>
      </c>
      <c r="BM281" s="251">
        <v>97</v>
      </c>
      <c r="BN281" s="477">
        <v>94</v>
      </c>
    </row>
    <row r="282" spans="2:67" outlineLevel="1">
      <c r="B282" s="55" t="s">
        <v>1140</v>
      </c>
      <c r="C282" s="62">
        <f t="shared" si="156"/>
        <v>98</v>
      </c>
      <c r="D282" s="62">
        <f t="shared" si="157"/>
        <v>98</v>
      </c>
      <c r="E282" s="62">
        <f t="shared" si="158"/>
        <v>94</v>
      </c>
      <c r="F282" s="62">
        <f t="shared" si="159"/>
        <v>94</v>
      </c>
      <c r="G282" s="62">
        <f t="shared" si="160"/>
        <v>98</v>
      </c>
      <c r="H282" s="62">
        <f t="shared" si="161"/>
        <v>94</v>
      </c>
      <c r="I282" s="62">
        <f t="shared" si="162"/>
        <v>98</v>
      </c>
      <c r="J282" s="62">
        <f t="shared" si="163"/>
        <v>94</v>
      </c>
      <c r="K282" s="62">
        <f t="shared" si="164"/>
        <v>0</v>
      </c>
      <c r="L282" s="62">
        <f t="shared" si="165"/>
        <v>0</v>
      </c>
      <c r="M282" s="62">
        <f t="shared" si="166"/>
        <v>0</v>
      </c>
      <c r="N282" s="62">
        <f t="shared" si="167"/>
        <v>0</v>
      </c>
      <c r="O282" s="62">
        <f t="shared" si="168"/>
        <v>94</v>
      </c>
      <c r="P282" s="62">
        <f t="shared" si="169"/>
        <v>94</v>
      </c>
      <c r="Q282" s="62">
        <f t="shared" si="170"/>
        <v>94</v>
      </c>
      <c r="R282" s="454">
        <f t="shared" si="171"/>
        <v>97</v>
      </c>
      <c r="S282" s="465">
        <v>98</v>
      </c>
      <c r="T282" s="250">
        <v>97</v>
      </c>
      <c r="U282" s="250">
        <v>98</v>
      </c>
      <c r="V282" s="250">
        <v>98</v>
      </c>
      <c r="W282" s="250">
        <v>98</v>
      </c>
      <c r="X282" s="250">
        <v>97</v>
      </c>
      <c r="Y282" s="250">
        <v>98</v>
      </c>
      <c r="Z282" s="250">
        <v>98</v>
      </c>
      <c r="AA282" s="250"/>
      <c r="AB282" s="250"/>
      <c r="AC282" s="250"/>
      <c r="AD282" s="250"/>
      <c r="AE282" s="250">
        <v>94</v>
      </c>
      <c r="AF282" s="250">
        <v>94</v>
      </c>
      <c r="AG282" s="250">
        <v>94</v>
      </c>
      <c r="AH282" s="478">
        <v>94</v>
      </c>
      <c r="AI282" s="465">
        <v>98</v>
      </c>
      <c r="AJ282" s="250">
        <v>98</v>
      </c>
      <c r="AK282" s="250">
        <v>94</v>
      </c>
      <c r="AL282" s="250">
        <v>94</v>
      </c>
      <c r="AM282" s="250">
        <v>98</v>
      </c>
      <c r="AN282" s="250">
        <v>94</v>
      </c>
      <c r="AO282" s="250">
        <v>98</v>
      </c>
      <c r="AP282" s="250">
        <v>94</v>
      </c>
      <c r="AQ282" s="250"/>
      <c r="AR282" s="250"/>
      <c r="AS282" s="250"/>
      <c r="AT282" s="250"/>
      <c r="AU282" s="250">
        <v>94</v>
      </c>
      <c r="AV282" s="250">
        <v>94</v>
      </c>
      <c r="AW282" s="250">
        <v>94</v>
      </c>
      <c r="AX282" s="478">
        <v>97</v>
      </c>
      <c r="AY282" s="465">
        <v>98</v>
      </c>
      <c r="AZ282" s="250">
        <v>98</v>
      </c>
      <c r="BA282" s="250">
        <v>98</v>
      </c>
      <c r="BB282" s="250">
        <v>98</v>
      </c>
      <c r="BC282" s="250">
        <v>98</v>
      </c>
      <c r="BD282" s="250">
        <v>98</v>
      </c>
      <c r="BE282" s="250">
        <v>98</v>
      </c>
      <c r="BF282" s="250">
        <v>98</v>
      </c>
      <c r="BG282" s="250"/>
      <c r="BH282" s="250"/>
      <c r="BI282" s="250"/>
      <c r="BJ282" s="250"/>
      <c r="BK282" s="250">
        <v>94</v>
      </c>
      <c r="BL282" s="250">
        <v>94</v>
      </c>
      <c r="BM282" s="250">
        <v>95</v>
      </c>
      <c r="BN282" s="478">
        <v>98</v>
      </c>
    </row>
    <row r="283" spans="2:67" ht="24.75" hidden="1" outlineLevel="2">
      <c r="B283" s="53" t="str">
        <f>"Grazing Intensity 3
"&amp;$B$174&amp;": Ewe Lambs"</f>
        <v>Grazing Intensity 3
Standard (7mo): Ewe Lambs</v>
      </c>
      <c r="C283" s="61">
        <f t="shared" si="156"/>
        <v>0</v>
      </c>
      <c r="D283" s="61">
        <f t="shared" si="157"/>
        <v>0</v>
      </c>
      <c r="E283" s="61">
        <f t="shared" si="158"/>
        <v>0</v>
      </c>
      <c r="F283" s="61">
        <f t="shared" si="159"/>
        <v>0</v>
      </c>
      <c r="G283" s="61">
        <f t="shared" si="160"/>
        <v>0</v>
      </c>
      <c r="H283" s="61">
        <f t="shared" si="161"/>
        <v>0</v>
      </c>
      <c r="I283" s="61">
        <f t="shared" si="162"/>
        <v>0</v>
      </c>
      <c r="J283" s="61">
        <f t="shared" si="163"/>
        <v>0</v>
      </c>
      <c r="K283" s="61">
        <f t="shared" si="164"/>
        <v>0</v>
      </c>
      <c r="L283" s="61">
        <f t="shared" si="165"/>
        <v>0</v>
      </c>
      <c r="M283" s="61">
        <f t="shared" si="166"/>
        <v>0</v>
      </c>
      <c r="N283" s="61">
        <f t="shared" si="167"/>
        <v>0</v>
      </c>
      <c r="O283" s="61">
        <f t="shared" si="168"/>
        <v>0</v>
      </c>
      <c r="P283" s="61">
        <f t="shared" si="169"/>
        <v>0</v>
      </c>
      <c r="Q283" s="61">
        <f t="shared" si="170"/>
        <v>0</v>
      </c>
      <c r="R283" s="452">
        <f t="shared" si="171"/>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t="s">
        <v>1101</v>
      </c>
    </row>
    <row r="284" spans="2:67" hidden="1" outlineLevel="2">
      <c r="B284" s="54" t="s">
        <v>1139</v>
      </c>
      <c r="C284" s="252">
        <f t="shared" si="156"/>
        <v>0</v>
      </c>
      <c r="D284" s="252">
        <f t="shared" si="157"/>
        <v>0</v>
      </c>
      <c r="E284" s="252">
        <f t="shared" si="158"/>
        <v>0</v>
      </c>
      <c r="F284" s="252">
        <f t="shared" si="159"/>
        <v>0</v>
      </c>
      <c r="G284" s="252">
        <f t="shared" si="160"/>
        <v>0</v>
      </c>
      <c r="H284" s="252">
        <f t="shared" si="161"/>
        <v>0</v>
      </c>
      <c r="I284" s="252">
        <f t="shared" si="162"/>
        <v>0</v>
      </c>
      <c r="J284" s="252">
        <f t="shared" si="163"/>
        <v>0</v>
      </c>
      <c r="K284" s="252">
        <f t="shared" si="164"/>
        <v>0</v>
      </c>
      <c r="L284" s="252">
        <f t="shared" si="165"/>
        <v>0</v>
      </c>
      <c r="M284" s="252">
        <f t="shared" si="166"/>
        <v>0</v>
      </c>
      <c r="N284" s="252">
        <f t="shared" si="167"/>
        <v>0</v>
      </c>
      <c r="O284" s="252">
        <f t="shared" si="168"/>
        <v>0</v>
      </c>
      <c r="P284" s="252">
        <f t="shared" si="169"/>
        <v>0</v>
      </c>
      <c r="Q284" s="252">
        <f t="shared" si="170"/>
        <v>0</v>
      </c>
      <c r="R284" s="453">
        <f t="shared" si="171"/>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56"/>
        <v>0</v>
      </c>
      <c r="D285" s="62">
        <f t="shared" si="157"/>
        <v>0</v>
      </c>
      <c r="E285" s="62">
        <f t="shared" si="158"/>
        <v>0</v>
      </c>
      <c r="F285" s="62">
        <f t="shared" si="159"/>
        <v>0</v>
      </c>
      <c r="G285" s="62">
        <f t="shared" si="160"/>
        <v>0</v>
      </c>
      <c r="H285" s="62">
        <f t="shared" si="161"/>
        <v>0</v>
      </c>
      <c r="I285" s="62">
        <f t="shared" si="162"/>
        <v>0</v>
      </c>
      <c r="J285" s="62">
        <f t="shared" si="163"/>
        <v>0</v>
      </c>
      <c r="K285" s="62">
        <f t="shared" si="164"/>
        <v>0</v>
      </c>
      <c r="L285" s="62">
        <f t="shared" si="165"/>
        <v>0</v>
      </c>
      <c r="M285" s="62">
        <f t="shared" si="166"/>
        <v>0</v>
      </c>
      <c r="N285" s="62">
        <f t="shared" si="167"/>
        <v>0</v>
      </c>
      <c r="O285" s="62">
        <f t="shared" si="168"/>
        <v>0</v>
      </c>
      <c r="P285" s="62">
        <f t="shared" si="169"/>
        <v>0</v>
      </c>
      <c r="Q285" s="62">
        <f t="shared" si="170"/>
        <v>0</v>
      </c>
      <c r="R285" s="454">
        <f t="shared" si="171"/>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11">$B$175&amp;": Ewe Lambs"</f>
        <v>Early: Ewe Lambs</v>
      </c>
      <c r="C286" s="61">
        <f t="shared" si="156"/>
        <v>0</v>
      </c>
      <c r="D286" s="61">
        <f t="shared" si="157"/>
        <v>0</v>
      </c>
      <c r="E286" s="61">
        <f t="shared" si="158"/>
        <v>0</v>
      </c>
      <c r="F286" s="61">
        <f t="shared" si="159"/>
        <v>0</v>
      </c>
      <c r="G286" s="61">
        <f t="shared" si="160"/>
        <v>0</v>
      </c>
      <c r="H286" s="61">
        <f t="shared" si="161"/>
        <v>0</v>
      </c>
      <c r="I286" s="61">
        <f t="shared" si="162"/>
        <v>0</v>
      </c>
      <c r="J286" s="61">
        <f t="shared" si="163"/>
        <v>0</v>
      </c>
      <c r="K286" s="61">
        <f t="shared" si="164"/>
        <v>0</v>
      </c>
      <c r="L286" s="61">
        <f t="shared" si="165"/>
        <v>0</v>
      </c>
      <c r="M286" s="61">
        <f t="shared" si="166"/>
        <v>0</v>
      </c>
      <c r="N286" s="61">
        <f t="shared" si="167"/>
        <v>0</v>
      </c>
      <c r="O286" s="61">
        <f t="shared" si="168"/>
        <v>0</v>
      </c>
      <c r="P286" s="61">
        <f t="shared" si="169"/>
        <v>0</v>
      </c>
      <c r="Q286" s="61">
        <f t="shared" si="170"/>
        <v>0</v>
      </c>
      <c r="R286" s="452">
        <f t="shared" si="171"/>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t="s">
        <v>1101</v>
      </c>
    </row>
    <row r="287" spans="2:67" hidden="1" outlineLevel="2">
      <c r="B287" s="54" t="s">
        <v>1139</v>
      </c>
      <c r="C287" s="252">
        <f t="shared" si="156"/>
        <v>0</v>
      </c>
      <c r="D287" s="252">
        <f t="shared" si="157"/>
        <v>0</v>
      </c>
      <c r="E287" s="252">
        <f t="shared" si="158"/>
        <v>0</v>
      </c>
      <c r="F287" s="252">
        <f t="shared" si="159"/>
        <v>0</v>
      </c>
      <c r="G287" s="252">
        <f t="shared" si="160"/>
        <v>0</v>
      </c>
      <c r="H287" s="252">
        <f t="shared" si="161"/>
        <v>0</v>
      </c>
      <c r="I287" s="252">
        <f t="shared" si="162"/>
        <v>0</v>
      </c>
      <c r="J287" s="252">
        <f t="shared" si="163"/>
        <v>0</v>
      </c>
      <c r="K287" s="252">
        <f t="shared" si="164"/>
        <v>0</v>
      </c>
      <c r="L287" s="252">
        <f t="shared" si="165"/>
        <v>0</v>
      </c>
      <c r="M287" s="252">
        <f t="shared" si="166"/>
        <v>0</v>
      </c>
      <c r="N287" s="252">
        <f t="shared" si="167"/>
        <v>0</v>
      </c>
      <c r="O287" s="252">
        <f t="shared" si="168"/>
        <v>0</v>
      </c>
      <c r="P287" s="252">
        <f t="shared" si="169"/>
        <v>0</v>
      </c>
      <c r="Q287" s="252">
        <f t="shared" si="170"/>
        <v>0</v>
      </c>
      <c r="R287" s="453">
        <f t="shared" si="171"/>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56"/>
        <v>0</v>
      </c>
      <c r="D288" s="62">
        <f t="shared" si="157"/>
        <v>0</v>
      </c>
      <c r="E288" s="62">
        <f t="shared" si="158"/>
        <v>0</v>
      </c>
      <c r="F288" s="62">
        <f t="shared" si="159"/>
        <v>0</v>
      </c>
      <c r="G288" s="62">
        <f t="shared" si="160"/>
        <v>0</v>
      </c>
      <c r="H288" s="62">
        <f t="shared" si="161"/>
        <v>0</v>
      </c>
      <c r="I288" s="62">
        <f t="shared" si="162"/>
        <v>0</v>
      </c>
      <c r="J288" s="62">
        <f t="shared" si="163"/>
        <v>0</v>
      </c>
      <c r="K288" s="62">
        <f t="shared" si="164"/>
        <v>0</v>
      </c>
      <c r="L288" s="62">
        <f t="shared" si="165"/>
        <v>0</v>
      </c>
      <c r="M288" s="62">
        <f t="shared" si="166"/>
        <v>0</v>
      </c>
      <c r="N288" s="62">
        <f t="shared" si="167"/>
        <v>0</v>
      </c>
      <c r="O288" s="62">
        <f t="shared" si="168"/>
        <v>0</v>
      </c>
      <c r="P288" s="62">
        <f t="shared" si="169"/>
        <v>0</v>
      </c>
      <c r="Q288" s="62">
        <f t="shared" si="170"/>
        <v>0</v>
      </c>
      <c r="R288" s="454">
        <f t="shared" si="171"/>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12">$B$176&amp;": Ewe Lambs"</f>
        <v>Middle: Ewe Lambs</v>
      </c>
      <c r="C289" s="61">
        <f t="shared" si="156"/>
        <v>0</v>
      </c>
      <c r="D289" s="61">
        <f t="shared" si="157"/>
        <v>0</v>
      </c>
      <c r="E289" s="61">
        <f t="shared" si="158"/>
        <v>0</v>
      </c>
      <c r="F289" s="61">
        <f t="shared" si="159"/>
        <v>0</v>
      </c>
      <c r="G289" s="61">
        <f t="shared" si="160"/>
        <v>0</v>
      </c>
      <c r="H289" s="61">
        <f t="shared" si="161"/>
        <v>0</v>
      </c>
      <c r="I289" s="61">
        <f t="shared" si="162"/>
        <v>0</v>
      </c>
      <c r="J289" s="61">
        <f t="shared" si="163"/>
        <v>0</v>
      </c>
      <c r="K289" s="61">
        <f t="shared" si="164"/>
        <v>0</v>
      </c>
      <c r="L289" s="61">
        <f t="shared" si="165"/>
        <v>0</v>
      </c>
      <c r="M289" s="61">
        <f t="shared" si="166"/>
        <v>0</v>
      </c>
      <c r="N289" s="61">
        <f t="shared" si="167"/>
        <v>0</v>
      </c>
      <c r="O289" s="61">
        <f t="shared" si="168"/>
        <v>0</v>
      </c>
      <c r="P289" s="61">
        <f t="shared" si="169"/>
        <v>0</v>
      </c>
      <c r="Q289" s="61">
        <f t="shared" si="170"/>
        <v>0</v>
      </c>
      <c r="R289" s="452">
        <f t="shared" si="171"/>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t="s">
        <v>1101</v>
      </c>
    </row>
    <row r="290" spans="1:122" hidden="1" outlineLevel="2">
      <c r="B290" s="54" t="s">
        <v>1139</v>
      </c>
      <c r="C290" s="252">
        <f t="shared" si="156"/>
        <v>0</v>
      </c>
      <c r="D290" s="252">
        <f t="shared" si="157"/>
        <v>0</v>
      </c>
      <c r="E290" s="252">
        <f t="shared" si="158"/>
        <v>0</v>
      </c>
      <c r="F290" s="252">
        <f t="shared" si="159"/>
        <v>0</v>
      </c>
      <c r="G290" s="252">
        <f t="shared" si="160"/>
        <v>0</v>
      </c>
      <c r="H290" s="252">
        <f t="shared" si="161"/>
        <v>0</v>
      </c>
      <c r="I290" s="252">
        <f t="shared" si="162"/>
        <v>0</v>
      </c>
      <c r="J290" s="252">
        <f t="shared" si="163"/>
        <v>0</v>
      </c>
      <c r="K290" s="252">
        <f t="shared" si="164"/>
        <v>0</v>
      </c>
      <c r="L290" s="252">
        <f t="shared" si="165"/>
        <v>0</v>
      </c>
      <c r="M290" s="252">
        <f t="shared" si="166"/>
        <v>0</v>
      </c>
      <c r="N290" s="252">
        <f t="shared" si="167"/>
        <v>0</v>
      </c>
      <c r="O290" s="252">
        <f t="shared" si="168"/>
        <v>0</v>
      </c>
      <c r="P290" s="252">
        <f t="shared" si="169"/>
        <v>0</v>
      </c>
      <c r="Q290" s="252">
        <f t="shared" si="170"/>
        <v>0</v>
      </c>
      <c r="R290" s="453">
        <f t="shared" si="171"/>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56"/>
        <v>0</v>
      </c>
      <c r="D291" s="62">
        <f t="shared" si="157"/>
        <v>0</v>
      </c>
      <c r="E291" s="62">
        <f t="shared" si="158"/>
        <v>0</v>
      </c>
      <c r="F291" s="62">
        <f t="shared" si="159"/>
        <v>0</v>
      </c>
      <c r="G291" s="62">
        <f t="shared" si="160"/>
        <v>0</v>
      </c>
      <c r="H291" s="62">
        <f t="shared" si="161"/>
        <v>0</v>
      </c>
      <c r="I291" s="62">
        <f t="shared" si="162"/>
        <v>0</v>
      </c>
      <c r="J291" s="62">
        <f t="shared" si="163"/>
        <v>0</v>
      </c>
      <c r="K291" s="62">
        <f t="shared" si="164"/>
        <v>0</v>
      </c>
      <c r="L291" s="62">
        <f t="shared" si="165"/>
        <v>0</v>
      </c>
      <c r="M291" s="62">
        <f t="shared" si="166"/>
        <v>0</v>
      </c>
      <c r="N291" s="62">
        <f t="shared" si="167"/>
        <v>0</v>
      </c>
      <c r="O291" s="62">
        <f t="shared" si="168"/>
        <v>0</v>
      </c>
      <c r="P291" s="62">
        <f t="shared" si="169"/>
        <v>0</v>
      </c>
      <c r="Q291" s="62">
        <f t="shared" si="170"/>
        <v>0</v>
      </c>
      <c r="R291" s="454">
        <f t="shared" si="171"/>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13">$B$177&amp;": Ewe Lambs"</f>
        <v>Late: Ewe Lambs</v>
      </c>
      <c r="C292" s="61">
        <f t="shared" si="156"/>
        <v>0</v>
      </c>
      <c r="D292" s="61">
        <f t="shared" si="157"/>
        <v>0</v>
      </c>
      <c r="E292" s="61">
        <f t="shared" si="158"/>
        <v>0</v>
      </c>
      <c r="F292" s="61">
        <f t="shared" si="159"/>
        <v>0</v>
      </c>
      <c r="G292" s="61">
        <f t="shared" si="160"/>
        <v>0</v>
      </c>
      <c r="H292" s="61">
        <f t="shared" si="161"/>
        <v>0</v>
      </c>
      <c r="I292" s="61">
        <f t="shared" si="162"/>
        <v>0</v>
      </c>
      <c r="J292" s="61">
        <f t="shared" si="163"/>
        <v>0</v>
      </c>
      <c r="K292" s="61">
        <f t="shared" si="164"/>
        <v>0</v>
      </c>
      <c r="L292" s="61">
        <f t="shared" si="165"/>
        <v>0</v>
      </c>
      <c r="M292" s="61">
        <f t="shared" si="166"/>
        <v>0</v>
      </c>
      <c r="N292" s="61">
        <f t="shared" si="167"/>
        <v>0</v>
      </c>
      <c r="O292" s="61">
        <f t="shared" si="168"/>
        <v>0</v>
      </c>
      <c r="P292" s="61">
        <f t="shared" si="169"/>
        <v>0</v>
      </c>
      <c r="Q292" s="61">
        <f t="shared" si="170"/>
        <v>0</v>
      </c>
      <c r="R292" s="452">
        <f t="shared" si="171"/>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t="s">
        <v>1101</v>
      </c>
    </row>
    <row r="293" spans="1:122" hidden="1" outlineLevel="2">
      <c r="B293" s="54" t="s">
        <v>1139</v>
      </c>
      <c r="C293" s="252">
        <f t="shared" si="156"/>
        <v>0</v>
      </c>
      <c r="D293" s="252">
        <f t="shared" si="157"/>
        <v>0</v>
      </c>
      <c r="E293" s="252">
        <f t="shared" si="158"/>
        <v>0</v>
      </c>
      <c r="F293" s="252">
        <f t="shared" si="159"/>
        <v>0</v>
      </c>
      <c r="G293" s="252">
        <f t="shared" si="160"/>
        <v>0</v>
      </c>
      <c r="H293" s="252">
        <f t="shared" si="161"/>
        <v>0</v>
      </c>
      <c r="I293" s="252">
        <f t="shared" si="162"/>
        <v>0</v>
      </c>
      <c r="J293" s="252">
        <f t="shared" si="163"/>
        <v>0</v>
      </c>
      <c r="K293" s="252">
        <f t="shared" si="164"/>
        <v>0</v>
      </c>
      <c r="L293" s="252">
        <f t="shared" si="165"/>
        <v>0</v>
      </c>
      <c r="M293" s="252">
        <f t="shared" si="166"/>
        <v>0</v>
      </c>
      <c r="N293" s="252">
        <f t="shared" si="167"/>
        <v>0</v>
      </c>
      <c r="O293" s="252">
        <f t="shared" si="168"/>
        <v>0</v>
      </c>
      <c r="P293" s="252">
        <f t="shared" si="169"/>
        <v>0</v>
      </c>
      <c r="Q293" s="252">
        <f t="shared" si="170"/>
        <v>0</v>
      </c>
      <c r="R293" s="453">
        <f t="shared" si="171"/>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56"/>
        <v>0</v>
      </c>
      <c r="D294" s="62">
        <f t="shared" si="157"/>
        <v>0</v>
      </c>
      <c r="E294" s="62">
        <f t="shared" si="158"/>
        <v>0</v>
      </c>
      <c r="F294" s="62">
        <f t="shared" si="159"/>
        <v>0</v>
      </c>
      <c r="G294" s="62">
        <f t="shared" si="160"/>
        <v>0</v>
      </c>
      <c r="H294" s="62">
        <f t="shared" si="161"/>
        <v>0</v>
      </c>
      <c r="I294" s="62">
        <f t="shared" si="162"/>
        <v>0</v>
      </c>
      <c r="J294" s="62">
        <f t="shared" si="163"/>
        <v>0</v>
      </c>
      <c r="K294" s="62">
        <f t="shared" si="164"/>
        <v>0</v>
      </c>
      <c r="L294" s="62">
        <f t="shared" si="165"/>
        <v>0</v>
      </c>
      <c r="M294" s="62">
        <f t="shared" si="166"/>
        <v>0</v>
      </c>
      <c r="N294" s="62">
        <f t="shared" si="167"/>
        <v>0</v>
      </c>
      <c r="O294" s="62">
        <f t="shared" si="168"/>
        <v>0</v>
      </c>
      <c r="P294" s="62">
        <f t="shared" si="169"/>
        <v>0</v>
      </c>
      <c r="Q294" s="62">
        <f t="shared" si="170"/>
        <v>0</v>
      </c>
      <c r="R294" s="454">
        <f t="shared" si="171"/>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14">CHOOSE(d.Region,S295,AI295,AY295)</f>
        <v>0</v>
      </c>
      <c r="D295" s="61">
        <f t="shared" ref="D295:D297" si="215">CHOOSE(d.Region,T295,AJ295,AZ295)</f>
        <v>0</v>
      </c>
      <c r="E295" s="61">
        <f t="shared" ref="E295:E297" si="216">CHOOSE(d.Region,U295,AK295,BA295)</f>
        <v>0</v>
      </c>
      <c r="F295" s="61">
        <f t="shared" ref="F295:F297" si="217">CHOOSE(d.Region,V295,AL295,BB295)</f>
        <v>0</v>
      </c>
      <c r="G295" s="61">
        <f t="shared" ref="G295:G297" si="218">CHOOSE(d.Region,W295,AM295,BC295)</f>
        <v>0</v>
      </c>
      <c r="H295" s="61">
        <f t="shared" ref="H295:H297" si="219">CHOOSE(d.Region,X295,AN295,BD295)</f>
        <v>0</v>
      </c>
      <c r="I295" s="61">
        <f t="shared" ref="I295:I297" si="220">CHOOSE(d.Region,Y295,AO295,BE295)</f>
        <v>0</v>
      </c>
      <c r="J295" s="61">
        <f t="shared" ref="J295:J297" si="221">CHOOSE(d.Region,Z295,AP295,BF295)</f>
        <v>0</v>
      </c>
      <c r="K295" s="61">
        <f t="shared" ref="K295:K297" si="222">CHOOSE(d.Region,AA295,AQ295,BG295)</f>
        <v>0</v>
      </c>
      <c r="L295" s="61">
        <f t="shared" ref="L295:L297" si="223">CHOOSE(d.Region,AB295,AR295,BH295)</f>
        <v>0</v>
      </c>
      <c r="M295" s="61">
        <f t="shared" ref="M295:M297" si="224">CHOOSE(d.Region,AC295,AS295,BI295)</f>
        <v>0</v>
      </c>
      <c r="N295" s="61">
        <f t="shared" ref="N295:N297" si="225">CHOOSE(d.Region,AD295,AT295,BJ295)</f>
        <v>0</v>
      </c>
      <c r="O295" s="61">
        <f t="shared" ref="O295:O297" si="226">CHOOSE(d.Region,AE295,AU295,BK295)</f>
        <v>0</v>
      </c>
      <c r="P295" s="61">
        <f t="shared" ref="P295:P297" si="227">CHOOSE(d.Region,AF295,AV295,BL295)</f>
        <v>0</v>
      </c>
      <c r="Q295" s="61">
        <f t="shared" ref="Q295:Q297" si="228">CHOOSE(d.Region,AG295,AW295,BM295)</f>
        <v>0</v>
      </c>
      <c r="R295" s="452">
        <f t="shared" ref="R295:R297" si="229">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t="s">
        <v>1101</v>
      </c>
    </row>
    <row r="296" spans="1:122" outlineLevel="2">
      <c r="B296" s="54" t="s">
        <v>1139</v>
      </c>
      <c r="C296" s="252">
        <f t="shared" si="214"/>
        <v>0</v>
      </c>
      <c r="D296" s="252">
        <f t="shared" si="215"/>
        <v>0</v>
      </c>
      <c r="E296" s="252">
        <f t="shared" si="216"/>
        <v>0</v>
      </c>
      <c r="F296" s="252">
        <f t="shared" si="217"/>
        <v>0</v>
      </c>
      <c r="G296" s="252">
        <f t="shared" si="218"/>
        <v>0</v>
      </c>
      <c r="H296" s="252">
        <f t="shared" si="219"/>
        <v>0</v>
      </c>
      <c r="I296" s="252">
        <f t="shared" si="220"/>
        <v>0</v>
      </c>
      <c r="J296" s="252">
        <f t="shared" si="221"/>
        <v>0</v>
      </c>
      <c r="K296" s="252">
        <f t="shared" si="222"/>
        <v>0</v>
      </c>
      <c r="L296" s="252">
        <f t="shared" si="223"/>
        <v>0</v>
      </c>
      <c r="M296" s="252">
        <f t="shared" si="224"/>
        <v>0</v>
      </c>
      <c r="N296" s="252">
        <f t="shared" si="225"/>
        <v>0</v>
      </c>
      <c r="O296" s="252">
        <f t="shared" si="226"/>
        <v>0</v>
      </c>
      <c r="P296" s="252">
        <f t="shared" si="227"/>
        <v>0</v>
      </c>
      <c r="Q296" s="252">
        <f t="shared" si="228"/>
        <v>0</v>
      </c>
      <c r="R296" s="453">
        <f t="shared" si="229"/>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14"/>
        <v>0</v>
      </c>
      <c r="D297" s="62">
        <f t="shared" si="215"/>
        <v>0</v>
      </c>
      <c r="E297" s="62">
        <f t="shared" si="216"/>
        <v>0</v>
      </c>
      <c r="F297" s="62">
        <f t="shared" si="217"/>
        <v>0</v>
      </c>
      <c r="G297" s="62">
        <f t="shared" si="218"/>
        <v>0</v>
      </c>
      <c r="H297" s="62">
        <f t="shared" si="219"/>
        <v>0</v>
      </c>
      <c r="I297" s="62">
        <f t="shared" si="220"/>
        <v>0</v>
      </c>
      <c r="J297" s="62">
        <f t="shared" si="221"/>
        <v>0</v>
      </c>
      <c r="K297" s="62">
        <f t="shared" si="222"/>
        <v>0</v>
      </c>
      <c r="L297" s="62">
        <f t="shared" si="223"/>
        <v>0</v>
      </c>
      <c r="M297" s="62">
        <f t="shared" si="224"/>
        <v>0</v>
      </c>
      <c r="N297" s="62">
        <f t="shared" si="225"/>
        <v>0</v>
      </c>
      <c r="O297" s="62">
        <f t="shared" si="226"/>
        <v>0</v>
      </c>
      <c r="P297" s="62">
        <f t="shared" si="227"/>
        <v>0</v>
      </c>
      <c r="Q297" s="62">
        <f t="shared" si="228"/>
        <v>0</v>
      </c>
      <c r="R297" s="454">
        <f t="shared" si="229"/>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30">$B$179&amp;": Ewe Lambs"</f>
        <v>7mo with 0% mated: Ewe Lambs</v>
      </c>
      <c r="C298" s="61">
        <f t="shared" si="156"/>
        <v>0</v>
      </c>
      <c r="D298" s="61">
        <f t="shared" si="157"/>
        <v>0</v>
      </c>
      <c r="E298" s="61">
        <f t="shared" si="158"/>
        <v>0</v>
      </c>
      <c r="F298" s="61">
        <f t="shared" si="159"/>
        <v>0</v>
      </c>
      <c r="G298" s="61">
        <f t="shared" si="160"/>
        <v>0</v>
      </c>
      <c r="H298" s="61">
        <f t="shared" si="161"/>
        <v>0</v>
      </c>
      <c r="I298" s="61">
        <f t="shared" si="162"/>
        <v>0</v>
      </c>
      <c r="J298" s="61">
        <f t="shared" si="163"/>
        <v>0</v>
      </c>
      <c r="K298" s="61">
        <f t="shared" si="164"/>
        <v>0</v>
      </c>
      <c r="L298" s="61">
        <f t="shared" si="165"/>
        <v>0</v>
      </c>
      <c r="M298" s="61">
        <f t="shared" si="166"/>
        <v>0</v>
      </c>
      <c r="N298" s="61">
        <f t="shared" si="167"/>
        <v>0</v>
      </c>
      <c r="O298" s="61">
        <f t="shared" si="168"/>
        <v>0</v>
      </c>
      <c r="P298" s="61">
        <f t="shared" si="169"/>
        <v>0</v>
      </c>
      <c r="Q298" s="61">
        <f t="shared" si="170"/>
        <v>0</v>
      </c>
      <c r="R298" s="452">
        <f t="shared" si="171"/>
        <v>0</v>
      </c>
      <c r="S298" s="366">
        <f>S283</f>
        <v>0</v>
      </c>
      <c r="T298" s="366">
        <f t="shared" ref="T298:BN298" si="231">T283</f>
        <v>0</v>
      </c>
      <c r="U298" s="366">
        <f t="shared" si="231"/>
        <v>0</v>
      </c>
      <c r="V298" s="366">
        <f t="shared" si="231"/>
        <v>0</v>
      </c>
      <c r="W298" s="366">
        <f t="shared" si="231"/>
        <v>0</v>
      </c>
      <c r="X298" s="366">
        <f t="shared" si="231"/>
        <v>0</v>
      </c>
      <c r="Y298" s="366">
        <f t="shared" si="231"/>
        <v>0</v>
      </c>
      <c r="Z298" s="366">
        <f t="shared" si="231"/>
        <v>0</v>
      </c>
      <c r="AA298" s="366">
        <f t="shared" si="231"/>
        <v>0</v>
      </c>
      <c r="AB298" s="366">
        <f t="shared" si="231"/>
        <v>0</v>
      </c>
      <c r="AC298" s="366">
        <f t="shared" si="231"/>
        <v>0</v>
      </c>
      <c r="AD298" s="366">
        <f t="shared" si="231"/>
        <v>0</v>
      </c>
      <c r="AE298" s="366">
        <f t="shared" si="231"/>
        <v>0</v>
      </c>
      <c r="AF298" s="366">
        <f t="shared" si="231"/>
        <v>0</v>
      </c>
      <c r="AG298" s="366">
        <f t="shared" si="231"/>
        <v>0</v>
      </c>
      <c r="AH298" s="366">
        <f t="shared" si="231"/>
        <v>0</v>
      </c>
      <c r="AI298" s="366">
        <f t="shared" si="231"/>
        <v>0</v>
      </c>
      <c r="AJ298" s="366">
        <f t="shared" si="231"/>
        <v>0</v>
      </c>
      <c r="AK298" s="366">
        <f t="shared" si="231"/>
        <v>0</v>
      </c>
      <c r="AL298" s="366">
        <f t="shared" si="231"/>
        <v>0</v>
      </c>
      <c r="AM298" s="366">
        <f t="shared" si="231"/>
        <v>0</v>
      </c>
      <c r="AN298" s="366">
        <f t="shared" si="231"/>
        <v>0</v>
      </c>
      <c r="AO298" s="366">
        <f t="shared" si="231"/>
        <v>0</v>
      </c>
      <c r="AP298" s="366">
        <f t="shared" si="231"/>
        <v>0</v>
      </c>
      <c r="AQ298" s="366">
        <f t="shared" si="231"/>
        <v>0</v>
      </c>
      <c r="AR298" s="366">
        <f t="shared" si="231"/>
        <v>0</v>
      </c>
      <c r="AS298" s="366">
        <f t="shared" si="231"/>
        <v>0</v>
      </c>
      <c r="AT298" s="366">
        <f t="shared" si="231"/>
        <v>0</v>
      </c>
      <c r="AU298" s="366">
        <f t="shared" si="231"/>
        <v>0</v>
      </c>
      <c r="AV298" s="366">
        <f t="shared" si="231"/>
        <v>0</v>
      </c>
      <c r="AW298" s="366">
        <f t="shared" si="231"/>
        <v>0</v>
      </c>
      <c r="AX298" s="366">
        <f t="shared" si="231"/>
        <v>0</v>
      </c>
      <c r="AY298" s="366">
        <f t="shared" si="231"/>
        <v>0</v>
      </c>
      <c r="AZ298" s="366">
        <f t="shared" si="231"/>
        <v>0</v>
      </c>
      <c r="BA298" s="366">
        <f t="shared" si="231"/>
        <v>0</v>
      </c>
      <c r="BB298" s="366">
        <f t="shared" si="231"/>
        <v>0</v>
      </c>
      <c r="BC298" s="366">
        <f t="shared" si="231"/>
        <v>0</v>
      </c>
      <c r="BD298" s="366">
        <f t="shared" si="231"/>
        <v>0</v>
      </c>
      <c r="BE298" s="366">
        <f t="shared" si="231"/>
        <v>0</v>
      </c>
      <c r="BF298" s="366">
        <f t="shared" si="231"/>
        <v>0</v>
      </c>
      <c r="BG298" s="366">
        <f t="shared" si="231"/>
        <v>0</v>
      </c>
      <c r="BH298" s="366">
        <f t="shared" si="231"/>
        <v>0</v>
      </c>
      <c r="BI298" s="366">
        <f t="shared" si="231"/>
        <v>0</v>
      </c>
      <c r="BJ298" s="366">
        <f t="shared" si="231"/>
        <v>0</v>
      </c>
      <c r="BK298" s="366">
        <f t="shared" si="231"/>
        <v>0</v>
      </c>
      <c r="BL298" s="366">
        <f t="shared" si="231"/>
        <v>0</v>
      </c>
      <c r="BM298" s="366">
        <f t="shared" si="231"/>
        <v>0</v>
      </c>
      <c r="BN298" s="366">
        <f t="shared" si="231"/>
        <v>0</v>
      </c>
      <c r="BO298" s="34" t="s">
        <v>1101</v>
      </c>
    </row>
    <row r="299" spans="1:122" hidden="1" outlineLevel="2">
      <c r="B299" s="54" t="s">
        <v>1139</v>
      </c>
      <c r="C299" s="252">
        <f t="shared" si="156"/>
        <v>0</v>
      </c>
      <c r="D299" s="252">
        <f t="shared" si="157"/>
        <v>0</v>
      </c>
      <c r="E299" s="252">
        <f t="shared" si="158"/>
        <v>0</v>
      </c>
      <c r="F299" s="252">
        <f t="shared" si="159"/>
        <v>0</v>
      </c>
      <c r="G299" s="252">
        <f t="shared" si="160"/>
        <v>0</v>
      </c>
      <c r="H299" s="252">
        <f t="shared" si="161"/>
        <v>0</v>
      </c>
      <c r="I299" s="252">
        <f t="shared" si="162"/>
        <v>0</v>
      </c>
      <c r="J299" s="252">
        <f t="shared" si="163"/>
        <v>0</v>
      </c>
      <c r="K299" s="252">
        <f t="shared" si="164"/>
        <v>0</v>
      </c>
      <c r="L299" s="252">
        <f t="shared" si="165"/>
        <v>0</v>
      </c>
      <c r="M299" s="252">
        <f t="shared" si="166"/>
        <v>0</v>
      </c>
      <c r="N299" s="252">
        <f t="shared" si="167"/>
        <v>0</v>
      </c>
      <c r="O299" s="252">
        <f t="shared" si="168"/>
        <v>0</v>
      </c>
      <c r="P299" s="252">
        <f t="shared" si="169"/>
        <v>0</v>
      </c>
      <c r="Q299" s="252">
        <f t="shared" si="170"/>
        <v>0</v>
      </c>
      <c r="R299" s="453">
        <f t="shared" si="171"/>
        <v>0</v>
      </c>
      <c r="S299" s="366">
        <f t="shared" ref="S299:BN299" si="232">S284</f>
        <v>0</v>
      </c>
      <c r="T299" s="366">
        <f t="shared" si="232"/>
        <v>0</v>
      </c>
      <c r="U299" s="366">
        <f t="shared" si="232"/>
        <v>0</v>
      </c>
      <c r="V299" s="366">
        <f t="shared" si="232"/>
        <v>0</v>
      </c>
      <c r="W299" s="366">
        <f t="shared" si="232"/>
        <v>0</v>
      </c>
      <c r="X299" s="366">
        <f t="shared" si="232"/>
        <v>0</v>
      </c>
      <c r="Y299" s="366">
        <f t="shared" si="232"/>
        <v>0</v>
      </c>
      <c r="Z299" s="366">
        <f t="shared" si="232"/>
        <v>0</v>
      </c>
      <c r="AA299" s="366">
        <f t="shared" si="232"/>
        <v>0</v>
      </c>
      <c r="AB299" s="366">
        <f t="shared" si="232"/>
        <v>0</v>
      </c>
      <c r="AC299" s="366">
        <f t="shared" si="232"/>
        <v>0</v>
      </c>
      <c r="AD299" s="366">
        <f t="shared" si="232"/>
        <v>0</v>
      </c>
      <c r="AE299" s="366">
        <f t="shared" si="232"/>
        <v>0</v>
      </c>
      <c r="AF299" s="366">
        <f t="shared" si="232"/>
        <v>0</v>
      </c>
      <c r="AG299" s="366">
        <f t="shared" si="232"/>
        <v>0</v>
      </c>
      <c r="AH299" s="366">
        <f t="shared" si="232"/>
        <v>0</v>
      </c>
      <c r="AI299" s="366">
        <f t="shared" si="232"/>
        <v>0</v>
      </c>
      <c r="AJ299" s="366">
        <f t="shared" si="232"/>
        <v>0</v>
      </c>
      <c r="AK299" s="366">
        <f t="shared" si="232"/>
        <v>0</v>
      </c>
      <c r="AL299" s="366">
        <f t="shared" si="232"/>
        <v>0</v>
      </c>
      <c r="AM299" s="366">
        <f t="shared" si="232"/>
        <v>0</v>
      </c>
      <c r="AN299" s="366">
        <f t="shared" si="232"/>
        <v>0</v>
      </c>
      <c r="AO299" s="366">
        <f t="shared" si="232"/>
        <v>0</v>
      </c>
      <c r="AP299" s="366">
        <f t="shared" si="232"/>
        <v>0</v>
      </c>
      <c r="AQ299" s="366">
        <f t="shared" si="232"/>
        <v>0</v>
      </c>
      <c r="AR299" s="366">
        <f t="shared" si="232"/>
        <v>0</v>
      </c>
      <c r="AS299" s="366">
        <f t="shared" si="232"/>
        <v>0</v>
      </c>
      <c r="AT299" s="366">
        <f t="shared" si="232"/>
        <v>0</v>
      </c>
      <c r="AU299" s="366">
        <f t="shared" si="232"/>
        <v>0</v>
      </c>
      <c r="AV299" s="366">
        <f t="shared" si="232"/>
        <v>0</v>
      </c>
      <c r="AW299" s="366">
        <f t="shared" si="232"/>
        <v>0</v>
      </c>
      <c r="AX299" s="366">
        <f t="shared" si="232"/>
        <v>0</v>
      </c>
      <c r="AY299" s="366">
        <f t="shared" si="232"/>
        <v>0</v>
      </c>
      <c r="AZ299" s="366">
        <f t="shared" si="232"/>
        <v>0</v>
      </c>
      <c r="BA299" s="366">
        <f t="shared" si="232"/>
        <v>0</v>
      </c>
      <c r="BB299" s="366">
        <f t="shared" si="232"/>
        <v>0</v>
      </c>
      <c r="BC299" s="366">
        <f t="shared" si="232"/>
        <v>0</v>
      </c>
      <c r="BD299" s="366">
        <f t="shared" si="232"/>
        <v>0</v>
      </c>
      <c r="BE299" s="366">
        <f t="shared" si="232"/>
        <v>0</v>
      </c>
      <c r="BF299" s="366">
        <f t="shared" si="232"/>
        <v>0</v>
      </c>
      <c r="BG299" s="366">
        <f t="shared" si="232"/>
        <v>0</v>
      </c>
      <c r="BH299" s="366">
        <f t="shared" si="232"/>
        <v>0</v>
      </c>
      <c r="BI299" s="366">
        <f t="shared" si="232"/>
        <v>0</v>
      </c>
      <c r="BJ299" s="366">
        <f t="shared" si="232"/>
        <v>0</v>
      </c>
      <c r="BK299" s="366">
        <f t="shared" si="232"/>
        <v>0</v>
      </c>
      <c r="BL299" s="366">
        <f t="shared" si="232"/>
        <v>0</v>
      </c>
      <c r="BM299" s="366">
        <f t="shared" si="232"/>
        <v>0</v>
      </c>
      <c r="BN299" s="366">
        <f t="shared" si="232"/>
        <v>0</v>
      </c>
    </row>
    <row r="300" spans="1:122" hidden="1" outlineLevel="2">
      <c r="B300" s="55" t="s">
        <v>1140</v>
      </c>
      <c r="C300" s="62">
        <f t="shared" si="156"/>
        <v>0</v>
      </c>
      <c r="D300" s="62">
        <f t="shared" si="157"/>
        <v>0</v>
      </c>
      <c r="E300" s="62">
        <f t="shared" si="158"/>
        <v>0</v>
      </c>
      <c r="F300" s="62">
        <f t="shared" si="159"/>
        <v>0</v>
      </c>
      <c r="G300" s="62">
        <f t="shared" si="160"/>
        <v>0</v>
      </c>
      <c r="H300" s="62">
        <f t="shared" si="161"/>
        <v>0</v>
      </c>
      <c r="I300" s="62">
        <f t="shared" si="162"/>
        <v>0</v>
      </c>
      <c r="J300" s="62">
        <f t="shared" si="163"/>
        <v>0</v>
      </c>
      <c r="K300" s="62">
        <f t="shared" si="164"/>
        <v>0</v>
      </c>
      <c r="L300" s="62">
        <f t="shared" si="165"/>
        <v>0</v>
      </c>
      <c r="M300" s="62">
        <f t="shared" si="166"/>
        <v>0</v>
      </c>
      <c r="N300" s="62">
        <f t="shared" si="167"/>
        <v>0</v>
      </c>
      <c r="O300" s="62">
        <f t="shared" si="168"/>
        <v>0</v>
      </c>
      <c r="P300" s="62">
        <f t="shared" si="169"/>
        <v>0</v>
      </c>
      <c r="Q300" s="62">
        <f t="shared" si="170"/>
        <v>0</v>
      </c>
      <c r="R300" s="454">
        <f t="shared" si="171"/>
        <v>0</v>
      </c>
      <c r="S300" s="366">
        <f t="shared" ref="S300:BN300" si="233">S285</f>
        <v>0</v>
      </c>
      <c r="T300" s="366">
        <f t="shared" si="233"/>
        <v>0</v>
      </c>
      <c r="U300" s="366">
        <f t="shared" si="233"/>
        <v>0</v>
      </c>
      <c r="V300" s="366">
        <f t="shared" si="233"/>
        <v>0</v>
      </c>
      <c r="W300" s="366">
        <f t="shared" si="233"/>
        <v>0</v>
      </c>
      <c r="X300" s="366">
        <f t="shared" si="233"/>
        <v>0</v>
      </c>
      <c r="Y300" s="366">
        <f t="shared" si="233"/>
        <v>0</v>
      </c>
      <c r="Z300" s="366">
        <f t="shared" si="233"/>
        <v>0</v>
      </c>
      <c r="AA300" s="366">
        <f t="shared" si="233"/>
        <v>0</v>
      </c>
      <c r="AB300" s="366">
        <f t="shared" si="233"/>
        <v>0</v>
      </c>
      <c r="AC300" s="366">
        <f t="shared" si="233"/>
        <v>0</v>
      </c>
      <c r="AD300" s="366">
        <f t="shared" si="233"/>
        <v>0</v>
      </c>
      <c r="AE300" s="366">
        <f t="shared" si="233"/>
        <v>0</v>
      </c>
      <c r="AF300" s="366">
        <f t="shared" si="233"/>
        <v>0</v>
      </c>
      <c r="AG300" s="366">
        <f t="shared" si="233"/>
        <v>0</v>
      </c>
      <c r="AH300" s="366">
        <f t="shared" si="233"/>
        <v>0</v>
      </c>
      <c r="AI300" s="366">
        <f t="shared" si="233"/>
        <v>0</v>
      </c>
      <c r="AJ300" s="366">
        <f t="shared" si="233"/>
        <v>0</v>
      </c>
      <c r="AK300" s="366">
        <f t="shared" si="233"/>
        <v>0</v>
      </c>
      <c r="AL300" s="366">
        <f t="shared" si="233"/>
        <v>0</v>
      </c>
      <c r="AM300" s="366">
        <f t="shared" si="233"/>
        <v>0</v>
      </c>
      <c r="AN300" s="366">
        <f t="shared" si="233"/>
        <v>0</v>
      </c>
      <c r="AO300" s="366">
        <f t="shared" si="233"/>
        <v>0</v>
      </c>
      <c r="AP300" s="366">
        <f t="shared" si="233"/>
        <v>0</v>
      </c>
      <c r="AQ300" s="366">
        <f t="shared" si="233"/>
        <v>0</v>
      </c>
      <c r="AR300" s="366">
        <f t="shared" si="233"/>
        <v>0</v>
      </c>
      <c r="AS300" s="366">
        <f t="shared" si="233"/>
        <v>0</v>
      </c>
      <c r="AT300" s="366">
        <f t="shared" si="233"/>
        <v>0</v>
      </c>
      <c r="AU300" s="366">
        <f t="shared" si="233"/>
        <v>0</v>
      </c>
      <c r="AV300" s="366">
        <f t="shared" si="233"/>
        <v>0</v>
      </c>
      <c r="AW300" s="366">
        <f t="shared" si="233"/>
        <v>0</v>
      </c>
      <c r="AX300" s="366">
        <f t="shared" si="233"/>
        <v>0</v>
      </c>
      <c r="AY300" s="366">
        <f t="shared" si="233"/>
        <v>0</v>
      </c>
      <c r="AZ300" s="366">
        <f t="shared" si="233"/>
        <v>0</v>
      </c>
      <c r="BA300" s="366">
        <f t="shared" si="233"/>
        <v>0</v>
      </c>
      <c r="BB300" s="366">
        <f t="shared" si="233"/>
        <v>0</v>
      </c>
      <c r="BC300" s="366">
        <f t="shared" si="233"/>
        <v>0</v>
      </c>
      <c r="BD300" s="366">
        <f t="shared" si="233"/>
        <v>0</v>
      </c>
      <c r="BE300" s="366">
        <f t="shared" si="233"/>
        <v>0</v>
      </c>
      <c r="BF300" s="366">
        <f t="shared" si="233"/>
        <v>0</v>
      </c>
      <c r="BG300" s="366">
        <f t="shared" si="233"/>
        <v>0</v>
      </c>
      <c r="BH300" s="366">
        <f t="shared" si="233"/>
        <v>0</v>
      </c>
      <c r="BI300" s="366">
        <f t="shared" si="233"/>
        <v>0</v>
      </c>
      <c r="BJ300" s="366">
        <f t="shared" si="233"/>
        <v>0</v>
      </c>
      <c r="BK300" s="366">
        <f t="shared" si="233"/>
        <v>0</v>
      </c>
      <c r="BL300" s="366">
        <f t="shared" si="233"/>
        <v>0</v>
      </c>
      <c r="BM300" s="366">
        <f t="shared" si="233"/>
        <v>0</v>
      </c>
      <c r="BN300" s="366">
        <f t="shared" si="233"/>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54</v>
      </c>
      <c r="Q308" s="221">
        <f>INDEX(i.Periods,Q$307,1+d.TOL+3*(Q$306-1))</f>
        <v>59</v>
      </c>
      <c r="R308" s="221">
        <f>INDEX(i.Periods,R$307,1+d.TOL+3*(R$306-1))</f>
        <v>67</v>
      </c>
      <c r="S308" s="221">
        <f>INDEX(i.Periods,S$307,1+d.TOL+3*(S$306-1))</f>
        <v>81</v>
      </c>
      <c r="T308" s="221"/>
      <c r="U308" s="221"/>
      <c r="V308" s="221"/>
      <c r="W308" s="221">
        <f>INDEX(i.Periods,W$307,1+d.TOL+3*(W$306-1))</f>
        <v>56</v>
      </c>
      <c r="X308" s="221">
        <f>INDEX(i.Periods,X$307,1+d.TOL+3*(X$306-1))</f>
        <v>61</v>
      </c>
      <c r="Y308" s="221">
        <f>INDEX(i.Periods,Y$307,1+d.TOL+3*(Y$306-1))</f>
        <v>69</v>
      </c>
      <c r="Z308" s="221">
        <f>INDEX(i.Periods,Z$307,1+d.TOL+3*(Z$306-1))</f>
        <v>83</v>
      </c>
      <c r="AA308" s="221"/>
      <c r="AB308" s="221"/>
      <c r="AC308" s="221"/>
      <c r="AD308" s="221">
        <f>INDEX(i.Periods,AD$307,1+d.TOL+3*(AD$306-1))</f>
        <v>59</v>
      </c>
      <c r="AE308" s="221">
        <f>INDEX(i.Periods,AE$307,1+d.TOL+3*(AE$306-1))</f>
        <v>64</v>
      </c>
      <c r="AF308" s="221">
        <f>INDEX(i.Periods,AF$307,1+d.TOL+3*(AF$306-1))</f>
        <v>72</v>
      </c>
      <c r="AG308" s="221">
        <f>INDEX(i.Periods,AG$307,1+d.TOL+3*(AG$306-1))</f>
        <v>86</v>
      </c>
      <c r="AH308" s="221"/>
      <c r="AI308" s="221"/>
      <c r="AJ308" s="221"/>
      <c r="AK308" s="221">
        <f>INDEX(i.Periods,AK$307,1+d.TOL+3*(AK$306-1))</f>
        <v>61</v>
      </c>
      <c r="AL308" s="221">
        <f>INDEX(i.Periods,AL$307,1+d.TOL+3*(AL$306-1))</f>
        <v>66</v>
      </c>
      <c r="AM308" s="221">
        <f>INDEX(i.Periods,AM$307,1+d.TOL+3*(AM$306-1))</f>
        <v>74</v>
      </c>
      <c r="AN308" s="221">
        <f>INDEX(i.Periods,AN$307,1+d.TOL+3*(AN$306-1))</f>
        <v>88</v>
      </c>
      <c r="AO308" s="221"/>
      <c r="AP308" s="221"/>
      <c r="AQ308" s="221"/>
      <c r="AR308" s="221">
        <f>INDEX(i.Periods,AR$307,1+d.TOL+3*(AR$306-1))</f>
        <v>63</v>
      </c>
      <c r="AS308" s="221">
        <f>INDEX(i.Periods,AS$307,1+d.TOL+3*(AS$306-1))</f>
        <v>68</v>
      </c>
      <c r="AT308" s="221">
        <f>INDEX(i.Periods,AT$307,1+d.TOL+3*(AT$306-1))</f>
        <v>76</v>
      </c>
      <c r="AU308" s="221">
        <f>INDEX(i.Periods,AU$307,1+d.TOL+3*(AU$306-1))</f>
        <v>90</v>
      </c>
      <c r="AV308" s="221"/>
      <c r="AW308" s="221"/>
      <c r="AX308" s="221"/>
      <c r="AY308" s="221">
        <f>INDEX(i.Periods,AY$307,1+d.TOL+3*(AY$306-1))</f>
        <v>54</v>
      </c>
      <c r="AZ308" s="221">
        <f>INDEX(i.Periods,AZ$307,1+d.TOL+3*(AZ$306-1))</f>
        <v>59</v>
      </c>
      <c r="BA308" s="221">
        <f>INDEX(i.Periods,BA$307,1+d.TOL+3*(BA$306-1))</f>
        <v>67</v>
      </c>
      <c r="BB308" s="221">
        <f>INDEX(i.Periods,BB$307,1+d.TOL+3*(BB$306-1))</f>
        <v>81</v>
      </c>
      <c r="BC308" s="221"/>
      <c r="BD308" s="221"/>
      <c r="BE308" s="221"/>
      <c r="BF308" s="270">
        <f>P308+52</f>
        <v>106</v>
      </c>
      <c r="BG308" s="270">
        <f>R308+52</f>
        <v>119</v>
      </c>
      <c r="BH308" s="270">
        <f>S308+52</f>
        <v>133</v>
      </c>
      <c r="BI308" s="21"/>
      <c r="BJ308" s="21"/>
      <c r="BK308" s="21"/>
      <c r="BL308" s="21"/>
      <c r="BM308" s="271">
        <f>BF308+52</f>
        <v>158</v>
      </c>
      <c r="BN308" s="271">
        <f>BG308+52</f>
        <v>171</v>
      </c>
      <c r="BO308" s="271">
        <f>BH308+52</f>
        <v>185</v>
      </c>
      <c r="BP308" s="21"/>
      <c r="BQ308" s="21"/>
      <c r="BR308" s="21"/>
      <c r="BS308" s="21"/>
      <c r="BT308" s="271">
        <f>BM308+52</f>
        <v>210</v>
      </c>
      <c r="BU308" s="271">
        <f>BN308+52</f>
        <v>223</v>
      </c>
      <c r="BV308" s="271">
        <f>BO308+52</f>
        <v>237</v>
      </c>
      <c r="BW308" s="21"/>
      <c r="BX308" s="21"/>
      <c r="BY308" s="21"/>
      <c r="BZ308" s="21"/>
      <c r="CA308" s="271">
        <f>BT308+52</f>
        <v>262</v>
      </c>
      <c r="CB308" s="271">
        <f>BU308+52</f>
        <v>275</v>
      </c>
      <c r="CC308" s="271">
        <f>BV308+52</f>
        <v>289</v>
      </c>
      <c r="CD308" s="21"/>
      <c r="CE308" s="21"/>
      <c r="CF308" s="21"/>
      <c r="CG308" s="21"/>
      <c r="CH308" s="271">
        <f>CA308+52</f>
        <v>314</v>
      </c>
      <c r="CI308" s="271">
        <f>CB308+52</f>
        <v>327</v>
      </c>
      <c r="CJ308" s="271">
        <f>CC308+52</f>
        <v>341</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59:67</v>
      </c>
      <c r="Q309" s="270" t="str">
        <f>R308&amp;":"&amp;S308</f>
        <v>67:81</v>
      </c>
      <c r="R309" s="272" t="str">
        <f>Q309</f>
        <v>67:81</v>
      </c>
      <c r="S309" s="272" t="str">
        <f>R309</f>
        <v>67:81</v>
      </c>
      <c r="T309" s="272" t="str">
        <f>S309</f>
        <v>67:81</v>
      </c>
      <c r="U309" s="272" t="str">
        <f>T309</f>
        <v>67:81</v>
      </c>
      <c r="V309" s="272" t="str">
        <f>U309</f>
        <v>67:81</v>
      </c>
      <c r="W309" s="270" t="str">
        <f>X308&amp;":"&amp;Y308</f>
        <v>61:69</v>
      </c>
      <c r="X309" s="270" t="str">
        <f>Y308&amp;":"&amp;Z308</f>
        <v>69:83</v>
      </c>
      <c r="Y309" s="272" t="str">
        <f>X309</f>
        <v>69:83</v>
      </c>
      <c r="Z309" s="272" t="str">
        <f>Y309</f>
        <v>69:83</v>
      </c>
      <c r="AA309" s="272" t="str">
        <f>Z309</f>
        <v>69:83</v>
      </c>
      <c r="AB309" s="272" t="str">
        <f>AA309</f>
        <v>69:83</v>
      </c>
      <c r="AC309" s="272" t="str">
        <f>AB309</f>
        <v>69:83</v>
      </c>
      <c r="AD309" s="270" t="str">
        <f>AE308&amp;":"&amp;AF308</f>
        <v>64:72</v>
      </c>
      <c r="AE309" s="270" t="str">
        <f>AF308&amp;":"&amp;AG308</f>
        <v>72:86</v>
      </c>
      <c r="AF309" s="272" t="str">
        <f t="shared" ref="AF309:AJ309" si="234">AE309</f>
        <v>72:86</v>
      </c>
      <c r="AG309" s="272" t="str">
        <f t="shared" si="234"/>
        <v>72:86</v>
      </c>
      <c r="AH309" s="272" t="str">
        <f t="shared" si="234"/>
        <v>72:86</v>
      </c>
      <c r="AI309" s="272" t="str">
        <f t="shared" si="234"/>
        <v>72:86</v>
      </c>
      <c r="AJ309" s="272" t="str">
        <f t="shared" si="234"/>
        <v>72:86</v>
      </c>
      <c r="AK309" s="270" t="str">
        <f>AL308&amp;":"&amp;AM308</f>
        <v>66:74</v>
      </c>
      <c r="AL309" s="270" t="str">
        <f>AM308&amp;":"&amp;AN308</f>
        <v>74:88</v>
      </c>
      <c r="AM309" s="272" t="str">
        <f t="shared" ref="AM309:AQ309" si="235">AL309</f>
        <v>74:88</v>
      </c>
      <c r="AN309" s="272" t="str">
        <f t="shared" si="235"/>
        <v>74:88</v>
      </c>
      <c r="AO309" s="272" t="str">
        <f t="shared" si="235"/>
        <v>74:88</v>
      </c>
      <c r="AP309" s="272" t="str">
        <f t="shared" si="235"/>
        <v>74:88</v>
      </c>
      <c r="AQ309" s="272" t="str">
        <f t="shared" si="235"/>
        <v>74:88</v>
      </c>
      <c r="AR309" s="270" t="str">
        <f>AS308&amp;":"&amp;AT308</f>
        <v>68:76</v>
      </c>
      <c r="AS309" s="270" t="str">
        <f>AT308&amp;":"&amp;AU308</f>
        <v>76:90</v>
      </c>
      <c r="AT309" s="272" t="str">
        <f t="shared" ref="AT309" si="236">AS309</f>
        <v>76:90</v>
      </c>
      <c r="AU309" s="272" t="str">
        <f t="shared" ref="AU309" si="237">AT309</f>
        <v>76:90</v>
      </c>
      <c r="AV309" s="272" t="str">
        <f t="shared" ref="AV309" si="238">AU309</f>
        <v>76:90</v>
      </c>
      <c r="AW309" s="272" t="str">
        <f t="shared" ref="AW309" si="239">AV309</f>
        <v>76:90</v>
      </c>
      <c r="AX309" s="272" t="str">
        <f t="shared" ref="AX309" si="240">AW309</f>
        <v>76:90</v>
      </c>
      <c r="AY309" s="270" t="str">
        <f>AZ308&amp;":"&amp;BA308</f>
        <v>59:67</v>
      </c>
      <c r="AZ309" s="270" t="str">
        <f>BA308&amp;":"&amp;BB308</f>
        <v>67:81</v>
      </c>
      <c r="BA309" s="272" t="str">
        <f t="shared" ref="BA309:BE309" si="241">AZ309</f>
        <v>67:81</v>
      </c>
      <c r="BB309" s="272" t="str">
        <f t="shared" si="241"/>
        <v>67:81</v>
      </c>
      <c r="BC309" s="272" t="str">
        <f t="shared" si="241"/>
        <v>67:81</v>
      </c>
      <c r="BD309" s="272" t="str">
        <f t="shared" si="241"/>
        <v>67:81</v>
      </c>
      <c r="BE309" s="272" t="str">
        <f t="shared" si="241"/>
        <v>67:81</v>
      </c>
      <c r="BF309" s="271" t="str">
        <f>BF308&amp;":"&amp;BG308</f>
        <v>106:119</v>
      </c>
      <c r="BG309" s="271" t="str">
        <f>BG308&amp;":"&amp;BH308</f>
        <v>119:133</v>
      </c>
      <c r="BH309" s="272" t="str">
        <f t="shared" ref="BH309:BL309" si="242">BG309</f>
        <v>119:133</v>
      </c>
      <c r="BI309" s="272" t="str">
        <f t="shared" si="242"/>
        <v>119:133</v>
      </c>
      <c r="BJ309" s="272" t="str">
        <f t="shared" si="242"/>
        <v>119:133</v>
      </c>
      <c r="BK309" s="272" t="str">
        <f t="shared" si="242"/>
        <v>119:133</v>
      </c>
      <c r="BL309" s="272" t="str">
        <f t="shared" si="242"/>
        <v>119:133</v>
      </c>
      <c r="BM309" s="271" t="str">
        <f>BM308&amp;":"&amp;BN308</f>
        <v>158:171</v>
      </c>
      <c r="BN309" s="271" t="str">
        <f>BN308&amp;":"&amp;BO308</f>
        <v>171:185</v>
      </c>
      <c r="BO309" s="272" t="str">
        <f t="shared" ref="BO309:BS309" si="243">BN309</f>
        <v>171:185</v>
      </c>
      <c r="BP309" s="272" t="str">
        <f t="shared" si="243"/>
        <v>171:185</v>
      </c>
      <c r="BQ309" s="272" t="str">
        <f t="shared" si="243"/>
        <v>171:185</v>
      </c>
      <c r="BR309" s="272" t="str">
        <f t="shared" si="243"/>
        <v>171:185</v>
      </c>
      <c r="BS309" s="272" t="str">
        <f t="shared" si="243"/>
        <v>171:185</v>
      </c>
      <c r="BT309" s="271" t="str">
        <f>BT308&amp;":"&amp;BU308</f>
        <v>210:223</v>
      </c>
      <c r="BU309" s="271" t="str">
        <f>BU308&amp;":"&amp;BV308</f>
        <v>223:237</v>
      </c>
      <c r="BV309" s="272" t="str">
        <f t="shared" ref="BV309:BZ309" si="244">BU309</f>
        <v>223:237</v>
      </c>
      <c r="BW309" s="272" t="str">
        <f t="shared" si="244"/>
        <v>223:237</v>
      </c>
      <c r="BX309" s="272" t="str">
        <f t="shared" si="244"/>
        <v>223:237</v>
      </c>
      <c r="BY309" s="272" t="str">
        <f t="shared" si="244"/>
        <v>223:237</v>
      </c>
      <c r="BZ309" s="272" t="str">
        <f t="shared" si="244"/>
        <v>223:237</v>
      </c>
      <c r="CA309" s="271" t="str">
        <f>CA308&amp;":"&amp;CB308</f>
        <v>262:275</v>
      </c>
      <c r="CB309" s="271" t="str">
        <f>CB308&amp;":"&amp;CC308</f>
        <v>275:289</v>
      </c>
      <c r="CC309" s="272" t="str">
        <f t="shared" ref="CC309:CG309" si="245">CB309</f>
        <v>275:289</v>
      </c>
      <c r="CD309" s="272" t="str">
        <f t="shared" si="245"/>
        <v>275:289</v>
      </c>
      <c r="CE309" s="272" t="str">
        <f t="shared" si="245"/>
        <v>275:289</v>
      </c>
      <c r="CF309" s="272" t="str">
        <f t="shared" si="245"/>
        <v>275:289</v>
      </c>
      <c r="CG309" s="272" t="str">
        <f t="shared" si="245"/>
        <v>275:289</v>
      </c>
      <c r="CH309" s="271" t="str">
        <f>CH308&amp;":"&amp;CI308</f>
        <v>314:327</v>
      </c>
      <c r="CI309" s="271" t="str">
        <f>CI308&amp;":"&amp;CJ308</f>
        <v>327:341</v>
      </c>
      <c r="CJ309" s="272" t="str">
        <f t="shared" ref="CJ309:CN309" si="246">CI309</f>
        <v>327:341</v>
      </c>
      <c r="CK309" s="272" t="str">
        <f t="shared" si="246"/>
        <v>327:341</v>
      </c>
      <c r="CL309" s="272" t="str">
        <f t="shared" si="246"/>
        <v>327:341</v>
      </c>
      <c r="CM309" s="272" t="str">
        <f t="shared" si="246"/>
        <v>327:341</v>
      </c>
      <c r="CN309" s="272" t="str">
        <f t="shared" si="246"/>
        <v>327:341</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26:27</v>
      </c>
      <c r="S310" s="245" t="str">
        <f>LEFT(F310,FIND(":",F310)-1)+i.TOLoffset_r2*(d.TOL-1)&amp;":"&amp;RIGHT(F310,LEN(F310)-FIND(":",F310))+i.TOLoffset_r2*(d.TOL-1)</f>
        <v>27:28</v>
      </c>
      <c r="T310" s="245" t="str">
        <f>LEFT(G310,FIND(":",G310)-1)+i.TOLoffset_r2*(d.TOL-1)&amp;":"&amp;RIGHT(G310,LEN(G310)-FIND(":",G310))+i.TOLoffset_r2*(d.TOL-1)</f>
        <v>28:29</v>
      </c>
      <c r="U310" s="245" t="str">
        <f>LEFT(H310,FIND(":",H310)-1)+i.TOLoffset_r2*(d.TOL-1)&amp;":"&amp;RIGHT(H310,LEN(H310)-FIND(":",H310))+i.TOLoffset_r2*(d.TOL-1)</f>
        <v>29:30</v>
      </c>
      <c r="V310" s="245" t="str">
        <f>LEFT(I310,FIND(":",I310)-1)+i.TOLoffset_r2*(d.TOL-1)&amp;":"&amp;RIGHT(I310,LEN(I310)-FIND(":",I310))+i.TOLoffset_r2*(d.TOL-1)</f>
        <v>30:31</v>
      </c>
      <c r="W310" s="269" t="str">
        <f>P310</f>
        <v>0:1</v>
      </c>
      <c r="X310" s="269" t="str">
        <f t="shared" ref="X310:CN310" si="247">Q310</f>
        <v>0:1</v>
      </c>
      <c r="Y310" s="269" t="str">
        <f t="shared" si="247"/>
        <v>26:27</v>
      </c>
      <c r="Z310" s="269" t="str">
        <f t="shared" si="247"/>
        <v>27:28</v>
      </c>
      <c r="AA310" s="269" t="str">
        <f t="shared" si="247"/>
        <v>28:29</v>
      </c>
      <c r="AB310" s="269" t="str">
        <f t="shared" si="247"/>
        <v>29:30</v>
      </c>
      <c r="AC310" s="269" t="str">
        <f t="shared" si="247"/>
        <v>30:31</v>
      </c>
      <c r="AD310" s="269" t="str">
        <f t="shared" si="247"/>
        <v>0:1</v>
      </c>
      <c r="AE310" s="269" t="str">
        <f t="shared" si="247"/>
        <v>0:1</v>
      </c>
      <c r="AF310" s="269" t="str">
        <f t="shared" si="247"/>
        <v>26:27</v>
      </c>
      <c r="AG310" s="269" t="str">
        <f t="shared" si="247"/>
        <v>27:28</v>
      </c>
      <c r="AH310" s="269" t="str">
        <f t="shared" si="247"/>
        <v>28:29</v>
      </c>
      <c r="AI310" s="269" t="str">
        <f t="shared" si="247"/>
        <v>29:30</v>
      </c>
      <c r="AJ310" s="269" t="str">
        <f t="shared" si="247"/>
        <v>30:31</v>
      </c>
      <c r="AK310" s="269" t="str">
        <f t="shared" si="247"/>
        <v>0:1</v>
      </c>
      <c r="AL310" s="269" t="str">
        <f t="shared" si="247"/>
        <v>0:1</v>
      </c>
      <c r="AM310" s="269" t="str">
        <f t="shared" si="247"/>
        <v>26:27</v>
      </c>
      <c r="AN310" s="269" t="str">
        <f t="shared" si="247"/>
        <v>27:28</v>
      </c>
      <c r="AO310" s="269" t="str">
        <f t="shared" si="247"/>
        <v>28:29</v>
      </c>
      <c r="AP310" s="269" t="str">
        <f t="shared" si="247"/>
        <v>29:30</v>
      </c>
      <c r="AQ310" s="269" t="str">
        <f t="shared" si="247"/>
        <v>30:31</v>
      </c>
      <c r="AR310" s="269" t="str">
        <f t="shared" ref="AR310:BE310" si="248">AD310</f>
        <v>0:1</v>
      </c>
      <c r="AS310" s="269" t="str">
        <f t="shared" si="248"/>
        <v>0:1</v>
      </c>
      <c r="AT310" s="269" t="str">
        <f t="shared" si="248"/>
        <v>26:27</v>
      </c>
      <c r="AU310" s="269" t="str">
        <f t="shared" si="248"/>
        <v>27:28</v>
      </c>
      <c r="AV310" s="269" t="str">
        <f t="shared" si="248"/>
        <v>28:29</v>
      </c>
      <c r="AW310" s="269" t="str">
        <f t="shared" si="248"/>
        <v>29:30</v>
      </c>
      <c r="AX310" s="269" t="str">
        <f t="shared" si="248"/>
        <v>30:31</v>
      </c>
      <c r="AY310" s="269" t="str">
        <f t="shared" si="248"/>
        <v>0:1</v>
      </c>
      <c r="AZ310" s="269" t="str">
        <f t="shared" si="248"/>
        <v>0:1</v>
      </c>
      <c r="BA310" s="269" t="str">
        <f t="shared" si="248"/>
        <v>26:27</v>
      </c>
      <c r="BB310" s="269" t="str">
        <f t="shared" si="248"/>
        <v>27:28</v>
      </c>
      <c r="BC310" s="269" t="str">
        <f t="shared" si="248"/>
        <v>28:29</v>
      </c>
      <c r="BD310" s="269" t="str">
        <f t="shared" si="248"/>
        <v>29:30</v>
      </c>
      <c r="BE310" s="269" t="str">
        <f t="shared" si="248"/>
        <v>30:31</v>
      </c>
      <c r="BF310" s="269" t="str">
        <f t="shared" si="247"/>
        <v>0:1</v>
      </c>
      <c r="BG310" s="269" t="str">
        <f t="shared" si="247"/>
        <v>0:1</v>
      </c>
      <c r="BH310" s="269" t="str">
        <f t="shared" si="247"/>
        <v>26:27</v>
      </c>
      <c r="BI310" s="269" t="str">
        <f t="shared" si="247"/>
        <v>27:28</v>
      </c>
      <c r="BJ310" s="269" t="str">
        <f t="shared" si="247"/>
        <v>28:29</v>
      </c>
      <c r="BK310" s="269" t="str">
        <f t="shared" si="247"/>
        <v>29:30</v>
      </c>
      <c r="BL310" s="269" t="str">
        <f t="shared" si="247"/>
        <v>30:31</v>
      </c>
      <c r="BM310" s="269" t="str">
        <f t="shared" si="247"/>
        <v>0:1</v>
      </c>
      <c r="BN310" s="269" t="str">
        <f t="shared" si="247"/>
        <v>0:1</v>
      </c>
      <c r="BO310" s="269" t="str">
        <f t="shared" si="247"/>
        <v>26:27</v>
      </c>
      <c r="BP310" s="269" t="str">
        <f t="shared" si="247"/>
        <v>27:28</v>
      </c>
      <c r="BQ310" s="269" t="str">
        <f t="shared" si="247"/>
        <v>28:29</v>
      </c>
      <c r="BR310" s="269" t="str">
        <f t="shared" si="247"/>
        <v>29:30</v>
      </c>
      <c r="BS310" s="269" t="str">
        <f t="shared" si="247"/>
        <v>30:31</v>
      </c>
      <c r="BT310" s="269" t="str">
        <f t="shared" si="247"/>
        <v>0:1</v>
      </c>
      <c r="BU310" s="269" t="str">
        <f t="shared" si="247"/>
        <v>0:1</v>
      </c>
      <c r="BV310" s="269" t="str">
        <f t="shared" si="247"/>
        <v>26:27</v>
      </c>
      <c r="BW310" s="269" t="str">
        <f t="shared" si="247"/>
        <v>27:28</v>
      </c>
      <c r="BX310" s="269" t="str">
        <f t="shared" si="247"/>
        <v>28:29</v>
      </c>
      <c r="BY310" s="269" t="str">
        <f t="shared" si="247"/>
        <v>29:30</v>
      </c>
      <c r="BZ310" s="269" t="str">
        <f t="shared" si="247"/>
        <v>30:31</v>
      </c>
      <c r="CA310" s="269" t="str">
        <f t="shared" si="247"/>
        <v>0:1</v>
      </c>
      <c r="CB310" s="269" t="str">
        <f t="shared" si="247"/>
        <v>0:1</v>
      </c>
      <c r="CC310" s="269" t="str">
        <f t="shared" si="247"/>
        <v>26:27</v>
      </c>
      <c r="CD310" s="269" t="str">
        <f t="shared" si="247"/>
        <v>27:28</v>
      </c>
      <c r="CE310" s="269" t="str">
        <f t="shared" si="247"/>
        <v>28:29</v>
      </c>
      <c r="CF310" s="269" t="str">
        <f t="shared" si="247"/>
        <v>29:30</v>
      </c>
      <c r="CG310" s="269" t="str">
        <f t="shared" si="247"/>
        <v>30:31</v>
      </c>
      <c r="CH310" s="269" t="str">
        <f t="shared" si="247"/>
        <v>0:1</v>
      </c>
      <c r="CI310" s="269" t="str">
        <f t="shared" si="247"/>
        <v>0:1</v>
      </c>
      <c r="CJ310" s="269" t="str">
        <f t="shared" si="247"/>
        <v>26:27</v>
      </c>
      <c r="CK310" s="269" t="str">
        <f t="shared" si="247"/>
        <v>27:28</v>
      </c>
      <c r="CL310" s="269" t="str">
        <f t="shared" si="247"/>
        <v>28:29</v>
      </c>
      <c r="CM310" s="269" t="str">
        <f t="shared" si="247"/>
        <v>29:30</v>
      </c>
      <c r="CN310" s="269" t="str">
        <f t="shared" si="247"/>
        <v>30:31</v>
      </c>
    </row>
    <row r="311" spans="1:92" ht="66.75" outlineLevel="1">
      <c r="A311" s="21"/>
      <c r="C311" s="30"/>
      <c r="D311" s="30"/>
      <c r="E311" s="30"/>
      <c r="F311" s="30"/>
      <c r="G311" s="30"/>
      <c r="H311" s="30"/>
      <c r="I311" s="30"/>
      <c r="J311" s="30"/>
      <c r="K311" s="30"/>
      <c r="L311" s="30"/>
      <c r="M311" s="30"/>
      <c r="N311" s="30"/>
      <c r="O311" s="30"/>
      <c r="P311" s="268" t="str">
        <f t="shared" ref="P311:Q311" si="249">P310&amp;", "&amp;P$309</f>
        <v>0:1, 59:67</v>
      </c>
      <c r="Q311" s="268" t="str">
        <f t="shared" si="249"/>
        <v>0:1, 67:81</v>
      </c>
      <c r="R311" s="268" t="str">
        <f>R310&amp;", "&amp;R$309</f>
        <v>26:27, 67:81</v>
      </c>
      <c r="S311" s="268" t="str">
        <f>S310&amp;", "&amp;S$309</f>
        <v>27:28, 67:81</v>
      </c>
      <c r="T311" s="268" t="str">
        <f>T310&amp;", "&amp;T$309</f>
        <v>28:29, 67:81</v>
      </c>
      <c r="U311" s="268" t="str">
        <f>U310&amp;", "&amp;U$309</f>
        <v>29:30, 67:81</v>
      </c>
      <c r="V311" s="268" t="str">
        <f>V310&amp;", "&amp;V$309</f>
        <v>30:31, 67:81</v>
      </c>
      <c r="W311" s="268" t="str">
        <f t="shared" ref="W311:BE311" si="250">W310&amp;", "&amp;W$309</f>
        <v>0:1, 61:69</v>
      </c>
      <c r="X311" s="268" t="str">
        <f t="shared" si="250"/>
        <v>0:1, 69:83</v>
      </c>
      <c r="Y311" s="268" t="str">
        <f t="shared" si="250"/>
        <v>26:27, 69:83</v>
      </c>
      <c r="Z311" s="268" t="str">
        <f t="shared" si="250"/>
        <v>27:28, 69:83</v>
      </c>
      <c r="AA311" s="268" t="str">
        <f t="shared" si="250"/>
        <v>28:29, 69:83</v>
      </c>
      <c r="AB311" s="268" t="str">
        <f t="shared" si="250"/>
        <v>29:30, 69:83</v>
      </c>
      <c r="AC311" s="268" t="str">
        <f t="shared" si="250"/>
        <v>30:31, 69:83</v>
      </c>
      <c r="AD311" s="268" t="str">
        <f t="shared" si="250"/>
        <v>0:1, 64:72</v>
      </c>
      <c r="AE311" s="268" t="str">
        <f t="shared" si="250"/>
        <v>0:1, 72:86</v>
      </c>
      <c r="AF311" s="268" t="str">
        <f t="shared" si="250"/>
        <v>26:27, 72:86</v>
      </c>
      <c r="AG311" s="268" t="str">
        <f t="shared" si="250"/>
        <v>27:28, 72:86</v>
      </c>
      <c r="AH311" s="268" t="str">
        <f t="shared" si="250"/>
        <v>28:29, 72:86</v>
      </c>
      <c r="AI311" s="268" t="str">
        <f t="shared" si="250"/>
        <v>29:30, 72:86</v>
      </c>
      <c r="AJ311" s="268" t="str">
        <f t="shared" si="250"/>
        <v>30:31, 72:86</v>
      </c>
      <c r="AK311" s="268" t="str">
        <f t="shared" si="250"/>
        <v>0:1, 66:74</v>
      </c>
      <c r="AL311" s="268" t="str">
        <f t="shared" si="250"/>
        <v>0:1, 74:88</v>
      </c>
      <c r="AM311" s="268" t="str">
        <f t="shared" si="250"/>
        <v>26:27, 74:88</v>
      </c>
      <c r="AN311" s="268" t="str">
        <f t="shared" si="250"/>
        <v>27:28, 74:88</v>
      </c>
      <c r="AO311" s="268" t="str">
        <f t="shared" si="250"/>
        <v>28:29, 74:88</v>
      </c>
      <c r="AP311" s="268" t="str">
        <f t="shared" si="250"/>
        <v>29:30, 74:88</v>
      </c>
      <c r="AQ311" s="268" t="str">
        <f t="shared" si="250"/>
        <v>30:31, 74:88</v>
      </c>
      <c r="AR311" s="268" t="str">
        <f t="shared" ref="AR311:AX311" si="251">AR310&amp;", "&amp;AR$309</f>
        <v>0:1, 68:76</v>
      </c>
      <c r="AS311" s="268" t="str">
        <f t="shared" si="251"/>
        <v>0:1, 76:90</v>
      </c>
      <c r="AT311" s="268" t="str">
        <f t="shared" si="251"/>
        <v>26:27, 76:90</v>
      </c>
      <c r="AU311" s="268" t="str">
        <f t="shared" si="251"/>
        <v>27:28, 76:90</v>
      </c>
      <c r="AV311" s="268" t="str">
        <f t="shared" si="251"/>
        <v>28:29, 76:90</v>
      </c>
      <c r="AW311" s="268" t="str">
        <f t="shared" si="251"/>
        <v>29:30, 76:90</v>
      </c>
      <c r="AX311" s="268" t="str">
        <f t="shared" si="251"/>
        <v>30:31, 76:90</v>
      </c>
      <c r="AY311" s="268" t="str">
        <f t="shared" si="250"/>
        <v>0:1, 59:67</v>
      </c>
      <c r="AZ311" s="268" t="str">
        <f t="shared" si="250"/>
        <v>0:1, 67:81</v>
      </c>
      <c r="BA311" s="268" t="str">
        <f t="shared" si="250"/>
        <v>26:27, 67:81</v>
      </c>
      <c r="BB311" s="268" t="str">
        <f t="shared" si="250"/>
        <v>27:28, 67:81</v>
      </c>
      <c r="BC311" s="268" t="str">
        <f t="shared" si="250"/>
        <v>28:29, 67:81</v>
      </c>
      <c r="BD311" s="268" t="str">
        <f t="shared" si="250"/>
        <v>29:30, 67:81</v>
      </c>
      <c r="BE311" s="268" t="str">
        <f t="shared" si="250"/>
        <v>30:31, 67:81</v>
      </c>
      <c r="BF311" s="268" t="str">
        <f t="shared" ref="BF311:CG311" si="252">BF310&amp;", "&amp;BF$309</f>
        <v>0:1, 106:119</v>
      </c>
      <c r="BG311" s="268" t="str">
        <f t="shared" si="252"/>
        <v>0:1, 119:133</v>
      </c>
      <c r="BH311" s="268" t="str">
        <f t="shared" si="252"/>
        <v>26:27, 119:133</v>
      </c>
      <c r="BI311" s="268" t="str">
        <f t="shared" si="252"/>
        <v>27:28, 119:133</v>
      </c>
      <c r="BJ311" s="268" t="str">
        <f t="shared" si="252"/>
        <v>28:29, 119:133</v>
      </c>
      <c r="BK311" s="268" t="str">
        <f t="shared" si="252"/>
        <v>29:30, 119:133</v>
      </c>
      <c r="BL311" s="268" t="str">
        <f t="shared" si="252"/>
        <v>30:31, 119:133</v>
      </c>
      <c r="BM311" s="268" t="str">
        <f t="shared" si="252"/>
        <v>0:1, 158:171</v>
      </c>
      <c r="BN311" s="268" t="str">
        <f t="shared" si="252"/>
        <v>0:1, 171:185</v>
      </c>
      <c r="BO311" s="268" t="str">
        <f t="shared" si="252"/>
        <v>26:27, 171:185</v>
      </c>
      <c r="BP311" s="268" t="str">
        <f t="shared" si="252"/>
        <v>27:28, 171:185</v>
      </c>
      <c r="BQ311" s="268" t="str">
        <f t="shared" si="252"/>
        <v>28:29, 171:185</v>
      </c>
      <c r="BR311" s="268" t="str">
        <f t="shared" si="252"/>
        <v>29:30, 171:185</v>
      </c>
      <c r="BS311" s="268" t="str">
        <f t="shared" si="252"/>
        <v>30:31, 171:185</v>
      </c>
      <c r="BT311" s="268" t="str">
        <f t="shared" si="252"/>
        <v>0:1, 210:223</v>
      </c>
      <c r="BU311" s="268" t="str">
        <f t="shared" si="252"/>
        <v>0:1, 223:237</v>
      </c>
      <c r="BV311" s="268" t="str">
        <f t="shared" si="252"/>
        <v>26:27, 223:237</v>
      </c>
      <c r="BW311" s="268" t="str">
        <f t="shared" si="252"/>
        <v>27:28, 223:237</v>
      </c>
      <c r="BX311" s="268" t="str">
        <f t="shared" si="252"/>
        <v>28:29, 223:237</v>
      </c>
      <c r="BY311" s="268" t="str">
        <f t="shared" si="252"/>
        <v>29:30, 223:237</v>
      </c>
      <c r="BZ311" s="268" t="str">
        <f t="shared" si="252"/>
        <v>30:31, 223:237</v>
      </c>
      <c r="CA311" s="268" t="str">
        <f t="shared" si="252"/>
        <v>0:1, 262:275</v>
      </c>
      <c r="CB311" s="268" t="str">
        <f t="shared" si="252"/>
        <v>0:1, 275:289</v>
      </c>
      <c r="CC311" s="268" t="str">
        <f t="shared" si="252"/>
        <v>26:27, 275:289</v>
      </c>
      <c r="CD311" s="268" t="str">
        <f t="shared" si="252"/>
        <v>27:28, 275:289</v>
      </c>
      <c r="CE311" s="268" t="str">
        <f t="shared" si="252"/>
        <v>28:29, 275:289</v>
      </c>
      <c r="CF311" s="268" t="str">
        <f t="shared" si="252"/>
        <v>29:30, 275:289</v>
      </c>
      <c r="CG311" s="268" t="str">
        <f t="shared" si="252"/>
        <v>30:31, 275:289</v>
      </c>
      <c r="CH311" s="268" t="str">
        <f t="shared" ref="CH311:CN311" si="253">CH310&amp;", "&amp;CH$309</f>
        <v>0:1, 314:327</v>
      </c>
      <c r="CI311" s="268" t="str">
        <f t="shared" si="253"/>
        <v>0:1, 327:341</v>
      </c>
      <c r="CJ311" s="268" t="str">
        <f t="shared" si="253"/>
        <v>26:27, 327:341</v>
      </c>
      <c r="CK311" s="268" t="str">
        <f t="shared" si="253"/>
        <v>27:28, 327:341</v>
      </c>
      <c r="CL311" s="268" t="str">
        <f t="shared" si="253"/>
        <v>28:29, 327:341</v>
      </c>
      <c r="CM311" s="268" t="str">
        <f t="shared" si="253"/>
        <v>29:30, 327:341</v>
      </c>
      <c r="CN311" s="268" t="str">
        <f t="shared" si="253"/>
        <v>30:31, 327:341</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170:171</v>
      </c>
      <c r="S312" s="291" t="str">
        <f>LEFT(S310,FIND(":",S310)-1)+i.BMToffset_r2&amp;":"&amp;RIGHT(S310,LEN(S310)-FIND(":",S310))+i.BMToffset_r2</f>
        <v>171:172</v>
      </c>
      <c r="T312" s="291" t="str">
        <f>LEFT(T310,FIND(":",T310)-1)+i.BMToffset_r2&amp;":"&amp;RIGHT(T310,LEN(T310)-FIND(":",T310))+i.BMToffset_r2</f>
        <v>172:173</v>
      </c>
      <c r="U312" s="291" t="str">
        <f>LEFT(U310,FIND(":",U310)-1)+i.BMToffset_r2&amp;":"&amp;RIGHT(U310,LEN(U310)-FIND(":",U310))+i.BMToffset_r2</f>
        <v>173:174</v>
      </c>
      <c r="V312" s="291" t="str">
        <f>LEFT(V310,FIND(":",V310)-1)+i.BMToffset_r2&amp;":"&amp;RIGHT(V310,LEN(V310)-FIND(":",V310))+i.BMToffset_r2</f>
        <v>174:175</v>
      </c>
      <c r="W312" s="269" t="str">
        <f>P312</f>
        <v>0:1</v>
      </c>
      <c r="X312" s="269" t="str">
        <f t="shared" ref="X312:CN312" si="254">Q312</f>
        <v>0:1</v>
      </c>
      <c r="Y312" s="269" t="str">
        <f t="shared" si="254"/>
        <v>170:171</v>
      </c>
      <c r="Z312" s="269" t="str">
        <f t="shared" si="254"/>
        <v>171:172</v>
      </c>
      <c r="AA312" s="269" t="str">
        <f t="shared" si="254"/>
        <v>172:173</v>
      </c>
      <c r="AB312" s="269" t="str">
        <f t="shared" si="254"/>
        <v>173:174</v>
      </c>
      <c r="AC312" s="269" t="str">
        <f t="shared" si="254"/>
        <v>174:175</v>
      </c>
      <c r="AD312" s="269" t="str">
        <f t="shared" si="254"/>
        <v>0:1</v>
      </c>
      <c r="AE312" s="269" t="str">
        <f t="shared" si="254"/>
        <v>0:1</v>
      </c>
      <c r="AF312" s="269" t="str">
        <f t="shared" si="254"/>
        <v>170:171</v>
      </c>
      <c r="AG312" s="269" t="str">
        <f t="shared" si="254"/>
        <v>171:172</v>
      </c>
      <c r="AH312" s="269" t="str">
        <f t="shared" si="254"/>
        <v>172:173</v>
      </c>
      <c r="AI312" s="269" t="str">
        <f t="shared" si="254"/>
        <v>173:174</v>
      </c>
      <c r="AJ312" s="269" t="str">
        <f t="shared" si="254"/>
        <v>174:175</v>
      </c>
      <c r="AK312" s="269" t="str">
        <f t="shared" si="254"/>
        <v>0:1</v>
      </c>
      <c r="AL312" s="269" t="str">
        <f t="shared" si="254"/>
        <v>0:1</v>
      </c>
      <c r="AM312" s="269" t="str">
        <f t="shared" si="254"/>
        <v>170:171</v>
      </c>
      <c r="AN312" s="269" t="str">
        <f t="shared" si="254"/>
        <v>171:172</v>
      </c>
      <c r="AO312" s="269" t="str">
        <f t="shared" si="254"/>
        <v>172:173</v>
      </c>
      <c r="AP312" s="269" t="str">
        <f t="shared" si="254"/>
        <v>173:174</v>
      </c>
      <c r="AQ312" s="269" t="str">
        <f t="shared" si="254"/>
        <v>174:175</v>
      </c>
      <c r="AR312" s="269" t="str">
        <f t="shared" ref="AR312:BE312" si="255">AD312</f>
        <v>0:1</v>
      </c>
      <c r="AS312" s="269" t="str">
        <f t="shared" si="255"/>
        <v>0:1</v>
      </c>
      <c r="AT312" s="269" t="str">
        <f t="shared" si="255"/>
        <v>170:171</v>
      </c>
      <c r="AU312" s="269" t="str">
        <f t="shared" si="255"/>
        <v>171:172</v>
      </c>
      <c r="AV312" s="269" t="str">
        <f t="shared" si="255"/>
        <v>172:173</v>
      </c>
      <c r="AW312" s="269" t="str">
        <f t="shared" si="255"/>
        <v>173:174</v>
      </c>
      <c r="AX312" s="269" t="str">
        <f t="shared" si="255"/>
        <v>174:175</v>
      </c>
      <c r="AY312" s="269" t="str">
        <f t="shared" si="255"/>
        <v>0:1</v>
      </c>
      <c r="AZ312" s="269" t="str">
        <f t="shared" si="255"/>
        <v>0:1</v>
      </c>
      <c r="BA312" s="269" t="str">
        <f t="shared" si="255"/>
        <v>170:171</v>
      </c>
      <c r="BB312" s="269" t="str">
        <f t="shared" si="255"/>
        <v>171:172</v>
      </c>
      <c r="BC312" s="269" t="str">
        <f t="shared" si="255"/>
        <v>172:173</v>
      </c>
      <c r="BD312" s="269" t="str">
        <f t="shared" si="255"/>
        <v>173:174</v>
      </c>
      <c r="BE312" s="269" t="str">
        <f t="shared" si="255"/>
        <v>174:175</v>
      </c>
      <c r="BF312" s="269" t="str">
        <f t="shared" si="254"/>
        <v>0:1</v>
      </c>
      <c r="BG312" s="269" t="str">
        <f t="shared" si="254"/>
        <v>0:1</v>
      </c>
      <c r="BH312" s="269" t="str">
        <f t="shared" si="254"/>
        <v>170:171</v>
      </c>
      <c r="BI312" s="269" t="str">
        <f t="shared" si="254"/>
        <v>171:172</v>
      </c>
      <c r="BJ312" s="269" t="str">
        <f t="shared" si="254"/>
        <v>172:173</v>
      </c>
      <c r="BK312" s="269" t="str">
        <f t="shared" si="254"/>
        <v>173:174</v>
      </c>
      <c r="BL312" s="269" t="str">
        <f t="shared" si="254"/>
        <v>174:175</v>
      </c>
      <c r="BM312" s="269" t="str">
        <f t="shared" si="254"/>
        <v>0:1</v>
      </c>
      <c r="BN312" s="269" t="str">
        <f t="shared" si="254"/>
        <v>0:1</v>
      </c>
      <c r="BO312" s="269" t="str">
        <f t="shared" si="254"/>
        <v>170:171</v>
      </c>
      <c r="BP312" s="269" t="str">
        <f t="shared" si="254"/>
        <v>171:172</v>
      </c>
      <c r="BQ312" s="269" t="str">
        <f t="shared" si="254"/>
        <v>172:173</v>
      </c>
      <c r="BR312" s="269" t="str">
        <f t="shared" si="254"/>
        <v>173:174</v>
      </c>
      <c r="BS312" s="269" t="str">
        <f t="shared" si="254"/>
        <v>174:175</v>
      </c>
      <c r="BT312" s="269" t="str">
        <f t="shared" si="254"/>
        <v>0:1</v>
      </c>
      <c r="BU312" s="269" t="str">
        <f t="shared" si="254"/>
        <v>0:1</v>
      </c>
      <c r="BV312" s="269" t="str">
        <f t="shared" si="254"/>
        <v>170:171</v>
      </c>
      <c r="BW312" s="269" t="str">
        <f t="shared" si="254"/>
        <v>171:172</v>
      </c>
      <c r="BX312" s="269" t="str">
        <f t="shared" si="254"/>
        <v>172:173</v>
      </c>
      <c r="BY312" s="269" t="str">
        <f t="shared" si="254"/>
        <v>173:174</v>
      </c>
      <c r="BZ312" s="269" t="str">
        <f t="shared" si="254"/>
        <v>174:175</v>
      </c>
      <c r="CA312" s="269" t="str">
        <f t="shared" si="254"/>
        <v>0:1</v>
      </c>
      <c r="CB312" s="269" t="str">
        <f t="shared" si="254"/>
        <v>0:1</v>
      </c>
      <c r="CC312" s="269" t="str">
        <f t="shared" si="254"/>
        <v>170:171</v>
      </c>
      <c r="CD312" s="269" t="str">
        <f t="shared" si="254"/>
        <v>171:172</v>
      </c>
      <c r="CE312" s="269" t="str">
        <f t="shared" si="254"/>
        <v>172:173</v>
      </c>
      <c r="CF312" s="269" t="str">
        <f t="shared" si="254"/>
        <v>173:174</v>
      </c>
      <c r="CG312" s="269" t="str">
        <f t="shared" si="254"/>
        <v>174:175</v>
      </c>
      <c r="CH312" s="269" t="str">
        <f t="shared" si="254"/>
        <v>0:1</v>
      </c>
      <c r="CI312" s="269" t="str">
        <f t="shared" si="254"/>
        <v>0:1</v>
      </c>
      <c r="CJ312" s="269" t="str">
        <f t="shared" si="254"/>
        <v>170:171</v>
      </c>
      <c r="CK312" s="269" t="str">
        <f t="shared" si="254"/>
        <v>171:172</v>
      </c>
      <c r="CL312" s="269" t="str">
        <f t="shared" si="254"/>
        <v>172:173</v>
      </c>
      <c r="CM312" s="269" t="str">
        <f t="shared" si="254"/>
        <v>173:174</v>
      </c>
      <c r="CN312" s="269" t="str">
        <f t="shared" si="254"/>
        <v>174:175</v>
      </c>
    </row>
    <row r="313" spans="1:92" ht="78" outlineLevel="1">
      <c r="B313" s="32"/>
      <c r="C313" s="158"/>
      <c r="D313" s="158"/>
      <c r="E313" s="158"/>
      <c r="F313" s="158"/>
      <c r="G313" s="158"/>
      <c r="H313" s="158"/>
      <c r="I313" s="158"/>
      <c r="J313" s="158"/>
      <c r="K313" s="158"/>
      <c r="L313" s="158"/>
      <c r="M313" s="158"/>
      <c r="N313" s="30"/>
      <c r="O313" s="30"/>
      <c r="P313" s="267" t="str">
        <f t="shared" ref="P313:CH313" si="256">P312&amp;", "&amp;P$309</f>
        <v>0:1, 59:67</v>
      </c>
      <c r="Q313" s="267" t="str">
        <f t="shared" si="256"/>
        <v>0:1, 67:81</v>
      </c>
      <c r="R313" s="267" t="str">
        <f t="shared" si="256"/>
        <v>170:171, 67:81</v>
      </c>
      <c r="S313" s="267" t="str">
        <f t="shared" si="256"/>
        <v>171:172, 67:81</v>
      </c>
      <c r="T313" s="267" t="str">
        <f t="shared" si="256"/>
        <v>172:173, 67:81</v>
      </c>
      <c r="U313" s="267" t="str">
        <f t="shared" si="256"/>
        <v>173:174, 67:81</v>
      </c>
      <c r="V313" s="267" t="str">
        <f t="shared" si="256"/>
        <v>174:175, 67:81</v>
      </c>
      <c r="W313" s="267" t="str">
        <f t="shared" si="256"/>
        <v>0:1, 61:69</v>
      </c>
      <c r="X313" s="267" t="str">
        <f t="shared" si="256"/>
        <v>0:1, 69:83</v>
      </c>
      <c r="Y313" s="267" t="str">
        <f t="shared" si="256"/>
        <v>170:171, 69:83</v>
      </c>
      <c r="Z313" s="267" t="str">
        <f t="shared" si="256"/>
        <v>171:172, 69:83</v>
      </c>
      <c r="AA313" s="267" t="str">
        <f t="shared" si="256"/>
        <v>172:173, 69:83</v>
      </c>
      <c r="AB313" s="267" t="str">
        <f t="shared" si="256"/>
        <v>173:174, 69:83</v>
      </c>
      <c r="AC313" s="267" t="str">
        <f t="shared" si="256"/>
        <v>174:175, 69:83</v>
      </c>
      <c r="AD313" s="267" t="str">
        <f t="shared" si="256"/>
        <v>0:1, 64:72</v>
      </c>
      <c r="AE313" s="267" t="str">
        <f t="shared" si="256"/>
        <v>0:1, 72:86</v>
      </c>
      <c r="AF313" s="267" t="str">
        <f t="shared" si="256"/>
        <v>170:171, 72:86</v>
      </c>
      <c r="AG313" s="267" t="str">
        <f t="shared" si="256"/>
        <v>171:172, 72:86</v>
      </c>
      <c r="AH313" s="267" t="str">
        <f t="shared" si="256"/>
        <v>172:173, 72:86</v>
      </c>
      <c r="AI313" s="267" t="str">
        <f t="shared" si="256"/>
        <v>173:174, 72:86</v>
      </c>
      <c r="AJ313" s="267" t="str">
        <f t="shared" si="256"/>
        <v>174:175, 72:86</v>
      </c>
      <c r="AK313" s="267" t="str">
        <f t="shared" si="256"/>
        <v>0:1, 66:74</v>
      </c>
      <c r="AL313" s="267" t="str">
        <f t="shared" si="256"/>
        <v>0:1, 74:88</v>
      </c>
      <c r="AM313" s="267" t="str">
        <f t="shared" si="256"/>
        <v>170:171, 74:88</v>
      </c>
      <c r="AN313" s="267" t="str">
        <f t="shared" si="256"/>
        <v>171:172, 74:88</v>
      </c>
      <c r="AO313" s="267" t="str">
        <f t="shared" si="256"/>
        <v>172:173, 74:88</v>
      </c>
      <c r="AP313" s="267" t="str">
        <f t="shared" si="256"/>
        <v>173:174, 74:88</v>
      </c>
      <c r="AQ313" s="267" t="str">
        <f t="shared" si="256"/>
        <v>174:175, 74:88</v>
      </c>
      <c r="AR313" s="267" t="str">
        <f t="shared" ref="AR313:AX313" si="257">AR312&amp;", "&amp;AR$309</f>
        <v>0:1, 68:76</v>
      </c>
      <c r="AS313" s="267" t="str">
        <f t="shared" si="257"/>
        <v>0:1, 76:90</v>
      </c>
      <c r="AT313" s="267" t="str">
        <f t="shared" si="257"/>
        <v>170:171, 76:90</v>
      </c>
      <c r="AU313" s="267" t="str">
        <f t="shared" si="257"/>
        <v>171:172, 76:90</v>
      </c>
      <c r="AV313" s="267" t="str">
        <f t="shared" si="257"/>
        <v>172:173, 76:90</v>
      </c>
      <c r="AW313" s="267" t="str">
        <f t="shared" si="257"/>
        <v>173:174, 76:90</v>
      </c>
      <c r="AX313" s="267" t="str">
        <f t="shared" si="257"/>
        <v>174:175, 76:90</v>
      </c>
      <c r="AY313" s="267" t="str">
        <f t="shared" si="256"/>
        <v>0:1, 59:67</v>
      </c>
      <c r="AZ313" s="267" t="str">
        <f t="shared" si="256"/>
        <v>0:1, 67:81</v>
      </c>
      <c r="BA313" s="267" t="str">
        <f t="shared" si="256"/>
        <v>170:171, 67:81</v>
      </c>
      <c r="BB313" s="267" t="str">
        <f t="shared" si="256"/>
        <v>171:172, 67:81</v>
      </c>
      <c r="BC313" s="267" t="str">
        <f t="shared" si="256"/>
        <v>172:173, 67:81</v>
      </c>
      <c r="BD313" s="267" t="str">
        <f t="shared" si="256"/>
        <v>173:174, 67:81</v>
      </c>
      <c r="BE313" s="267" t="str">
        <f t="shared" si="256"/>
        <v>174:175, 67:81</v>
      </c>
      <c r="BF313" s="267" t="str">
        <f t="shared" si="256"/>
        <v>0:1, 106:119</v>
      </c>
      <c r="BG313" s="267" t="str">
        <f t="shared" si="256"/>
        <v>0:1, 119:133</v>
      </c>
      <c r="BH313" s="267" t="str">
        <f t="shared" si="256"/>
        <v>170:171, 119:133</v>
      </c>
      <c r="BI313" s="267" t="str">
        <f t="shared" si="256"/>
        <v>171:172, 119:133</v>
      </c>
      <c r="BJ313" s="267" t="str">
        <f t="shared" si="256"/>
        <v>172:173, 119:133</v>
      </c>
      <c r="BK313" s="267" t="str">
        <f t="shared" si="256"/>
        <v>173:174, 119:133</v>
      </c>
      <c r="BL313" s="267" t="str">
        <f t="shared" si="256"/>
        <v>174:175, 119:133</v>
      </c>
      <c r="BM313" s="267" t="str">
        <f t="shared" si="256"/>
        <v>0:1, 158:171</v>
      </c>
      <c r="BN313" s="267" t="str">
        <f t="shared" si="256"/>
        <v>0:1, 171:185</v>
      </c>
      <c r="BO313" s="267" t="str">
        <f t="shared" si="256"/>
        <v>170:171, 171:185</v>
      </c>
      <c r="BP313" s="267" t="str">
        <f t="shared" si="256"/>
        <v>171:172, 171:185</v>
      </c>
      <c r="BQ313" s="267" t="str">
        <f t="shared" si="256"/>
        <v>172:173, 171:185</v>
      </c>
      <c r="BR313" s="267" t="str">
        <f t="shared" si="256"/>
        <v>173:174, 171:185</v>
      </c>
      <c r="BS313" s="267" t="str">
        <f t="shared" si="256"/>
        <v>174:175, 171:185</v>
      </c>
      <c r="BT313" s="267" t="str">
        <f t="shared" si="256"/>
        <v>0:1, 210:223</v>
      </c>
      <c r="BU313" s="267" t="str">
        <f t="shared" si="256"/>
        <v>0:1, 223:237</v>
      </c>
      <c r="BV313" s="267" t="str">
        <f t="shared" si="256"/>
        <v>170:171, 223:237</v>
      </c>
      <c r="BW313" s="267" t="str">
        <f t="shared" si="256"/>
        <v>171:172, 223:237</v>
      </c>
      <c r="BX313" s="267" t="str">
        <f t="shared" si="256"/>
        <v>172:173, 223:237</v>
      </c>
      <c r="BY313" s="267" t="str">
        <f t="shared" si="256"/>
        <v>173:174, 223:237</v>
      </c>
      <c r="BZ313" s="267" t="str">
        <f t="shared" si="256"/>
        <v>174:175, 223:237</v>
      </c>
      <c r="CA313" s="267" t="str">
        <f t="shared" si="256"/>
        <v>0:1, 262:275</v>
      </c>
      <c r="CB313" s="267" t="str">
        <f t="shared" si="256"/>
        <v>0:1, 275:289</v>
      </c>
      <c r="CC313" s="267" t="str">
        <f t="shared" si="256"/>
        <v>170:171, 275:289</v>
      </c>
      <c r="CD313" s="267" t="str">
        <f t="shared" si="256"/>
        <v>171:172, 275:289</v>
      </c>
      <c r="CE313" s="267" t="str">
        <f t="shared" si="256"/>
        <v>172:173, 275:289</v>
      </c>
      <c r="CF313" s="267" t="str">
        <f t="shared" si="256"/>
        <v>173:174, 275:289</v>
      </c>
      <c r="CG313" s="267" t="str">
        <f t="shared" si="256"/>
        <v>174:175, 275:289</v>
      </c>
      <c r="CH313" s="267" t="str">
        <f t="shared" si="256"/>
        <v>0:1, 314:327</v>
      </c>
      <c r="CI313" s="267" t="str">
        <f t="shared" ref="CI313:CN313" si="258">CI312&amp;", "&amp;CI$309</f>
        <v>0:1, 327:341</v>
      </c>
      <c r="CJ313" s="267" t="str">
        <f t="shared" si="258"/>
        <v>170:171, 327:341</v>
      </c>
      <c r="CK313" s="267" t="str">
        <f t="shared" si="258"/>
        <v>171:172, 327:341</v>
      </c>
      <c r="CL313" s="267" t="str">
        <f t="shared" si="258"/>
        <v>172:173, 327:341</v>
      </c>
      <c r="CM313" s="267" t="str">
        <f t="shared" si="258"/>
        <v>173:174, 327:341</v>
      </c>
      <c r="CN313" s="267" t="str">
        <f t="shared" si="258"/>
        <v>174:175, 327:341</v>
      </c>
    </row>
    <row r="314" spans="1:92" outlineLevel="1"/>
    <row r="315" spans="1:92" outlineLevel="1">
      <c r="BE315">
        <f>BF315-13</f>
        <v>93</v>
      </c>
      <c r="BF315">
        <f>BF$308</f>
        <v>106</v>
      </c>
      <c r="BL315">
        <f t="shared" ref="BL315" si="259">BM315-13</f>
        <v>145</v>
      </c>
      <c r="BM315">
        <f>BM$308</f>
        <v>158</v>
      </c>
      <c r="BS315">
        <f t="shared" ref="BS315" si="260">BT315-13</f>
        <v>197</v>
      </c>
      <c r="BT315">
        <f>BT$308</f>
        <v>210</v>
      </c>
      <c r="BZ315">
        <f t="shared" ref="BZ315" si="261">CA315-13</f>
        <v>249</v>
      </c>
      <c r="CA315">
        <f>CA$308</f>
        <v>262</v>
      </c>
      <c r="CG315">
        <f t="shared" ref="CG315" si="262">CH315-13</f>
        <v>301</v>
      </c>
      <c r="CH315">
        <f>CH$308</f>
        <v>314</v>
      </c>
    </row>
    <row r="316" spans="1:92" outlineLevel="1">
      <c r="BF316" t="str">
        <f>BE315&amp;":"&amp;BF315</f>
        <v>93:106</v>
      </c>
      <c r="BM316" t="str">
        <f t="shared" ref="BM316" si="263">BL315&amp;":"&amp;BM315</f>
        <v>145:158</v>
      </c>
      <c r="BT316" t="str">
        <f t="shared" ref="BT316" si="264">BS315&amp;":"&amp;BT315</f>
        <v>197:210</v>
      </c>
      <c r="CA316" t="str">
        <f t="shared" ref="CA316" si="265">BZ315&amp;":"&amp;CA315</f>
        <v>249:262</v>
      </c>
      <c r="CH316" t="str">
        <f t="shared" ref="CH316" si="266">CG315&amp;":"&amp;CH315</f>
        <v>301:314</v>
      </c>
    </row>
    <row r="317" spans="1:92" outlineLevel="1">
      <c r="BF317" t="str">
        <f>INDEX(i.TOL_indices,d.TOL,1)</f>
        <v>43:44</v>
      </c>
      <c r="BM317" t="str">
        <f>INDEX(i.TOL_indices,d.TOL,1)</f>
        <v>43:44</v>
      </c>
      <c r="BT317" t="str">
        <f>INDEX(i.TOL_indices,d.TOL,1)</f>
        <v>43:44</v>
      </c>
      <c r="CA317" t="str">
        <f>INDEX(i.TOL_indices,d.TOL,1)</f>
        <v>43:44</v>
      </c>
      <c r="CH317" t="str">
        <f>INDEX(i.TOL_indices,d.TOL,1)</f>
        <v>43:44</v>
      </c>
    </row>
    <row r="318" spans="1:92" ht="66.75" outlineLevel="1">
      <c r="BF318" s="268" t="str">
        <f>BF317&amp;", "&amp;BF$316</f>
        <v>43:44, 93:106</v>
      </c>
      <c r="BM318" s="268" t="str">
        <f t="shared" ref="BM318" si="267">BM317&amp;", "&amp;BM$316</f>
        <v>43:44, 145:158</v>
      </c>
      <c r="BT318" s="268" t="str">
        <f t="shared" ref="BT318" si="268">BT317&amp;", "&amp;BT$316</f>
        <v>43:44, 197:210</v>
      </c>
      <c r="CA318" s="268" t="str">
        <f t="shared" ref="CA318" si="269">CA317&amp;", "&amp;CA$316</f>
        <v>43:44, 249:262</v>
      </c>
      <c r="CH318" s="268" t="str">
        <f t="shared" ref="CH318" si="270">CH317&amp;", "&amp;CH$316</f>
        <v>43:44, 301:314</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 r="A669" s="193"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271">T673</f>
        <v>0</v>
      </c>
      <c r="D673" s="405">
        <f t="shared" si="271"/>
        <v>0</v>
      </c>
      <c r="G673" s="32" t="s">
        <v>1426</v>
      </c>
      <c r="H673" s="406">
        <v>0.35</v>
      </c>
      <c r="I673" s="406">
        <v>0.5</v>
      </c>
      <c r="J673" s="407">
        <v>1.5</v>
      </c>
      <c r="K673" s="407">
        <v>1.8</v>
      </c>
      <c r="L673" s="408">
        <f t="shared" ref="L673:M680" si="272">CHOOSE(d.Region,Y673,AA673,AC673)</f>
        <v>0</v>
      </c>
      <c r="M673" s="409">
        <f t="shared" si="272"/>
        <v>0</v>
      </c>
      <c r="N673" s="251">
        <v>200</v>
      </c>
      <c r="O673" s="410"/>
      <c r="P673" s="410"/>
      <c r="Q673" s="410"/>
      <c r="R673" s="411">
        <f>$H673/(2-$H673)*$N673</f>
        <v>42.424242424242422</v>
      </c>
      <c r="S673" s="411">
        <f>-(1-$H673)/(2-$H673)*$N673</f>
        <v>-78.787878787878796</v>
      </c>
      <c r="T673" s="412">
        <f>L673*R673/100</f>
        <v>0</v>
      </c>
      <c r="U673" s="412">
        <f>M673*S673/100</f>
        <v>0</v>
      </c>
      <c r="V673" s="412">
        <f t="shared" ref="V673:V680" si="273">((1-$H673)*T673+2*$H673*U673)/(1+$H673)</f>
        <v>0</v>
      </c>
      <c r="Y673" s="413">
        <v>0</v>
      </c>
      <c r="Z673" s="413">
        <v>0</v>
      </c>
      <c r="AA673" s="414">
        <f>Y673</f>
        <v>0</v>
      </c>
      <c r="AB673" s="414">
        <f>Z673</f>
        <v>0</v>
      </c>
      <c r="AC673" s="414">
        <f>AA673</f>
        <v>0</v>
      </c>
      <c r="AD673" s="414">
        <f>AB673</f>
        <v>0</v>
      </c>
    </row>
    <row r="674" spans="1:30" outlineLevel="1">
      <c r="B674" t="s">
        <v>378</v>
      </c>
      <c r="C674" s="405">
        <f t="shared" si="271"/>
        <v>0</v>
      </c>
      <c r="D674" s="405">
        <f t="shared" si="271"/>
        <v>0</v>
      </c>
      <c r="G674" s="32" t="s">
        <v>1427</v>
      </c>
      <c r="H674" s="415">
        <f>H673</f>
        <v>0.35</v>
      </c>
      <c r="I674" s="415">
        <f>I673</f>
        <v>0.5</v>
      </c>
      <c r="J674" s="416">
        <f t="shared" ref="J674:K680" si="274">J673</f>
        <v>1.5</v>
      </c>
      <c r="K674" s="416">
        <f t="shared" si="274"/>
        <v>1.8</v>
      </c>
      <c r="L674" s="417">
        <f t="shared" si="272"/>
        <v>0</v>
      </c>
      <c r="M674" s="418">
        <f t="shared" si="272"/>
        <v>0</v>
      </c>
      <c r="N674" s="34"/>
      <c r="O674" s="410">
        <f>MIN($H674*$K674*(1-$I674),(1-$H674)*$I674*$J674)</f>
        <v>0.315</v>
      </c>
      <c r="P674" s="410">
        <f>$O674/$J674/(1-$H674)</f>
        <v>0.32307692307692304</v>
      </c>
      <c r="Q674" s="410">
        <f>$O674/$K674/$H674</f>
        <v>0.5</v>
      </c>
      <c r="R674" s="410"/>
      <c r="S674" s="410"/>
      <c r="T674" s="412">
        <f t="shared" ref="T674:U676" si="275">P674*L674</f>
        <v>0</v>
      </c>
      <c r="U674" s="412">
        <f t="shared" si="275"/>
        <v>0</v>
      </c>
      <c r="V674" s="412">
        <f t="shared" si="273"/>
        <v>0</v>
      </c>
      <c r="X674" s="419">
        <v>850</v>
      </c>
      <c r="Y674" s="420">
        <v>0</v>
      </c>
      <c r="Z674" s="421">
        <v>0</v>
      </c>
      <c r="AA674" s="420">
        <v>0</v>
      </c>
      <c r="AB674" s="421">
        <v>0</v>
      </c>
      <c r="AC674" s="420">
        <v>0</v>
      </c>
      <c r="AD674" s="421">
        <v>0</v>
      </c>
    </row>
    <row r="675" spans="1:30" outlineLevel="1">
      <c r="B675" t="s">
        <v>1083</v>
      </c>
      <c r="C675" s="405">
        <f t="shared" si="271"/>
        <v>0</v>
      </c>
      <c r="D675" s="405">
        <f t="shared" si="271"/>
        <v>0</v>
      </c>
      <c r="G675" s="32"/>
      <c r="H675" s="415">
        <f>H674</f>
        <v>0.35</v>
      </c>
      <c r="I675" s="415">
        <f t="shared" ref="I675:I680" si="276">I674</f>
        <v>0.5</v>
      </c>
      <c r="J675" s="416">
        <f t="shared" si="274"/>
        <v>1.5</v>
      </c>
      <c r="K675" s="416">
        <f t="shared" si="274"/>
        <v>1.8</v>
      </c>
      <c r="L675" s="417">
        <f t="shared" si="272"/>
        <v>0</v>
      </c>
      <c r="M675" s="418">
        <f t="shared" si="272"/>
        <v>0</v>
      </c>
      <c r="N675" s="34"/>
      <c r="O675" s="410">
        <f>MIN($H675*$K675*(1-$I675),(1-$H675)*$I675*$J675)</f>
        <v>0.315</v>
      </c>
      <c r="P675" s="410">
        <f>$O675/$J675/(1-$H675)</f>
        <v>0.32307692307692304</v>
      </c>
      <c r="Q675" s="410">
        <f>$O675/$K675/$H675</f>
        <v>0.5</v>
      </c>
      <c r="R675" s="410"/>
      <c r="S675" s="410"/>
      <c r="T675" s="412">
        <f t="shared" si="275"/>
        <v>0</v>
      </c>
      <c r="U675" s="412">
        <f t="shared" si="275"/>
        <v>0</v>
      </c>
      <c r="V675" s="412">
        <f t="shared" si="273"/>
        <v>0</v>
      </c>
      <c r="X675" s="419">
        <v>1000</v>
      </c>
      <c r="Y675" s="422">
        <v>0</v>
      </c>
      <c r="Z675" s="423">
        <v>0</v>
      </c>
      <c r="AA675" s="422">
        <v>0</v>
      </c>
      <c r="AB675" s="423">
        <v>0</v>
      </c>
      <c r="AC675" s="422">
        <v>0</v>
      </c>
      <c r="AD675" s="423">
        <v>0</v>
      </c>
    </row>
    <row r="676" spans="1:30" outlineLevel="1">
      <c r="B676" t="s">
        <v>1428</v>
      </c>
      <c r="C676" s="405">
        <f t="shared" si="271"/>
        <v>0</v>
      </c>
      <c r="D676" s="405">
        <f t="shared" si="271"/>
        <v>0</v>
      </c>
      <c r="G676" s="32"/>
      <c r="H676" s="415">
        <f>H675</f>
        <v>0.35</v>
      </c>
      <c r="I676" s="415">
        <f t="shared" si="276"/>
        <v>0.5</v>
      </c>
      <c r="J676" s="416">
        <f t="shared" si="274"/>
        <v>1.5</v>
      </c>
      <c r="K676" s="416">
        <f t="shared" si="274"/>
        <v>1.8</v>
      </c>
      <c r="L676" s="424">
        <f t="shared" si="272"/>
        <v>0</v>
      </c>
      <c r="M676" s="425">
        <f t="shared" si="272"/>
        <v>0</v>
      </c>
      <c r="N676" s="34"/>
      <c r="O676" s="410">
        <f>MIN($H676*$K676*(1-$I676),(1-$H676)*$I676*$J676)</f>
        <v>0.315</v>
      </c>
      <c r="P676" s="410">
        <f>$O676/$J676/(1-$H676)</f>
        <v>0.32307692307692304</v>
      </c>
      <c r="Q676" s="410">
        <f>$O676/$K676/$H676</f>
        <v>0.5</v>
      </c>
      <c r="R676" s="410"/>
      <c r="S676" s="410"/>
      <c r="T676" s="412">
        <f t="shared" si="275"/>
        <v>0</v>
      </c>
      <c r="U676" s="412">
        <f t="shared" si="275"/>
        <v>0</v>
      </c>
      <c r="V676" s="412">
        <f t="shared" si="273"/>
        <v>0</v>
      </c>
      <c r="X676" s="419">
        <v>1200</v>
      </c>
      <c r="Y676" s="426">
        <v>0</v>
      </c>
      <c r="Z676" s="427">
        <v>0</v>
      </c>
      <c r="AA676" s="426">
        <v>0</v>
      </c>
      <c r="AB676" s="427">
        <v>0</v>
      </c>
      <c r="AC676" s="426">
        <v>0</v>
      </c>
      <c r="AD676" s="427">
        <v>0</v>
      </c>
    </row>
    <row r="677" spans="1:30" outlineLevel="1">
      <c r="A677" t="s">
        <v>878</v>
      </c>
      <c r="B677" t="s">
        <v>867</v>
      </c>
      <c r="C677" s="405">
        <f t="shared" si="271"/>
        <v>0</v>
      </c>
      <c r="D677" s="405">
        <f t="shared" si="271"/>
        <v>0</v>
      </c>
      <c r="G677" s="32" t="s">
        <v>1426</v>
      </c>
      <c r="H677" s="406">
        <v>0.5</v>
      </c>
      <c r="I677" s="415">
        <f t="shared" si="276"/>
        <v>0.5</v>
      </c>
      <c r="J677" s="416">
        <f t="shared" si="274"/>
        <v>1.5</v>
      </c>
      <c r="K677" s="416">
        <f t="shared" si="274"/>
        <v>1.8</v>
      </c>
      <c r="L677" s="408">
        <f t="shared" si="272"/>
        <v>0</v>
      </c>
      <c r="M677" s="409">
        <f t="shared" si="272"/>
        <v>0</v>
      </c>
      <c r="N677" s="251">
        <v>200</v>
      </c>
      <c r="O677" s="410"/>
      <c r="P677" s="410"/>
      <c r="Q677" s="410"/>
      <c r="R677" s="411">
        <f>$H677/(2-$H677)*$N677</f>
        <v>66.666666666666657</v>
      </c>
      <c r="S677" s="411">
        <f>-(1-$H677)/(2-$H677)*$N677</f>
        <v>-66.666666666666657</v>
      </c>
      <c r="T677" s="412">
        <f>L677*R677/100</f>
        <v>0</v>
      </c>
      <c r="U677" s="412">
        <f>M677*S677/100</f>
        <v>0</v>
      </c>
      <c r="V677" s="412">
        <f t="shared" si="273"/>
        <v>0</v>
      </c>
      <c r="X677" s="419"/>
      <c r="Y677" s="413">
        <v>0</v>
      </c>
      <c r="Z677" s="413">
        <v>0</v>
      </c>
      <c r="AA677" s="414">
        <f>Y677</f>
        <v>0</v>
      </c>
      <c r="AB677" s="414">
        <f>Z677</f>
        <v>0</v>
      </c>
      <c r="AC677" s="414">
        <f>AA677</f>
        <v>0</v>
      </c>
      <c r="AD677" s="414">
        <f>AB677</f>
        <v>0</v>
      </c>
    </row>
    <row r="678" spans="1:30" outlineLevel="1">
      <c r="B678" t="s">
        <v>378</v>
      </c>
      <c r="C678" s="405">
        <f t="shared" si="271"/>
        <v>0</v>
      </c>
      <c r="D678" s="405">
        <f t="shared" si="271"/>
        <v>0</v>
      </c>
      <c r="G678" s="32" t="s">
        <v>1427</v>
      </c>
      <c r="H678" s="415">
        <f>H677</f>
        <v>0.5</v>
      </c>
      <c r="I678" s="415">
        <f t="shared" si="276"/>
        <v>0.5</v>
      </c>
      <c r="J678" s="416">
        <f t="shared" si="274"/>
        <v>1.5</v>
      </c>
      <c r="K678" s="416">
        <f t="shared" si="274"/>
        <v>1.8</v>
      </c>
      <c r="L678" s="417">
        <f t="shared" si="272"/>
        <v>0</v>
      </c>
      <c r="M678" s="418">
        <f t="shared" si="272"/>
        <v>0</v>
      </c>
      <c r="N678" s="34"/>
      <c r="O678" s="410">
        <f>MIN($H678*$K678*(1-$I678),(1-$H678)*$I678*$J678)</f>
        <v>0.375</v>
      </c>
      <c r="P678" s="410">
        <f>$O678/$J678/(1-$H678)</f>
        <v>0.5</v>
      </c>
      <c r="Q678" s="410">
        <f>$O678/$K678/$H678</f>
        <v>0.41666666666666663</v>
      </c>
      <c r="R678" s="410"/>
      <c r="S678" s="410"/>
      <c r="T678" s="412">
        <f t="shared" ref="T678:U680" si="277">P678*L678</f>
        <v>0</v>
      </c>
      <c r="U678" s="412">
        <f t="shared" si="277"/>
        <v>0</v>
      </c>
      <c r="V678" s="412">
        <f t="shared" si="273"/>
        <v>0</v>
      </c>
      <c r="X678" s="419">
        <v>850</v>
      </c>
      <c r="Y678" s="420">
        <v>0</v>
      </c>
      <c r="Z678" s="421">
        <v>0</v>
      </c>
      <c r="AA678" s="420">
        <v>0</v>
      </c>
      <c r="AB678" s="421">
        <v>0</v>
      </c>
      <c r="AC678" s="420">
        <v>0</v>
      </c>
      <c r="AD678" s="421">
        <v>0</v>
      </c>
    </row>
    <row r="679" spans="1:30" outlineLevel="1">
      <c r="B679" t="s">
        <v>1083</v>
      </c>
      <c r="C679" s="405">
        <f t="shared" si="271"/>
        <v>0</v>
      </c>
      <c r="D679" s="405">
        <f t="shared" si="271"/>
        <v>0</v>
      </c>
      <c r="G679" s="32"/>
      <c r="H679" s="415">
        <f>H678</f>
        <v>0.5</v>
      </c>
      <c r="I679" s="415">
        <f t="shared" si="276"/>
        <v>0.5</v>
      </c>
      <c r="J679" s="416">
        <f t="shared" si="274"/>
        <v>1.5</v>
      </c>
      <c r="K679" s="416">
        <f t="shared" si="274"/>
        <v>1.8</v>
      </c>
      <c r="L679" s="417">
        <f t="shared" si="272"/>
        <v>0</v>
      </c>
      <c r="M679" s="418">
        <f t="shared" si="272"/>
        <v>0</v>
      </c>
      <c r="N679" s="34"/>
      <c r="O679" s="410">
        <f>MIN($H679*$K679*(1-$I679),(1-$H679)*$I679*$J679)</f>
        <v>0.375</v>
      </c>
      <c r="P679" s="410">
        <f>$O679/$J679/(1-$H679)</f>
        <v>0.5</v>
      </c>
      <c r="Q679" s="410">
        <f>$O679/$K679/$H679</f>
        <v>0.41666666666666663</v>
      </c>
      <c r="R679" s="410"/>
      <c r="S679" s="410"/>
      <c r="T679" s="412">
        <f t="shared" si="277"/>
        <v>0</v>
      </c>
      <c r="U679" s="412">
        <f t="shared" si="277"/>
        <v>0</v>
      </c>
      <c r="V679" s="412">
        <f t="shared" si="273"/>
        <v>0</v>
      </c>
      <c r="X679" s="419">
        <v>1000</v>
      </c>
      <c r="Y679" s="422">
        <v>0</v>
      </c>
      <c r="Z679" s="423">
        <v>0</v>
      </c>
      <c r="AA679" s="422">
        <v>0</v>
      </c>
      <c r="AB679" s="423">
        <v>0</v>
      </c>
      <c r="AC679" s="422">
        <v>0</v>
      </c>
      <c r="AD679" s="423">
        <v>0</v>
      </c>
    </row>
    <row r="680" spans="1:30" outlineLevel="1">
      <c r="B680" t="s">
        <v>1428</v>
      </c>
      <c r="C680" s="405">
        <f t="shared" si="271"/>
        <v>0</v>
      </c>
      <c r="D680" s="405">
        <f t="shared" si="271"/>
        <v>0</v>
      </c>
      <c r="G680" s="32"/>
      <c r="H680" s="415">
        <f>H679</f>
        <v>0.5</v>
      </c>
      <c r="I680" s="415">
        <f t="shared" si="276"/>
        <v>0.5</v>
      </c>
      <c r="J680" s="416">
        <f t="shared" si="274"/>
        <v>1.5</v>
      </c>
      <c r="K680" s="416">
        <f t="shared" si="274"/>
        <v>1.8</v>
      </c>
      <c r="L680" s="424">
        <f t="shared" si="272"/>
        <v>0</v>
      </c>
      <c r="M680" s="425">
        <f t="shared" si="272"/>
        <v>0</v>
      </c>
      <c r="N680" s="34"/>
      <c r="O680" s="410">
        <f>MIN($H680*$K680*(1-$I680),(1-$H680)*$I680*$J680)</f>
        <v>0.375</v>
      </c>
      <c r="P680" s="410">
        <f>$O680/$J680/(1-$H680)</f>
        <v>0.5</v>
      </c>
      <c r="Q680" s="410">
        <f>$O680/$K680/$H680</f>
        <v>0.41666666666666663</v>
      </c>
      <c r="R680" s="410"/>
      <c r="S680" s="410"/>
      <c r="T680" s="412">
        <f t="shared" si="277"/>
        <v>0</v>
      </c>
      <c r="U680" s="412">
        <f t="shared" si="277"/>
        <v>0</v>
      </c>
      <c r="V680" s="412">
        <f t="shared" si="273"/>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93" t="s">
        <v>1509</v>
      </c>
    </row>
    <row r="684" spans="1:30" ht="45.7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outlineLevel="1">
      <c r="A685" s="108" t="s">
        <v>1128</v>
      </c>
      <c r="B685" t="str">
        <f t="shared" ref="B685:B720" si="278">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outlineLevel="1">
      <c r="B686" t="str">
        <f t="shared" si="278"/>
        <v>SWV  Spr</v>
      </c>
      <c r="C686">
        <v>1</v>
      </c>
      <c r="D686">
        <v>1</v>
      </c>
      <c r="E686">
        <v>2</v>
      </c>
      <c r="F686">
        <v>1</v>
      </c>
      <c r="G686">
        <v>1</v>
      </c>
      <c r="H686" s="486">
        <f t="shared" ref="H686:H720" si="279">CHOOSE($D686,3,4,4,5)</f>
        <v>3</v>
      </c>
      <c r="I686" s="486">
        <f t="shared" ref="I686:I720" si="280">CHOOSE($E686,4,3,2)</f>
        <v>3</v>
      </c>
      <c r="J686" s="486">
        <v>0</v>
      </c>
      <c r="K686" s="486">
        <v>0</v>
      </c>
      <c r="L686" s="486">
        <v>0</v>
      </c>
      <c r="M686" s="486">
        <v>0</v>
      </c>
      <c r="N686" s="486">
        <f t="shared" ref="N686:N720" si="281">CHOOSE($D686,2,2,2,3)</f>
        <v>2</v>
      </c>
    </row>
    <row r="687" spans="1:30" outlineLevel="1">
      <c r="B687" t="e">
        <f t="shared" si="278"/>
        <v>#REF!</v>
      </c>
      <c r="C687">
        <v>1</v>
      </c>
      <c r="D687">
        <v>1</v>
      </c>
      <c r="E687">
        <v>3</v>
      </c>
      <c r="F687">
        <v>1</v>
      </c>
      <c r="G687">
        <v>1</v>
      </c>
      <c r="H687" s="486">
        <f t="shared" si="279"/>
        <v>3</v>
      </c>
      <c r="I687" s="486">
        <f t="shared" si="280"/>
        <v>2</v>
      </c>
      <c r="J687" s="486">
        <v>0</v>
      </c>
      <c r="K687" s="486">
        <v>0</v>
      </c>
      <c r="L687" s="486">
        <v>0</v>
      </c>
      <c r="M687" s="486">
        <v>0</v>
      </c>
      <c r="N687" s="486">
        <f t="shared" si="281"/>
        <v>2</v>
      </c>
    </row>
    <row r="688" spans="1:30" outlineLevel="1">
      <c r="A688" t="s">
        <v>1129</v>
      </c>
      <c r="B688" t="str">
        <f t="shared" si="278"/>
        <v>SWV  Win</v>
      </c>
      <c r="C688">
        <v>1</v>
      </c>
      <c r="D688">
        <v>2</v>
      </c>
      <c r="E688">
        <v>1</v>
      </c>
      <c r="F688">
        <v>1</v>
      </c>
      <c r="G688">
        <v>1</v>
      </c>
      <c r="H688" s="486">
        <f t="shared" si="279"/>
        <v>4</v>
      </c>
      <c r="I688" s="486">
        <f t="shared" si="280"/>
        <v>4</v>
      </c>
      <c r="J688" s="486">
        <v>0</v>
      </c>
      <c r="K688" s="486">
        <v>0</v>
      </c>
      <c r="L688" s="486">
        <v>0</v>
      </c>
      <c r="M688" s="486">
        <v>0</v>
      </c>
      <c r="N688" s="486">
        <f t="shared" si="281"/>
        <v>2</v>
      </c>
    </row>
    <row r="689" spans="1:14" outlineLevel="1">
      <c r="B689" t="str">
        <f t="shared" si="278"/>
        <v>SWV  Spr</v>
      </c>
      <c r="C689">
        <v>1</v>
      </c>
      <c r="D689">
        <v>2</v>
      </c>
      <c r="E689">
        <v>2</v>
      </c>
      <c r="F689">
        <v>1</v>
      </c>
      <c r="G689">
        <v>1</v>
      </c>
      <c r="H689" s="486">
        <f t="shared" si="279"/>
        <v>4</v>
      </c>
      <c r="I689" s="486">
        <f t="shared" si="280"/>
        <v>3</v>
      </c>
      <c r="J689" s="486">
        <v>0</v>
      </c>
      <c r="K689" s="486">
        <v>0</v>
      </c>
      <c r="L689" s="486">
        <v>0</v>
      </c>
      <c r="M689" s="486">
        <v>0</v>
      </c>
      <c r="N689" s="486">
        <f t="shared" si="281"/>
        <v>2</v>
      </c>
    </row>
    <row r="690" spans="1:14" outlineLevel="1">
      <c r="B690" t="e">
        <f t="shared" si="278"/>
        <v>#REF!</v>
      </c>
      <c r="C690">
        <v>1</v>
      </c>
      <c r="D690">
        <v>2</v>
      </c>
      <c r="E690">
        <v>3</v>
      </c>
      <c r="F690">
        <v>1</v>
      </c>
      <c r="G690">
        <v>1</v>
      </c>
      <c r="H690" s="486">
        <f t="shared" si="279"/>
        <v>4</v>
      </c>
      <c r="I690" s="486">
        <f t="shared" si="280"/>
        <v>2</v>
      </c>
      <c r="J690" s="486">
        <v>0</v>
      </c>
      <c r="K690" s="486">
        <v>0</v>
      </c>
      <c r="L690" s="486">
        <v>0</v>
      </c>
      <c r="M690" s="486">
        <v>0</v>
      </c>
      <c r="N690" s="486">
        <f t="shared" si="281"/>
        <v>2</v>
      </c>
    </row>
    <row r="691" spans="1:14" outlineLevel="1">
      <c r="A691" t="s">
        <v>1716</v>
      </c>
      <c r="H691" s="486"/>
      <c r="I691" s="486"/>
      <c r="J691" s="486"/>
      <c r="K691" s="486"/>
      <c r="L691" s="486"/>
      <c r="M691" s="486"/>
      <c r="N691" s="486"/>
    </row>
    <row r="692" spans="1:14" outlineLevel="1">
      <c r="H692" s="486"/>
      <c r="I692" s="486"/>
      <c r="J692" s="486"/>
      <c r="K692" s="486"/>
      <c r="L692" s="486"/>
      <c r="M692" s="486"/>
      <c r="N692" s="486"/>
    </row>
    <row r="693" spans="1:14" outlineLevel="1">
      <c r="H693" s="486"/>
      <c r="I693" s="486"/>
      <c r="J693" s="486"/>
      <c r="K693" s="486"/>
      <c r="L693" s="486"/>
      <c r="M693" s="486"/>
      <c r="N693" s="486"/>
    </row>
    <row r="694" spans="1:14" outlineLevel="1">
      <c r="A694" t="s">
        <v>878</v>
      </c>
      <c r="B694" t="str">
        <f t="shared" si="278"/>
        <v>SWV  Win</v>
      </c>
      <c r="C694">
        <v>1</v>
      </c>
      <c r="D694">
        <v>4</v>
      </c>
      <c r="E694">
        <v>1</v>
      </c>
      <c r="F694">
        <v>1</v>
      </c>
      <c r="G694">
        <v>1</v>
      </c>
      <c r="H694" s="486">
        <f t="shared" si="279"/>
        <v>5</v>
      </c>
      <c r="I694" s="486">
        <f t="shared" si="280"/>
        <v>4</v>
      </c>
      <c r="J694" s="486">
        <v>0</v>
      </c>
      <c r="K694" s="486">
        <v>0</v>
      </c>
      <c r="L694" s="486">
        <v>0</v>
      </c>
      <c r="M694" s="486">
        <v>0</v>
      </c>
      <c r="N694" s="486">
        <f t="shared" si="281"/>
        <v>3</v>
      </c>
    </row>
    <row r="695" spans="1:14" outlineLevel="1">
      <c r="B695" t="str">
        <f t="shared" si="278"/>
        <v>SWV  Spr</v>
      </c>
      <c r="C695">
        <v>1</v>
      </c>
      <c r="D695">
        <v>4</v>
      </c>
      <c r="E695">
        <v>2</v>
      </c>
      <c r="F695">
        <v>1</v>
      </c>
      <c r="G695">
        <v>1</v>
      </c>
      <c r="H695" s="486">
        <f t="shared" si="279"/>
        <v>5</v>
      </c>
      <c r="I695" s="486">
        <f t="shared" si="280"/>
        <v>3</v>
      </c>
      <c r="J695" s="486">
        <v>0</v>
      </c>
      <c r="K695" s="486">
        <v>0</v>
      </c>
      <c r="L695" s="486">
        <v>0</v>
      </c>
      <c r="M695" s="486">
        <v>0</v>
      </c>
      <c r="N695" s="486">
        <f t="shared" si="281"/>
        <v>3</v>
      </c>
    </row>
    <row r="696" spans="1:14" outlineLevel="1">
      <c r="A696" s="113"/>
      <c r="B696" t="e">
        <f t="shared" si="278"/>
        <v>#REF!</v>
      </c>
      <c r="C696">
        <v>1</v>
      </c>
      <c r="D696">
        <v>4</v>
      </c>
      <c r="E696">
        <v>3</v>
      </c>
      <c r="F696">
        <v>1</v>
      </c>
      <c r="G696">
        <v>1</v>
      </c>
      <c r="H696" s="486">
        <f t="shared" si="279"/>
        <v>5</v>
      </c>
      <c r="I696" s="486">
        <f t="shared" si="280"/>
        <v>2</v>
      </c>
      <c r="J696" s="486">
        <v>0</v>
      </c>
      <c r="K696" s="486">
        <v>0</v>
      </c>
      <c r="L696" s="486">
        <v>0</v>
      </c>
      <c r="M696" s="486">
        <v>0</v>
      </c>
      <c r="N696" s="486">
        <f t="shared" si="281"/>
        <v>3</v>
      </c>
    </row>
    <row r="697" spans="1:14" outlineLevel="1">
      <c r="A697" s="108" t="s">
        <v>1128</v>
      </c>
      <c r="B697" t="str">
        <f t="shared" si="278"/>
        <v>GSM  Win</v>
      </c>
      <c r="C697">
        <v>2</v>
      </c>
      <c r="D697">
        <v>1</v>
      </c>
      <c r="E697">
        <v>1</v>
      </c>
      <c r="F697">
        <v>1</v>
      </c>
      <c r="G697">
        <v>1</v>
      </c>
      <c r="H697" s="486">
        <f t="shared" si="279"/>
        <v>3</v>
      </c>
      <c r="I697" s="486">
        <f t="shared" si="280"/>
        <v>4</v>
      </c>
      <c r="J697" s="486">
        <v>0</v>
      </c>
      <c r="K697" s="486">
        <v>0</v>
      </c>
      <c r="L697" s="486">
        <v>0</v>
      </c>
      <c r="M697" s="486">
        <v>0</v>
      </c>
      <c r="N697" s="486">
        <f t="shared" si="281"/>
        <v>2</v>
      </c>
    </row>
    <row r="698" spans="1:14" outlineLevel="1">
      <c r="B698" t="str">
        <f t="shared" si="278"/>
        <v>GSM  Spr</v>
      </c>
      <c r="C698">
        <v>2</v>
      </c>
      <c r="D698">
        <v>1</v>
      </c>
      <c r="E698">
        <v>2</v>
      </c>
      <c r="F698">
        <v>1</v>
      </c>
      <c r="G698">
        <v>1</v>
      </c>
      <c r="H698" s="486">
        <f t="shared" si="279"/>
        <v>3</v>
      </c>
      <c r="I698" s="486">
        <f t="shared" si="280"/>
        <v>3</v>
      </c>
      <c r="J698" s="486">
        <v>0</v>
      </c>
      <c r="K698" s="486">
        <v>0</v>
      </c>
      <c r="L698" s="486">
        <v>0</v>
      </c>
      <c r="M698" s="486">
        <v>0</v>
      </c>
      <c r="N698" s="486">
        <f t="shared" si="281"/>
        <v>2</v>
      </c>
    </row>
    <row r="699" spans="1:14" outlineLevel="1">
      <c r="B699" t="e">
        <f t="shared" si="278"/>
        <v>#REF!</v>
      </c>
      <c r="C699">
        <v>2</v>
      </c>
      <c r="D699">
        <v>1</v>
      </c>
      <c r="E699">
        <v>3</v>
      </c>
      <c r="F699">
        <v>1</v>
      </c>
      <c r="G699">
        <v>1</v>
      </c>
      <c r="H699" s="486">
        <f t="shared" si="279"/>
        <v>3</v>
      </c>
      <c r="I699" s="486">
        <f t="shared" si="280"/>
        <v>2</v>
      </c>
      <c r="J699" s="486">
        <v>0</v>
      </c>
      <c r="K699" s="486">
        <v>0</v>
      </c>
      <c r="L699" s="486">
        <v>0</v>
      </c>
      <c r="M699" s="486">
        <v>0</v>
      </c>
      <c r="N699" s="486">
        <f t="shared" si="281"/>
        <v>2</v>
      </c>
    </row>
    <row r="700" spans="1:14" outlineLevel="1">
      <c r="A700" t="s">
        <v>1129</v>
      </c>
      <c r="B700" t="str">
        <f t="shared" si="278"/>
        <v>GSM  Win</v>
      </c>
      <c r="C700">
        <v>2</v>
      </c>
      <c r="D700">
        <v>2</v>
      </c>
      <c r="E700">
        <v>1</v>
      </c>
      <c r="F700">
        <v>1</v>
      </c>
      <c r="G700">
        <v>1</v>
      </c>
      <c r="H700" s="486">
        <f t="shared" si="279"/>
        <v>4</v>
      </c>
      <c r="I700" s="486">
        <f t="shared" si="280"/>
        <v>4</v>
      </c>
      <c r="J700" s="486">
        <v>0</v>
      </c>
      <c r="K700" s="486">
        <v>0</v>
      </c>
      <c r="L700" s="486">
        <v>0</v>
      </c>
      <c r="M700" s="486">
        <v>0</v>
      </c>
      <c r="N700" s="486">
        <f t="shared" si="281"/>
        <v>2</v>
      </c>
    </row>
    <row r="701" spans="1:14" outlineLevel="1">
      <c r="B701" t="str">
        <f t="shared" si="278"/>
        <v>GSM  Spr</v>
      </c>
      <c r="C701">
        <v>2</v>
      </c>
      <c r="D701">
        <v>2</v>
      </c>
      <c r="E701">
        <v>2</v>
      </c>
      <c r="F701">
        <v>1</v>
      </c>
      <c r="G701">
        <v>1</v>
      </c>
      <c r="H701" s="486">
        <f t="shared" si="279"/>
        <v>4</v>
      </c>
      <c r="I701" s="486">
        <f t="shared" si="280"/>
        <v>3</v>
      </c>
      <c r="J701" s="486">
        <v>0</v>
      </c>
      <c r="K701" s="486">
        <v>0</v>
      </c>
      <c r="L701" s="486">
        <v>0</v>
      </c>
      <c r="M701" s="486">
        <v>0</v>
      </c>
      <c r="N701" s="486">
        <f t="shared" si="281"/>
        <v>2</v>
      </c>
    </row>
    <row r="702" spans="1:14" outlineLevel="1">
      <c r="B702" t="e">
        <f t="shared" si="278"/>
        <v>#REF!</v>
      </c>
      <c r="C702">
        <v>2</v>
      </c>
      <c r="D702">
        <v>2</v>
      </c>
      <c r="E702">
        <v>3</v>
      </c>
      <c r="F702">
        <v>1</v>
      </c>
      <c r="G702">
        <v>1</v>
      </c>
      <c r="H702" s="486">
        <f t="shared" si="279"/>
        <v>4</v>
      </c>
      <c r="I702" s="486">
        <f t="shared" si="280"/>
        <v>2</v>
      </c>
      <c r="J702" s="486">
        <v>0</v>
      </c>
      <c r="K702" s="486">
        <v>0</v>
      </c>
      <c r="L702" s="486">
        <v>0</v>
      </c>
      <c r="M702" s="486">
        <v>0</v>
      </c>
      <c r="N702" s="486">
        <f t="shared" si="281"/>
        <v>2</v>
      </c>
    </row>
    <row r="703" spans="1:14" outlineLevel="1">
      <c r="A703" t="s">
        <v>1716</v>
      </c>
      <c r="H703" s="486"/>
      <c r="I703" s="486"/>
      <c r="J703" s="486"/>
      <c r="K703" s="486"/>
      <c r="L703" s="486"/>
      <c r="M703" s="486"/>
      <c r="N703" s="486"/>
    </row>
    <row r="704" spans="1:14" outlineLevel="1">
      <c r="H704" s="486"/>
      <c r="I704" s="486"/>
      <c r="J704" s="486"/>
      <c r="K704" s="486"/>
      <c r="L704" s="486"/>
      <c r="M704" s="486"/>
      <c r="N704" s="486"/>
    </row>
    <row r="705" spans="1:14" outlineLevel="1">
      <c r="H705" s="486"/>
      <c r="I705" s="486"/>
      <c r="J705" s="486"/>
      <c r="K705" s="486"/>
      <c r="L705" s="486"/>
      <c r="M705" s="486"/>
      <c r="N705" s="486"/>
    </row>
    <row r="706" spans="1:14" outlineLevel="1">
      <c r="A706" t="s">
        <v>878</v>
      </c>
      <c r="B706" t="str">
        <f t="shared" si="278"/>
        <v>GSM  Win</v>
      </c>
      <c r="C706">
        <v>2</v>
      </c>
      <c r="D706">
        <v>4</v>
      </c>
      <c r="E706">
        <v>1</v>
      </c>
      <c r="F706">
        <v>1</v>
      </c>
      <c r="G706">
        <v>1</v>
      </c>
      <c r="H706" s="486">
        <f t="shared" si="279"/>
        <v>5</v>
      </c>
      <c r="I706" s="486">
        <f t="shared" si="280"/>
        <v>4</v>
      </c>
      <c r="J706" s="486">
        <v>0</v>
      </c>
      <c r="K706" s="486">
        <v>0</v>
      </c>
      <c r="L706" s="486">
        <v>0</v>
      </c>
      <c r="M706" s="486">
        <v>0</v>
      </c>
      <c r="N706" s="486">
        <f t="shared" si="281"/>
        <v>3</v>
      </c>
    </row>
    <row r="707" spans="1:14" outlineLevel="1">
      <c r="B707" t="str">
        <f t="shared" si="278"/>
        <v>GSM  Spr</v>
      </c>
      <c r="C707">
        <v>2</v>
      </c>
      <c r="D707">
        <v>4</v>
      </c>
      <c r="E707">
        <v>2</v>
      </c>
      <c r="F707">
        <v>1</v>
      </c>
      <c r="G707">
        <v>1</v>
      </c>
      <c r="H707" s="486">
        <f t="shared" si="279"/>
        <v>5</v>
      </c>
      <c r="I707" s="486">
        <f t="shared" si="280"/>
        <v>3</v>
      </c>
      <c r="J707" s="486">
        <v>0</v>
      </c>
      <c r="K707" s="486">
        <v>0</v>
      </c>
      <c r="L707" s="486">
        <v>0</v>
      </c>
      <c r="M707" s="486">
        <v>0</v>
      </c>
      <c r="N707" s="486">
        <f t="shared" si="281"/>
        <v>3</v>
      </c>
    </row>
    <row r="708" spans="1:14" outlineLevel="1">
      <c r="A708" s="113"/>
      <c r="B708" t="e">
        <f t="shared" si="278"/>
        <v>#REF!</v>
      </c>
      <c r="C708">
        <v>2</v>
      </c>
      <c r="D708">
        <v>4</v>
      </c>
      <c r="E708">
        <v>3</v>
      </c>
      <c r="F708">
        <v>1</v>
      </c>
      <c r="G708">
        <v>1</v>
      </c>
      <c r="H708" s="486">
        <f t="shared" si="279"/>
        <v>5</v>
      </c>
      <c r="I708" s="486">
        <f t="shared" si="280"/>
        <v>2</v>
      </c>
      <c r="J708" s="486">
        <v>0</v>
      </c>
      <c r="K708" s="486">
        <v>0</v>
      </c>
      <c r="L708" s="486">
        <v>0</v>
      </c>
      <c r="M708" s="486">
        <v>0</v>
      </c>
      <c r="N708" s="486">
        <f t="shared" si="281"/>
        <v>3</v>
      </c>
    </row>
    <row r="709" spans="1:14" outlineLevel="1">
      <c r="A709" s="108" t="s">
        <v>1128</v>
      </c>
      <c r="B709" t="str">
        <f t="shared" si="278"/>
        <v>CWM  Win</v>
      </c>
      <c r="C709">
        <v>3</v>
      </c>
      <c r="D709">
        <v>1</v>
      </c>
      <c r="E709">
        <v>1</v>
      </c>
      <c r="F709">
        <v>1</v>
      </c>
      <c r="G709">
        <v>1</v>
      </c>
      <c r="H709" s="486">
        <f t="shared" si="279"/>
        <v>3</v>
      </c>
      <c r="I709" s="486">
        <f t="shared" si="280"/>
        <v>4</v>
      </c>
      <c r="J709" s="486">
        <v>0</v>
      </c>
      <c r="K709" s="486">
        <v>0</v>
      </c>
      <c r="L709" s="486">
        <v>0</v>
      </c>
      <c r="M709" s="486">
        <v>0</v>
      </c>
      <c r="N709" s="486">
        <f t="shared" si="281"/>
        <v>2</v>
      </c>
    </row>
    <row r="710" spans="1:14" outlineLevel="1">
      <c r="B710" t="str">
        <f t="shared" si="278"/>
        <v>CWM  Spr</v>
      </c>
      <c r="C710">
        <v>3</v>
      </c>
      <c r="D710">
        <v>1</v>
      </c>
      <c r="E710">
        <v>2</v>
      </c>
      <c r="F710">
        <v>1</v>
      </c>
      <c r="G710">
        <v>1</v>
      </c>
      <c r="H710" s="486">
        <f t="shared" si="279"/>
        <v>3</v>
      </c>
      <c r="I710" s="486">
        <f t="shared" si="280"/>
        <v>3</v>
      </c>
      <c r="J710" s="486">
        <v>0</v>
      </c>
      <c r="K710" s="486">
        <v>0</v>
      </c>
      <c r="L710" s="486">
        <v>0</v>
      </c>
      <c r="M710" s="486">
        <v>0</v>
      </c>
      <c r="N710" s="486">
        <f t="shared" si="281"/>
        <v>2</v>
      </c>
    </row>
    <row r="711" spans="1:14" outlineLevel="1">
      <c r="B711" t="e">
        <f t="shared" si="278"/>
        <v>#REF!</v>
      </c>
      <c r="C711">
        <v>3</v>
      </c>
      <c r="D711">
        <v>1</v>
      </c>
      <c r="E711">
        <v>3</v>
      </c>
      <c r="F711">
        <v>1</v>
      </c>
      <c r="G711">
        <v>1</v>
      </c>
      <c r="H711" s="486">
        <f t="shared" si="279"/>
        <v>3</v>
      </c>
      <c r="I711" s="486">
        <f t="shared" si="280"/>
        <v>2</v>
      </c>
      <c r="J711" s="486">
        <v>0</v>
      </c>
      <c r="K711" s="486">
        <v>0</v>
      </c>
      <c r="L711" s="486">
        <v>0</v>
      </c>
      <c r="M711" s="486">
        <v>0</v>
      </c>
      <c r="N711" s="486">
        <f t="shared" si="281"/>
        <v>2</v>
      </c>
    </row>
    <row r="712" spans="1:14" outlineLevel="1">
      <c r="A712" t="s">
        <v>1129</v>
      </c>
      <c r="B712" t="str">
        <f t="shared" si="278"/>
        <v>CWM  Win</v>
      </c>
      <c r="C712">
        <v>3</v>
      </c>
      <c r="D712">
        <v>2</v>
      </c>
      <c r="E712">
        <v>1</v>
      </c>
      <c r="F712">
        <v>1</v>
      </c>
      <c r="G712">
        <v>1</v>
      </c>
      <c r="H712" s="486">
        <f t="shared" si="279"/>
        <v>4</v>
      </c>
      <c r="I712" s="486">
        <f t="shared" si="280"/>
        <v>4</v>
      </c>
      <c r="J712" s="486">
        <v>0</v>
      </c>
      <c r="K712" s="486">
        <v>0</v>
      </c>
      <c r="L712" s="486">
        <v>0</v>
      </c>
      <c r="M712" s="486">
        <v>0</v>
      </c>
      <c r="N712" s="486">
        <f t="shared" si="281"/>
        <v>2</v>
      </c>
    </row>
    <row r="713" spans="1:14" outlineLevel="1">
      <c r="B713" t="str">
        <f t="shared" si="278"/>
        <v>CWM  Spr</v>
      </c>
      <c r="C713">
        <v>3</v>
      </c>
      <c r="D713">
        <v>2</v>
      </c>
      <c r="E713">
        <v>2</v>
      </c>
      <c r="F713">
        <v>1</v>
      </c>
      <c r="G713">
        <v>1</v>
      </c>
      <c r="H713" s="486">
        <f t="shared" si="279"/>
        <v>4</v>
      </c>
      <c r="I713" s="486">
        <f t="shared" si="280"/>
        <v>3</v>
      </c>
      <c r="J713" s="486">
        <v>0</v>
      </c>
      <c r="K713" s="486">
        <v>0</v>
      </c>
      <c r="L713" s="486">
        <v>0</v>
      </c>
      <c r="M713" s="486">
        <v>0</v>
      </c>
      <c r="N713" s="486">
        <f t="shared" si="281"/>
        <v>2</v>
      </c>
    </row>
    <row r="714" spans="1:14" outlineLevel="1">
      <c r="B714" t="e">
        <f t="shared" si="278"/>
        <v>#REF!</v>
      </c>
      <c r="C714">
        <v>3</v>
      </c>
      <c r="D714">
        <v>2</v>
      </c>
      <c r="E714">
        <v>3</v>
      </c>
      <c r="F714">
        <v>1</v>
      </c>
      <c r="G714">
        <v>1</v>
      </c>
      <c r="H714" s="486">
        <f t="shared" si="279"/>
        <v>4</v>
      </c>
      <c r="I714" s="486">
        <f t="shared" si="280"/>
        <v>2</v>
      </c>
      <c r="J714" s="486">
        <v>0</v>
      </c>
      <c r="K714" s="486">
        <v>0</v>
      </c>
      <c r="L714" s="486">
        <v>0</v>
      </c>
      <c r="M714" s="486">
        <v>0</v>
      </c>
      <c r="N714" s="486">
        <f t="shared" si="281"/>
        <v>2</v>
      </c>
    </row>
    <row r="715" spans="1:14" outlineLevel="1">
      <c r="A715" t="s">
        <v>1716</v>
      </c>
      <c r="H715" s="486"/>
      <c r="I715" s="486"/>
      <c r="J715" s="486"/>
      <c r="K715" s="486"/>
      <c r="L715" s="486"/>
      <c r="M715" s="486"/>
      <c r="N715" s="486"/>
    </row>
    <row r="716" spans="1:14" outlineLevel="1">
      <c r="H716" s="486"/>
      <c r="I716" s="486"/>
      <c r="J716" s="486"/>
      <c r="K716" s="486"/>
      <c r="L716" s="486"/>
      <c r="M716" s="486"/>
      <c r="N716" s="486"/>
    </row>
    <row r="717" spans="1:14" outlineLevel="1">
      <c r="H717" s="486"/>
      <c r="I717" s="486"/>
      <c r="J717" s="486"/>
      <c r="K717" s="486"/>
      <c r="L717" s="486"/>
      <c r="M717" s="486"/>
      <c r="N717" s="486"/>
    </row>
    <row r="718" spans="1:14" outlineLevel="1">
      <c r="A718" t="s">
        <v>878</v>
      </c>
      <c r="B718" t="str">
        <f t="shared" si="278"/>
        <v>CWM  Win</v>
      </c>
      <c r="C718">
        <v>3</v>
      </c>
      <c r="D718">
        <v>4</v>
      </c>
      <c r="E718">
        <v>1</v>
      </c>
      <c r="F718">
        <v>1</v>
      </c>
      <c r="G718">
        <v>1</v>
      </c>
      <c r="H718" s="486">
        <f t="shared" si="279"/>
        <v>5</v>
      </c>
      <c r="I718" s="486">
        <f t="shared" si="280"/>
        <v>4</v>
      </c>
      <c r="J718" s="486">
        <v>0</v>
      </c>
      <c r="K718" s="486">
        <v>0</v>
      </c>
      <c r="L718" s="486">
        <v>0</v>
      </c>
      <c r="M718" s="486">
        <v>0</v>
      </c>
      <c r="N718" s="486">
        <f t="shared" si="281"/>
        <v>3</v>
      </c>
    </row>
    <row r="719" spans="1:14" outlineLevel="1">
      <c r="B719" t="str">
        <f t="shared" si="278"/>
        <v>CWM  Spr</v>
      </c>
      <c r="C719">
        <v>3</v>
      </c>
      <c r="D719">
        <v>4</v>
      </c>
      <c r="E719">
        <v>2</v>
      </c>
      <c r="F719">
        <v>1</v>
      </c>
      <c r="G719">
        <v>1</v>
      </c>
      <c r="H719" s="486">
        <f t="shared" si="279"/>
        <v>5</v>
      </c>
      <c r="I719" s="486">
        <f t="shared" si="280"/>
        <v>3</v>
      </c>
      <c r="J719" s="486">
        <v>0</v>
      </c>
      <c r="K719" s="486">
        <v>0</v>
      </c>
      <c r="L719" s="486">
        <v>0</v>
      </c>
      <c r="M719" s="486">
        <v>0</v>
      </c>
      <c r="N719" s="486">
        <f t="shared" si="281"/>
        <v>3</v>
      </c>
    </row>
    <row r="720" spans="1:14" outlineLevel="1">
      <c r="A720" s="113"/>
      <c r="B720" t="e">
        <f t="shared" si="278"/>
        <v>#REF!</v>
      </c>
      <c r="C720">
        <v>3</v>
      </c>
      <c r="D720">
        <v>4</v>
      </c>
      <c r="E720">
        <v>3</v>
      </c>
      <c r="F720">
        <v>1</v>
      </c>
      <c r="G720">
        <v>1</v>
      </c>
      <c r="H720" s="486">
        <f t="shared" si="279"/>
        <v>5</v>
      </c>
      <c r="I720" s="486">
        <f t="shared" si="280"/>
        <v>2</v>
      </c>
      <c r="J720" s="486">
        <v>0</v>
      </c>
      <c r="K720" s="486">
        <v>0</v>
      </c>
      <c r="L720" s="486">
        <v>0</v>
      </c>
      <c r="M720" s="486">
        <v>0</v>
      </c>
      <c r="N720" s="486">
        <f t="shared" si="281"/>
        <v>3</v>
      </c>
    </row>
  </sheetData>
  <phoneticPr fontId="6" type="noConversion"/>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codeName="Sheet7">
    <outlinePr summaryBelow="0" summaryRight="0"/>
  </sheetPr>
  <dimension ref="A1:GJ720"/>
  <sheetViews>
    <sheetView topLeftCell="A72" workbookViewId="0">
      <selection activeCell="D4" sqref="D4"/>
    </sheetView>
    <sheetView topLeftCell="A20" workbookViewId="1">
      <selection activeCell="C30" sqref="C30:K32"/>
    </sheetView>
  </sheetViews>
  <sheetFormatPr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3</v>
      </c>
      <c r="D4" s="65" t="str">
        <f>(INDEX(i.TOL_Desc,d.TOL,1)&amp;" ")</f>
        <v xml:space="preserve">Spr </v>
      </c>
    </row>
    <row r="5" spans="1:73">
      <c r="A5" s="193" t="s">
        <v>1160</v>
      </c>
    </row>
    <row r="6" spans="1:73" hidden="1"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hidden="1"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hidden="1"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hidden="1"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hidden="1"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hidden="1"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hidden="1"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hidden="1"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hidden="1"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59"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ref="C60:D63" si="23">C56</f>
        <v>-</v>
      </c>
      <c r="D60" s="200" t="str">
        <f t="shared" si="23"/>
        <v>-</v>
      </c>
      <c r="E60" s="200" t="str">
        <f t="shared" ref="E60:F60" si="24">E56</f>
        <v>-</v>
      </c>
      <c r="F60" s="200" t="str">
        <f t="shared" si="24"/>
        <v>-</v>
      </c>
      <c r="G60" s="200" t="str">
        <f t="shared" si="18"/>
        <v>-</v>
      </c>
      <c r="H60" s="201" t="str">
        <f t="shared" si="18"/>
        <v>-</v>
      </c>
      <c r="I60" s="198">
        <v>0.5</v>
      </c>
      <c r="J60" s="207">
        <v>0.01</v>
      </c>
      <c r="L60" s="199">
        <f t="shared" ref="L60:M63" si="25">L48</f>
        <v>0</v>
      </c>
      <c r="M60" s="199">
        <f t="shared" si="25"/>
        <v>0</v>
      </c>
      <c r="N60" s="207">
        <v>0.06</v>
      </c>
      <c r="O60" s="176"/>
      <c r="P60" s="176"/>
      <c r="Q60" s="176"/>
      <c r="R60" s="176"/>
      <c r="S60" s="208" t="s">
        <v>539</v>
      </c>
      <c r="T60" s="176" t="s">
        <v>540</v>
      </c>
      <c r="U60" s="176"/>
      <c r="V60" s="176"/>
      <c r="W60" s="176"/>
    </row>
    <row r="61" spans="1:23" outlineLevel="1">
      <c r="A61" s="184">
        <v>6</v>
      </c>
      <c r="B61" s="195" t="s">
        <v>429</v>
      </c>
      <c r="C61" s="200" t="str">
        <f t="shared" si="23"/>
        <v>-</v>
      </c>
      <c r="D61" s="200" t="b">
        <f t="shared" si="23"/>
        <v>1</v>
      </c>
      <c r="E61" s="200" t="str">
        <f t="shared" ref="E61:F61" si="26">E57</f>
        <v>-</v>
      </c>
      <c r="F61" s="200" t="b">
        <f t="shared" si="26"/>
        <v>1</v>
      </c>
      <c r="G61" s="200" t="str">
        <f t="shared" si="18"/>
        <v>-</v>
      </c>
      <c r="H61" s="201" t="str">
        <f t="shared" si="18"/>
        <v>-</v>
      </c>
      <c r="I61" s="202">
        <f ca="1">OFFSET(I61,-1,0)</f>
        <v>0.5</v>
      </c>
      <c r="J61" s="209">
        <f>J$60+J49</f>
        <v>0.01</v>
      </c>
      <c r="L61" s="199">
        <f t="shared" si="25"/>
        <v>0</v>
      </c>
      <c r="M61" s="199">
        <f t="shared" si="25"/>
        <v>0</v>
      </c>
      <c r="N61" s="210">
        <f>N$60+M61</f>
        <v>0.06</v>
      </c>
      <c r="O61" s="176"/>
      <c r="P61" s="176"/>
      <c r="Q61" s="176"/>
      <c r="R61" s="176"/>
      <c r="S61" s="176"/>
      <c r="T61" s="176" t="s">
        <v>999</v>
      </c>
      <c r="U61" s="176"/>
      <c r="V61" s="176"/>
      <c r="W61" s="176"/>
    </row>
    <row r="62" spans="1:23" outlineLevel="1">
      <c r="A62" s="184">
        <v>7</v>
      </c>
      <c r="B62" s="195" t="s">
        <v>430</v>
      </c>
      <c r="C62" s="200" t="b">
        <f t="shared" si="23"/>
        <v>1</v>
      </c>
      <c r="D62" s="200" t="str">
        <f t="shared" si="23"/>
        <v>-</v>
      </c>
      <c r="E62" s="200" t="b">
        <f t="shared" ref="E62:F62" si="27">E58</f>
        <v>1</v>
      </c>
      <c r="F62" s="200" t="str">
        <f t="shared" si="27"/>
        <v>-</v>
      </c>
      <c r="G62" s="200" t="str">
        <f t="shared" si="18"/>
        <v>-</v>
      </c>
      <c r="H62" s="201" t="str">
        <f t="shared" si="18"/>
        <v>-</v>
      </c>
      <c r="I62" s="202">
        <f ca="1">OFFSET(I62,-1,0)</f>
        <v>0.5</v>
      </c>
      <c r="J62" s="209">
        <f>J$60+J50</f>
        <v>2.2499999999999999E-2</v>
      </c>
      <c r="L62" s="199">
        <f t="shared" si="25"/>
        <v>6.25E-2</v>
      </c>
      <c r="M62" s="199">
        <f t="shared" si="25"/>
        <v>6.25E-2</v>
      </c>
      <c r="N62" s="210">
        <f>N$60+M62</f>
        <v>0.1225</v>
      </c>
      <c r="O62" s="176"/>
      <c r="P62" s="176"/>
      <c r="Q62" s="176"/>
      <c r="R62" s="176"/>
      <c r="S62" s="176"/>
      <c r="T62" s="176"/>
      <c r="U62" s="176"/>
      <c r="V62" s="176"/>
      <c r="W62" s="176"/>
    </row>
    <row r="63" spans="1:23" outlineLevel="1">
      <c r="A63" s="184">
        <v>8</v>
      </c>
      <c r="B63" s="203" t="s">
        <v>431</v>
      </c>
      <c r="C63" s="204" t="str">
        <f t="shared" si="23"/>
        <v>-</v>
      </c>
      <c r="D63" s="204" t="str">
        <f t="shared" si="23"/>
        <v>-</v>
      </c>
      <c r="E63" s="204" t="str">
        <f t="shared" ref="E63:F63" si="28">E59</f>
        <v>-</v>
      </c>
      <c r="F63" s="204" t="str">
        <f t="shared" si="28"/>
        <v>-</v>
      </c>
      <c r="G63" s="204" t="b">
        <f t="shared" si="18"/>
        <v>1</v>
      </c>
      <c r="H63" s="205" t="str">
        <f t="shared" si="18"/>
        <v>-</v>
      </c>
      <c r="I63" s="206">
        <f ca="1">OFFSET(I63,-1,0)</f>
        <v>0.5</v>
      </c>
      <c r="J63" s="209">
        <f>J$60+J51</f>
        <v>0.02</v>
      </c>
      <c r="L63" s="199">
        <f t="shared" si="25"/>
        <v>0</v>
      </c>
      <c r="M63" s="199">
        <f t="shared" si="25"/>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3</v>
      </c>
      <c r="Q66">
        <f>INDEX($S$66:$AD$66,1,(d.Region-1)*4+Q$47)</f>
        <v>3</v>
      </c>
      <c r="R66">
        <f>INDEX($S$66:$AD$66,1,(d.Region-1)*4+R$47)</f>
        <v>3</v>
      </c>
      <c r="S66" s="12">
        <v>4</v>
      </c>
      <c r="T66" s="12">
        <v>3</v>
      </c>
      <c r="U66" s="12">
        <v>3</v>
      </c>
      <c r="V66" s="12">
        <v>3</v>
      </c>
      <c r="W66" s="12">
        <v>4</v>
      </c>
      <c r="X66" s="12">
        <v>3</v>
      </c>
      <c r="Y66" s="12">
        <v>3</v>
      </c>
      <c r="Z66" s="12">
        <v>3</v>
      </c>
      <c r="AA66" s="12">
        <v>4</v>
      </c>
      <c r="AB66" s="12">
        <v>4</v>
      </c>
      <c r="AC66" s="12">
        <v>3</v>
      </c>
      <c r="AD66" s="12">
        <v>3</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9">$C105*E$104</f>
        <v>0.01</v>
      </c>
      <c r="F105" s="350">
        <f t="shared" si="29"/>
        <v>1.7000000000000001E-2</v>
      </c>
      <c r="G105" s="351">
        <f t="shared" si="29"/>
        <v>0.02</v>
      </c>
      <c r="H105" s="349">
        <f t="shared" ref="H105:J107" si="30">$D105*H$104</f>
        <v>5.5E-2</v>
      </c>
      <c r="I105" s="350">
        <f t="shared" si="30"/>
        <v>9.35E-2</v>
      </c>
      <c r="J105" s="351">
        <f t="shared" si="30"/>
        <v>0.11</v>
      </c>
    </row>
    <row r="106" spans="1:192" outlineLevel="1">
      <c r="A106">
        <v>2</v>
      </c>
      <c r="B106" t="s">
        <v>860</v>
      </c>
      <c r="C106" s="348">
        <v>-0.06</v>
      </c>
      <c r="D106" s="348">
        <v>0.01</v>
      </c>
      <c r="E106" s="352">
        <f t="shared" si="29"/>
        <v>-0.03</v>
      </c>
      <c r="F106" s="176">
        <f t="shared" si="29"/>
        <v>-5.0999999999999997E-2</v>
      </c>
      <c r="G106" s="353">
        <f t="shared" si="29"/>
        <v>-0.06</v>
      </c>
      <c r="H106" s="352">
        <f t="shared" si="30"/>
        <v>5.0000000000000001E-3</v>
      </c>
      <c r="I106" s="176">
        <f t="shared" si="30"/>
        <v>8.5000000000000006E-3</v>
      </c>
      <c r="J106" s="353">
        <f t="shared" si="30"/>
        <v>0.01</v>
      </c>
    </row>
    <row r="107" spans="1:192" outlineLevel="1">
      <c r="A107">
        <v>3</v>
      </c>
      <c r="B107" t="s">
        <v>861</v>
      </c>
      <c r="C107" s="348">
        <v>0.1</v>
      </c>
      <c r="D107" s="348">
        <v>0.2</v>
      </c>
      <c r="E107" s="354">
        <f t="shared" si="29"/>
        <v>0.05</v>
      </c>
      <c r="F107" s="355">
        <f t="shared" si="29"/>
        <v>8.5000000000000006E-2</v>
      </c>
      <c r="G107" s="356">
        <f t="shared" si="29"/>
        <v>0.1</v>
      </c>
      <c r="H107" s="354">
        <f t="shared" si="30"/>
        <v>0.1</v>
      </c>
      <c r="I107" s="355">
        <f t="shared" si="30"/>
        <v>0.17</v>
      </c>
      <c r="J107" s="356">
        <f t="shared" si="30"/>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TOL:Spr </v>
      </c>
      <c r="AS110" s="16" t="str">
        <f>"GI (BBT) for TOL:"&amp;D.TOLDesc</f>
        <v xml:space="preserve">GI (BBT) for TOL:Spr </v>
      </c>
      <c r="BO110" s="172" t="str">
        <f>"GI - SW Victoria BBB (&amp;Mat) for TOL:"&amp;D.TOLDesc</f>
        <v xml:space="preserve">GI - SW Victoria BBB (&amp;Mat) for TOL:Spr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TOL:Spr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TOL:Spr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TOL:Spr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TOL:Spr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TOL:Spr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1">Y113+3</f>
        <v>7</v>
      </c>
      <c r="AA113" s="187">
        <f t="shared" si="31"/>
        <v>10</v>
      </c>
      <c r="AB113" s="187">
        <f t="shared" si="31"/>
        <v>13</v>
      </c>
      <c r="AC113" s="187">
        <f t="shared" si="31"/>
        <v>16</v>
      </c>
      <c r="AD113" s="187">
        <f t="shared" si="31"/>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2">AT113+3</f>
        <v>7</v>
      </c>
      <c r="AV113" s="187">
        <f t="shared" si="32"/>
        <v>10</v>
      </c>
      <c r="AW113" s="187">
        <f t="shared" si="32"/>
        <v>13</v>
      </c>
      <c r="AX113" s="187">
        <f t="shared" si="32"/>
        <v>16</v>
      </c>
      <c r="AY113" s="187">
        <f t="shared" si="32"/>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3">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4">Y114</f>
        <v>2:3</v>
      </c>
      <c r="AA114" s="190" t="str">
        <f t="shared" si="34"/>
        <v>2:3</v>
      </c>
      <c r="AB114" s="190" t="str">
        <f t="shared" si="34"/>
        <v>2:3</v>
      </c>
      <c r="AC114" s="190" t="str">
        <f t="shared" si="34"/>
        <v>2:3</v>
      </c>
      <c r="AD114" s="190" t="str">
        <f t="shared" si="34"/>
        <v>2:3</v>
      </c>
      <c r="AE114" s="176"/>
      <c r="AF114" s="176"/>
      <c r="AG114" s="176"/>
      <c r="AH114" s="176"/>
      <c r="AI114" s="176"/>
      <c r="AJ114" s="176"/>
      <c r="AK114" s="176"/>
      <c r="AS114" s="190" t="str">
        <f t="shared" ref="AS114:AY115" si="35">X114</f>
        <v>2:3</v>
      </c>
      <c r="AT114" s="190" t="str">
        <f t="shared" si="35"/>
        <v>2:3</v>
      </c>
      <c r="AU114" s="190" t="str">
        <f t="shared" si="35"/>
        <v>2:3</v>
      </c>
      <c r="AV114" s="190" t="str">
        <f t="shared" si="35"/>
        <v>2:3</v>
      </c>
      <c r="AW114" s="190" t="str">
        <f t="shared" si="35"/>
        <v>2:3</v>
      </c>
      <c r="AX114" s="190" t="str">
        <f t="shared" si="35"/>
        <v>2:3</v>
      </c>
      <c r="AY114" s="190" t="str">
        <f t="shared" si="35"/>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3"/>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6">Y113&amp;":"&amp;Y113+1</f>
        <v>4:5</v>
      </c>
      <c r="Z115" s="191" t="str">
        <f t="shared" si="36"/>
        <v>7:8</v>
      </c>
      <c r="AA115" s="191" t="str">
        <f t="shared" si="36"/>
        <v>10:11</v>
      </c>
      <c r="AB115" s="191" t="str">
        <f t="shared" si="36"/>
        <v>13:14</v>
      </c>
      <c r="AC115" s="191" t="str">
        <f t="shared" si="36"/>
        <v>16:17</v>
      </c>
      <c r="AD115" s="191" t="str">
        <f t="shared" si="36"/>
        <v>19:20</v>
      </c>
      <c r="AE115" s="176"/>
      <c r="AF115" s="176"/>
      <c r="AG115" s="176"/>
      <c r="AH115" s="176"/>
      <c r="AI115" s="176"/>
      <c r="AJ115" s="176"/>
      <c r="AK115" s="176"/>
      <c r="AS115" s="190" t="str">
        <f t="shared" si="35"/>
        <v>1:2</v>
      </c>
      <c r="AT115" s="190" t="str">
        <f t="shared" si="35"/>
        <v>4:5</v>
      </c>
      <c r="AU115" s="190" t="str">
        <f t="shared" si="35"/>
        <v>7:8</v>
      </c>
      <c r="AV115" s="190" t="str">
        <f t="shared" si="35"/>
        <v>10:11</v>
      </c>
      <c r="AW115" s="190" t="str">
        <f t="shared" si="35"/>
        <v>13:14</v>
      </c>
      <c r="AX115" s="190" t="str">
        <f t="shared" si="35"/>
        <v>16:17</v>
      </c>
      <c r="AY115" s="190" t="str">
        <f t="shared" si="35"/>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7">X116</f>
        <v>0:1</v>
      </c>
      <c r="Z116" s="190" t="str">
        <f t="shared" si="37"/>
        <v>0:1</v>
      </c>
      <c r="AA116" s="190" t="str">
        <f t="shared" si="37"/>
        <v>0:1</v>
      </c>
      <c r="AB116" s="190" t="str">
        <f t="shared" si="37"/>
        <v>0:1</v>
      </c>
      <c r="AC116" s="190" t="str">
        <f t="shared" si="37"/>
        <v>0:1</v>
      </c>
      <c r="AD116" s="190" t="str">
        <f t="shared" si="37"/>
        <v>0:1</v>
      </c>
      <c r="AE116" s="176"/>
      <c r="AF116" s="176"/>
      <c r="AG116" s="176"/>
      <c r="AH116" s="176"/>
      <c r="AI116" s="176"/>
      <c r="AJ116" s="176"/>
      <c r="AK116" s="176"/>
      <c r="AS116" s="192" t="s">
        <v>169</v>
      </c>
      <c r="AT116" s="190" t="str">
        <f t="shared" ref="AT116:AY116" si="38">AS116</f>
        <v>3:4</v>
      </c>
      <c r="AU116" s="190" t="str">
        <f t="shared" si="38"/>
        <v>3:4</v>
      </c>
      <c r="AV116" s="190" t="str">
        <f t="shared" si="38"/>
        <v>3:4</v>
      </c>
      <c r="AW116" s="190" t="str">
        <f t="shared" si="38"/>
        <v>3:4</v>
      </c>
      <c r="AX116" s="190" t="str">
        <f t="shared" si="38"/>
        <v>3:4</v>
      </c>
      <c r="AY116" s="190" t="str">
        <f t="shared" si="38"/>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9">D120</f>
        <v>0</v>
      </c>
      <c r="F120" s="146">
        <f t="shared" si="39"/>
        <v>0</v>
      </c>
      <c r="G120" s="146">
        <f t="shared" si="39"/>
        <v>0</v>
      </c>
      <c r="H120" s="146">
        <f t="shared" si="39"/>
        <v>0</v>
      </c>
      <c r="I120" s="146">
        <f t="shared" si="39"/>
        <v>0</v>
      </c>
      <c r="J120" s="146">
        <f t="shared" si="39"/>
        <v>0</v>
      </c>
      <c r="K120" s="146">
        <f t="shared" si="39"/>
        <v>0</v>
      </c>
      <c r="L120" s="146">
        <f t="shared" si="39"/>
        <v>0</v>
      </c>
      <c r="M120" s="146">
        <f t="shared" si="39"/>
        <v>0</v>
      </c>
      <c r="N120" s="146">
        <f t="shared" si="39"/>
        <v>0</v>
      </c>
      <c r="O120" s="146">
        <f t="shared" si="39"/>
        <v>0</v>
      </c>
      <c r="P120" s="146">
        <f t="shared" si="39"/>
        <v>0</v>
      </c>
      <c r="Q120" s="146">
        <f t="shared" si="39"/>
        <v>0</v>
      </c>
      <c r="R120" s="146">
        <v>1</v>
      </c>
      <c r="S120" s="146">
        <f>R120</f>
        <v>1</v>
      </c>
      <c r="T120" s="146">
        <f t="shared" si="39"/>
        <v>1</v>
      </c>
      <c r="U120" s="146">
        <f t="shared" si="39"/>
        <v>1</v>
      </c>
      <c r="V120" s="146">
        <f t="shared" si="39"/>
        <v>1</v>
      </c>
      <c r="W120" s="146">
        <f t="shared" si="39"/>
        <v>1</v>
      </c>
      <c r="X120" s="146">
        <f t="shared" si="39"/>
        <v>1</v>
      </c>
      <c r="Y120" s="146">
        <f t="shared" si="39"/>
        <v>1</v>
      </c>
      <c r="Z120" s="146">
        <f t="shared" si="39"/>
        <v>1</v>
      </c>
      <c r="AA120" s="146">
        <f t="shared" si="39"/>
        <v>1</v>
      </c>
      <c r="AB120" s="146">
        <f t="shared" si="39"/>
        <v>1</v>
      </c>
      <c r="AC120" s="146">
        <f t="shared" si="39"/>
        <v>1</v>
      </c>
      <c r="AD120" s="146">
        <f t="shared" si="39"/>
        <v>1</v>
      </c>
      <c r="AE120" s="146">
        <f t="shared" si="39"/>
        <v>1</v>
      </c>
      <c r="AF120" s="146">
        <f t="shared" si="39"/>
        <v>1</v>
      </c>
      <c r="AG120" s="146">
        <v>2</v>
      </c>
      <c r="AH120" s="146">
        <f>AG120</f>
        <v>2</v>
      </c>
      <c r="AI120" s="146">
        <f t="shared" si="39"/>
        <v>2</v>
      </c>
      <c r="AJ120" s="146">
        <f t="shared" si="39"/>
        <v>2</v>
      </c>
      <c r="AK120" s="146">
        <f t="shared" si="39"/>
        <v>2</v>
      </c>
      <c r="AL120" s="146">
        <f t="shared" si="39"/>
        <v>2</v>
      </c>
      <c r="AM120" s="146">
        <f t="shared" si="39"/>
        <v>2</v>
      </c>
      <c r="AN120" s="146">
        <f t="shared" si="39"/>
        <v>2</v>
      </c>
      <c r="AO120" s="146">
        <f t="shared" si="39"/>
        <v>2</v>
      </c>
      <c r="AP120" s="146">
        <f t="shared" si="39"/>
        <v>2</v>
      </c>
      <c r="AQ120" s="146">
        <f t="shared" si="39"/>
        <v>2</v>
      </c>
      <c r="AR120" s="146">
        <f t="shared" si="39"/>
        <v>2</v>
      </c>
      <c r="AS120" s="146">
        <f t="shared" si="39"/>
        <v>2</v>
      </c>
      <c r="AT120" s="146">
        <f t="shared" si="39"/>
        <v>2</v>
      </c>
      <c r="AU120" s="146">
        <f t="shared" si="39"/>
        <v>2</v>
      </c>
      <c r="AV120" s="146">
        <v>3</v>
      </c>
      <c r="AW120" s="146">
        <f>AV120</f>
        <v>3</v>
      </c>
      <c r="AX120" s="146">
        <f t="shared" si="39"/>
        <v>3</v>
      </c>
      <c r="AY120" s="146">
        <f t="shared" si="39"/>
        <v>3</v>
      </c>
      <c r="AZ120" s="146">
        <f t="shared" si="39"/>
        <v>3</v>
      </c>
      <c r="BA120" s="146">
        <f t="shared" si="39"/>
        <v>3</v>
      </c>
      <c r="BB120" s="146">
        <f t="shared" si="39"/>
        <v>3</v>
      </c>
      <c r="BC120" s="146">
        <f t="shared" si="39"/>
        <v>3</v>
      </c>
      <c r="BD120" s="146">
        <f t="shared" si="39"/>
        <v>3</v>
      </c>
      <c r="BE120" s="146">
        <f t="shared" si="39"/>
        <v>3</v>
      </c>
      <c r="BF120" s="146">
        <f t="shared" si="39"/>
        <v>3</v>
      </c>
      <c r="BG120" s="146">
        <f t="shared" si="39"/>
        <v>3</v>
      </c>
      <c r="BH120" s="146">
        <f t="shared" si="39"/>
        <v>3</v>
      </c>
      <c r="BI120" s="146">
        <f t="shared" si="39"/>
        <v>3</v>
      </c>
      <c r="BJ120" s="146">
        <f t="shared" si="39"/>
        <v>3</v>
      </c>
      <c r="BK120" s="146">
        <v>4</v>
      </c>
      <c r="BL120" s="146">
        <f>BK120</f>
        <v>4</v>
      </c>
      <c r="BM120" s="146">
        <f t="shared" si="39"/>
        <v>4</v>
      </c>
      <c r="BN120" s="146">
        <f t="shared" si="39"/>
        <v>4</v>
      </c>
      <c r="BO120" s="146">
        <f t="shared" si="39"/>
        <v>4</v>
      </c>
      <c r="BP120" s="146">
        <f t="shared" si="39"/>
        <v>4</v>
      </c>
      <c r="BQ120" s="146">
        <f t="shared" ref="BQ120:BY120" si="40">BP120</f>
        <v>4</v>
      </c>
      <c r="BR120" s="146">
        <f t="shared" si="40"/>
        <v>4</v>
      </c>
      <c r="BS120" s="146">
        <f t="shared" si="40"/>
        <v>4</v>
      </c>
      <c r="BT120" s="146">
        <f t="shared" si="40"/>
        <v>4</v>
      </c>
      <c r="BU120" s="146">
        <f t="shared" si="40"/>
        <v>4</v>
      </c>
      <c r="BV120" s="146">
        <f t="shared" si="40"/>
        <v>4</v>
      </c>
      <c r="BW120" s="146">
        <f t="shared" si="40"/>
        <v>4</v>
      </c>
      <c r="BX120" s="146">
        <f t="shared" si="40"/>
        <v>4</v>
      </c>
      <c r="BY120" s="146">
        <f t="shared" si="40"/>
        <v>4</v>
      </c>
      <c r="BZ120" s="146">
        <v>5</v>
      </c>
      <c r="CA120" s="146">
        <f>BZ120</f>
        <v>5</v>
      </c>
      <c r="CB120" s="146">
        <f t="shared" ref="CB120:CN120" si="41">CA120</f>
        <v>5</v>
      </c>
      <c r="CC120" s="146">
        <f t="shared" si="41"/>
        <v>5</v>
      </c>
      <c r="CD120" s="146">
        <f t="shared" si="41"/>
        <v>5</v>
      </c>
      <c r="CE120" s="146">
        <f t="shared" si="41"/>
        <v>5</v>
      </c>
      <c r="CF120" s="146">
        <f t="shared" si="41"/>
        <v>5</v>
      </c>
      <c r="CG120" s="146">
        <f t="shared" si="41"/>
        <v>5</v>
      </c>
      <c r="CH120" s="146">
        <f t="shared" si="41"/>
        <v>5</v>
      </c>
      <c r="CI120" s="146">
        <f t="shared" si="41"/>
        <v>5</v>
      </c>
      <c r="CJ120" s="146">
        <f t="shared" si="41"/>
        <v>5</v>
      </c>
      <c r="CK120" s="146">
        <f t="shared" si="41"/>
        <v>5</v>
      </c>
      <c r="CL120" s="146">
        <f t="shared" si="41"/>
        <v>5</v>
      </c>
      <c r="CM120" s="146">
        <f t="shared" si="41"/>
        <v>5</v>
      </c>
      <c r="CN120" s="146">
        <f t="shared" si="41"/>
        <v>5</v>
      </c>
      <c r="CO120" s="146">
        <v>6</v>
      </c>
      <c r="CP120" s="146">
        <f>CO120</f>
        <v>6</v>
      </c>
      <c r="CQ120" s="146">
        <f t="shared" ref="CQ120:DC120" si="42">CP120</f>
        <v>6</v>
      </c>
      <c r="CR120" s="146">
        <f t="shared" si="42"/>
        <v>6</v>
      </c>
      <c r="CS120" s="146">
        <f t="shared" si="42"/>
        <v>6</v>
      </c>
      <c r="CT120" s="146">
        <f t="shared" si="42"/>
        <v>6</v>
      </c>
      <c r="CU120" s="146">
        <f t="shared" si="42"/>
        <v>6</v>
      </c>
      <c r="CV120" s="146">
        <f t="shared" si="42"/>
        <v>6</v>
      </c>
      <c r="CW120" s="146">
        <f t="shared" si="42"/>
        <v>6</v>
      </c>
      <c r="CX120" s="146">
        <f t="shared" si="42"/>
        <v>6</v>
      </c>
      <c r="CY120" s="146">
        <f t="shared" si="42"/>
        <v>6</v>
      </c>
      <c r="CZ120" s="146">
        <f t="shared" si="42"/>
        <v>6</v>
      </c>
      <c r="DA120" s="146">
        <f t="shared" si="42"/>
        <v>6</v>
      </c>
      <c r="DB120" s="146">
        <f t="shared" si="42"/>
        <v>6</v>
      </c>
      <c r="DC120" s="146">
        <f t="shared" si="42"/>
        <v>6</v>
      </c>
      <c r="DD120" s="146">
        <v>7</v>
      </c>
      <c r="DE120" s="146">
        <f>DD120</f>
        <v>7</v>
      </c>
      <c r="DF120" s="146">
        <f t="shared" ref="DF120:DR120" si="43">DE120</f>
        <v>7</v>
      </c>
      <c r="DG120" s="146">
        <f t="shared" si="43"/>
        <v>7</v>
      </c>
      <c r="DH120" s="146">
        <f t="shared" si="43"/>
        <v>7</v>
      </c>
      <c r="DI120" s="146">
        <f t="shared" si="43"/>
        <v>7</v>
      </c>
      <c r="DJ120" s="146">
        <f t="shared" si="43"/>
        <v>7</v>
      </c>
      <c r="DK120" s="146">
        <f t="shared" si="43"/>
        <v>7</v>
      </c>
      <c r="DL120" s="146">
        <f t="shared" si="43"/>
        <v>7</v>
      </c>
      <c r="DM120" s="146">
        <f t="shared" si="43"/>
        <v>7</v>
      </c>
      <c r="DN120" s="146">
        <f t="shared" si="43"/>
        <v>7</v>
      </c>
      <c r="DO120" s="146">
        <f t="shared" si="43"/>
        <v>7</v>
      </c>
      <c r="DP120" s="146">
        <f t="shared" si="43"/>
        <v>7</v>
      </c>
      <c r="DQ120" s="146">
        <f t="shared" si="43"/>
        <v>7</v>
      </c>
      <c r="DR120" s="146">
        <f t="shared" si="43"/>
        <v>7</v>
      </c>
    </row>
    <row r="121" spans="1:192" hidden="1" outlineLevel="1">
      <c r="A121">
        <v>1</v>
      </c>
      <c r="B121" t="s">
        <v>921</v>
      </c>
      <c r="C121" s="149" t="str">
        <f t="shared" ref="C121:AH121" si="44">INDEX(LMU_Data,(C$120*$A$120)+$A121,(d.Region-1)*15+C$119)</f>
        <v>-</v>
      </c>
      <c r="D121" s="149" t="str">
        <f t="shared" si="44"/>
        <v>-</v>
      </c>
      <c r="E121" s="149" t="str">
        <f t="shared" si="44"/>
        <v>-</v>
      </c>
      <c r="F121" s="149" t="str">
        <f t="shared" si="44"/>
        <v>-</v>
      </c>
      <c r="G121" s="149" t="str">
        <f t="shared" si="44"/>
        <v>-</v>
      </c>
      <c r="H121" s="149" t="str">
        <f t="shared" si="44"/>
        <v>-</v>
      </c>
      <c r="I121" s="149" t="str">
        <f t="shared" si="44"/>
        <v>-</v>
      </c>
      <c r="J121" s="149" t="str">
        <f t="shared" si="44"/>
        <v>-</v>
      </c>
      <c r="K121" s="149" t="str">
        <f t="shared" si="44"/>
        <v>-</v>
      </c>
      <c r="L121" s="149" t="str">
        <f t="shared" si="44"/>
        <v>-</v>
      </c>
      <c r="M121" s="149" t="str">
        <f t="shared" si="44"/>
        <v>-</v>
      </c>
      <c r="N121" s="149" t="str">
        <f t="shared" si="44"/>
        <v>-</v>
      </c>
      <c r="O121" s="149" t="str">
        <f t="shared" si="44"/>
        <v>-</v>
      </c>
      <c r="P121" s="149" t="str">
        <f t="shared" si="44"/>
        <v>-</v>
      </c>
      <c r="Q121" s="149" t="str">
        <f t="shared" si="44"/>
        <v>-</v>
      </c>
      <c r="R121" s="149" t="str">
        <f t="shared" si="44"/>
        <v>-</v>
      </c>
      <c r="S121" s="149" t="str">
        <f t="shared" si="44"/>
        <v>-</v>
      </c>
      <c r="T121" s="149" t="str">
        <f t="shared" si="44"/>
        <v>-</v>
      </c>
      <c r="U121" s="149" t="str">
        <f t="shared" si="44"/>
        <v>-</v>
      </c>
      <c r="V121" s="149" t="str">
        <f t="shared" si="44"/>
        <v>-</v>
      </c>
      <c r="W121" s="149" t="str">
        <f t="shared" si="44"/>
        <v>-</v>
      </c>
      <c r="X121" s="149" t="str">
        <f t="shared" si="44"/>
        <v>-</v>
      </c>
      <c r="Y121" s="149" t="str">
        <f t="shared" si="44"/>
        <v>-</v>
      </c>
      <c r="Z121" s="149" t="str">
        <f t="shared" si="44"/>
        <v>-</v>
      </c>
      <c r="AA121" s="149" t="str">
        <f t="shared" si="44"/>
        <v>-</v>
      </c>
      <c r="AB121" s="149" t="str">
        <f t="shared" si="44"/>
        <v>-</v>
      </c>
      <c r="AC121" s="149" t="str">
        <f t="shared" si="44"/>
        <v>-</v>
      </c>
      <c r="AD121" s="149" t="str">
        <f t="shared" si="44"/>
        <v>-</v>
      </c>
      <c r="AE121" s="149" t="str">
        <f t="shared" si="44"/>
        <v>-</v>
      </c>
      <c r="AF121" s="149" t="str">
        <f t="shared" si="44"/>
        <v>-</v>
      </c>
      <c r="AG121" s="149">
        <f t="shared" si="44"/>
        <v>1</v>
      </c>
      <c r="AH121" s="149">
        <f t="shared" si="44"/>
        <v>14</v>
      </c>
      <c r="AI121" s="149">
        <f t="shared" ref="AI121:BN121" si="45">INDEX(LMU_Data,(AI$120*$A$120)+$A121,(d.Region-1)*15+AI$119)</f>
        <v>15</v>
      </c>
      <c r="AJ121" s="149">
        <f t="shared" si="45"/>
        <v>28</v>
      </c>
      <c r="AK121" s="149">
        <f t="shared" si="45"/>
        <v>34</v>
      </c>
      <c r="AL121" s="149">
        <f t="shared" si="45"/>
        <v>16</v>
      </c>
      <c r="AM121" s="149">
        <f t="shared" si="45"/>
        <v>27</v>
      </c>
      <c r="AN121" s="149">
        <f t="shared" si="45"/>
        <v>33</v>
      </c>
      <c r="AO121" s="149">
        <f t="shared" si="45"/>
        <v>17</v>
      </c>
      <c r="AP121" s="149">
        <f t="shared" si="45"/>
        <v>26</v>
      </c>
      <c r="AQ121" s="149">
        <f t="shared" si="45"/>
        <v>31</v>
      </c>
      <c r="AR121" s="149">
        <f t="shared" si="45"/>
        <v>4</v>
      </c>
      <c r="AS121" s="149">
        <f t="shared" si="45"/>
        <v>5</v>
      </c>
      <c r="AT121" s="149">
        <f t="shared" si="45"/>
        <v>7</v>
      </c>
      <c r="AU121" s="149">
        <f t="shared" si="45"/>
        <v>32</v>
      </c>
      <c r="AV121" s="149">
        <f t="shared" si="45"/>
        <v>23</v>
      </c>
      <c r="AW121" s="149">
        <f t="shared" si="45"/>
        <v>24</v>
      </c>
      <c r="AX121" s="149">
        <f t="shared" si="45"/>
        <v>25</v>
      </c>
      <c r="AY121" s="149">
        <f t="shared" si="45"/>
        <v>26</v>
      </c>
      <c r="AZ121" s="149">
        <f t="shared" si="45"/>
        <v>27</v>
      </c>
      <c r="BA121" s="149">
        <f t="shared" si="45"/>
        <v>28</v>
      </c>
      <c r="BB121" s="149">
        <f t="shared" si="45"/>
        <v>29</v>
      </c>
      <c r="BC121" s="149">
        <f t="shared" si="45"/>
        <v>30</v>
      </c>
      <c r="BD121" s="149">
        <f t="shared" si="45"/>
        <v>12</v>
      </c>
      <c r="BE121" s="149">
        <f t="shared" si="45"/>
        <v>13</v>
      </c>
      <c r="BF121" s="149">
        <f t="shared" si="45"/>
        <v>11</v>
      </c>
      <c r="BG121" s="149">
        <f t="shared" si="45"/>
        <v>1</v>
      </c>
      <c r="BH121" s="149">
        <f t="shared" si="45"/>
        <v>28</v>
      </c>
      <c r="BI121" s="149">
        <f t="shared" si="45"/>
        <v>34</v>
      </c>
      <c r="BJ121" s="149">
        <f t="shared" si="45"/>
        <v>27</v>
      </c>
      <c r="BK121" s="149">
        <f t="shared" si="45"/>
        <v>23</v>
      </c>
      <c r="BL121" s="149">
        <f t="shared" si="45"/>
        <v>24</v>
      </c>
      <c r="BM121" s="149">
        <f t="shared" si="45"/>
        <v>25</v>
      </c>
      <c r="BN121" s="149">
        <f t="shared" si="45"/>
        <v>26</v>
      </c>
      <c r="BO121" s="149">
        <f t="shared" ref="BO121:CT121" si="46">INDEX(LMU_Data,(BO$120*$A$120)+$A121,(d.Region-1)*15+BO$119)</f>
        <v>27</v>
      </c>
      <c r="BP121" s="149">
        <f t="shared" si="46"/>
        <v>28</v>
      </c>
      <c r="BQ121" s="149">
        <f t="shared" si="46"/>
        <v>29</v>
      </c>
      <c r="BR121" s="149">
        <f t="shared" si="46"/>
        <v>30</v>
      </c>
      <c r="BS121" s="149">
        <f t="shared" si="46"/>
        <v>12</v>
      </c>
      <c r="BT121" s="149">
        <f t="shared" si="46"/>
        <v>13</v>
      </c>
      <c r="BU121" s="149">
        <f t="shared" si="46"/>
        <v>27</v>
      </c>
      <c r="BV121" s="149">
        <f t="shared" si="46"/>
        <v>17</v>
      </c>
      <c r="BW121" s="149">
        <f t="shared" si="46"/>
        <v>26</v>
      </c>
      <c r="BX121" s="149">
        <f t="shared" si="46"/>
        <v>31</v>
      </c>
      <c r="BY121" s="149">
        <f t="shared" si="46"/>
        <v>4</v>
      </c>
      <c r="BZ121" s="149" t="str">
        <f t="shared" si="46"/>
        <v>-</v>
      </c>
      <c r="CA121" s="149" t="str">
        <f t="shared" si="46"/>
        <v>-</v>
      </c>
      <c r="CB121" s="149" t="str">
        <f t="shared" si="46"/>
        <v>-</v>
      </c>
      <c r="CC121" s="149" t="str">
        <f t="shared" si="46"/>
        <v>-</v>
      </c>
      <c r="CD121" s="149" t="str">
        <f t="shared" si="46"/>
        <v>-</v>
      </c>
      <c r="CE121" s="149" t="str">
        <f t="shared" si="46"/>
        <v>-</v>
      </c>
      <c r="CF121" s="149" t="str">
        <f t="shared" si="46"/>
        <v>-</v>
      </c>
      <c r="CG121" s="149" t="str">
        <f t="shared" si="46"/>
        <v>-</v>
      </c>
      <c r="CH121" s="149" t="str">
        <f t="shared" si="46"/>
        <v>-</v>
      </c>
      <c r="CI121" s="149" t="str">
        <f t="shared" si="46"/>
        <v>-</v>
      </c>
      <c r="CJ121" s="149" t="str">
        <f t="shared" si="46"/>
        <v>-</v>
      </c>
      <c r="CK121" s="149" t="str">
        <f t="shared" si="46"/>
        <v>-</v>
      </c>
      <c r="CL121" s="149" t="str">
        <f t="shared" si="46"/>
        <v>-</v>
      </c>
      <c r="CM121" s="149" t="str">
        <f t="shared" si="46"/>
        <v>-</v>
      </c>
      <c r="CN121" s="149" t="str">
        <f t="shared" si="46"/>
        <v>-</v>
      </c>
      <c r="CO121" s="149" t="str">
        <f t="shared" si="46"/>
        <v>-</v>
      </c>
      <c r="CP121" s="149" t="str">
        <f t="shared" si="46"/>
        <v>-</v>
      </c>
      <c r="CQ121" s="149" t="str">
        <f t="shared" si="46"/>
        <v>-</v>
      </c>
      <c r="CR121" s="149" t="str">
        <f t="shared" si="46"/>
        <v>-</v>
      </c>
      <c r="CS121" s="149" t="str">
        <f t="shared" si="46"/>
        <v>-</v>
      </c>
      <c r="CT121" s="149" t="str">
        <f t="shared" si="46"/>
        <v>-</v>
      </c>
      <c r="CU121" s="149" t="str">
        <f t="shared" ref="CU121:DR121" si="47">INDEX(LMU_Data,(CU$120*$A$120)+$A121,(d.Region-1)*15+CU$119)</f>
        <v>-</v>
      </c>
      <c r="CV121" s="149" t="str">
        <f t="shared" si="47"/>
        <v>-</v>
      </c>
      <c r="CW121" s="149" t="str">
        <f t="shared" si="47"/>
        <v>-</v>
      </c>
      <c r="CX121" s="149" t="str">
        <f t="shared" si="47"/>
        <v>-</v>
      </c>
      <c r="CY121" s="149" t="str">
        <f t="shared" si="47"/>
        <v>-</v>
      </c>
      <c r="CZ121" s="149" t="str">
        <f t="shared" si="47"/>
        <v>-</v>
      </c>
      <c r="DA121" s="149" t="str">
        <f t="shared" si="47"/>
        <v>-</v>
      </c>
      <c r="DB121" s="149" t="str">
        <f t="shared" si="47"/>
        <v>-</v>
      </c>
      <c r="DC121" s="149" t="str">
        <f t="shared" si="47"/>
        <v>-</v>
      </c>
      <c r="DD121" s="149" t="str">
        <f t="shared" si="47"/>
        <v>-</v>
      </c>
      <c r="DE121" s="149" t="str">
        <f t="shared" si="47"/>
        <v>-</v>
      </c>
      <c r="DF121" s="149" t="str">
        <f t="shared" si="47"/>
        <v>-</v>
      </c>
      <c r="DG121" s="149" t="str">
        <f t="shared" si="47"/>
        <v>-</v>
      </c>
      <c r="DH121" s="149" t="str">
        <f t="shared" si="47"/>
        <v>-</v>
      </c>
      <c r="DI121" s="149" t="str">
        <f t="shared" si="47"/>
        <v>-</v>
      </c>
      <c r="DJ121" s="149" t="str">
        <f t="shared" si="47"/>
        <v>-</v>
      </c>
      <c r="DK121" s="149" t="str">
        <f t="shared" si="47"/>
        <v>-</v>
      </c>
      <c r="DL121" s="149" t="str">
        <f t="shared" si="47"/>
        <v>-</v>
      </c>
      <c r="DM121" s="149" t="str">
        <f t="shared" si="47"/>
        <v>-</v>
      </c>
      <c r="DN121" s="149" t="str">
        <f t="shared" si="47"/>
        <v>-</v>
      </c>
      <c r="DO121" s="149" t="str">
        <f t="shared" si="47"/>
        <v>-</v>
      </c>
      <c r="DP121" s="149" t="str">
        <f t="shared" si="47"/>
        <v>-</v>
      </c>
      <c r="DQ121" s="149" t="str">
        <f t="shared" si="47"/>
        <v>-</v>
      </c>
      <c r="DR121" s="149" t="str">
        <f t="shared" si="47"/>
        <v>-</v>
      </c>
    </row>
    <row r="122" spans="1:192" hidden="1" outlineLevel="1">
      <c r="B122" t="s">
        <v>922</v>
      </c>
      <c r="C122" s="121" t="str">
        <f>IF(C$121="-",":",TEXT(C$121,"0")&amp;":"&amp;TEXT(C$121+1,"0"))&amp;","&amp;TEXT(C$120,"0")&amp;":"&amp;TEXT(C$120+1,"0")</f>
        <v>:,0:1</v>
      </c>
      <c r="D122" s="121" t="str">
        <f t="shared" ref="D122:BO122" si="48">IF(D$121="-",":",TEXT(D$121,"0")&amp;":"&amp;TEXT(D$121+1,"0"))&amp;","&amp;TEXT(D$120,"0")&amp;":"&amp;TEXT(D$120+1,"0")</f>
        <v>:,0:1</v>
      </c>
      <c r="E122" s="121" t="str">
        <f t="shared" si="48"/>
        <v>:,0:1</v>
      </c>
      <c r="F122" s="121" t="str">
        <f t="shared" si="48"/>
        <v>:,0:1</v>
      </c>
      <c r="G122" s="121" t="str">
        <f t="shared" si="48"/>
        <v>:,0:1</v>
      </c>
      <c r="H122" s="121" t="str">
        <f t="shared" si="48"/>
        <v>:,0:1</v>
      </c>
      <c r="I122" s="121" t="str">
        <f t="shared" si="48"/>
        <v>:,0:1</v>
      </c>
      <c r="J122" s="121" t="str">
        <f t="shared" si="48"/>
        <v>:,0:1</v>
      </c>
      <c r="K122" s="121" t="str">
        <f t="shared" si="48"/>
        <v>:,0:1</v>
      </c>
      <c r="L122" s="121" t="str">
        <f t="shared" si="48"/>
        <v>:,0:1</v>
      </c>
      <c r="M122" s="121" t="str">
        <f t="shared" si="48"/>
        <v>:,0:1</v>
      </c>
      <c r="N122" s="121" t="str">
        <f t="shared" si="48"/>
        <v>:,0:1</v>
      </c>
      <c r="O122" s="121" t="str">
        <f t="shared" si="48"/>
        <v>:,0:1</v>
      </c>
      <c r="P122" s="121" t="str">
        <f t="shared" si="48"/>
        <v>:,0:1</v>
      </c>
      <c r="Q122" s="121" t="str">
        <f t="shared" si="48"/>
        <v>:,0:1</v>
      </c>
      <c r="R122" s="121" t="str">
        <f t="shared" si="48"/>
        <v>:,1:2</v>
      </c>
      <c r="S122" s="121" t="str">
        <f t="shared" si="48"/>
        <v>:,1:2</v>
      </c>
      <c r="T122" s="121" t="str">
        <f t="shared" si="48"/>
        <v>:,1:2</v>
      </c>
      <c r="U122" s="121" t="str">
        <f t="shared" si="48"/>
        <v>:,1:2</v>
      </c>
      <c r="V122" s="121" t="str">
        <f t="shared" si="48"/>
        <v>:,1:2</v>
      </c>
      <c r="W122" s="121" t="str">
        <f t="shared" si="48"/>
        <v>:,1:2</v>
      </c>
      <c r="X122" s="121" t="str">
        <f t="shared" si="48"/>
        <v>:,1:2</v>
      </c>
      <c r="Y122" s="121" t="str">
        <f t="shared" si="48"/>
        <v>:,1:2</v>
      </c>
      <c r="Z122" s="121" t="str">
        <f t="shared" si="48"/>
        <v>:,1:2</v>
      </c>
      <c r="AA122" s="121" t="str">
        <f t="shared" si="48"/>
        <v>:,1:2</v>
      </c>
      <c r="AB122" s="121" t="str">
        <f t="shared" si="48"/>
        <v>:,1:2</v>
      </c>
      <c r="AC122" s="121" t="str">
        <f t="shared" si="48"/>
        <v>:,1:2</v>
      </c>
      <c r="AD122" s="121" t="str">
        <f t="shared" si="48"/>
        <v>:,1:2</v>
      </c>
      <c r="AE122" s="121" t="str">
        <f t="shared" si="48"/>
        <v>:,1:2</v>
      </c>
      <c r="AF122" s="121" t="str">
        <f t="shared" si="48"/>
        <v>:,1:2</v>
      </c>
      <c r="AG122" s="121" t="str">
        <f t="shared" si="48"/>
        <v>1:2,2:3</v>
      </c>
      <c r="AH122" s="121" t="str">
        <f t="shared" si="48"/>
        <v>14:15,2:3</v>
      </c>
      <c r="AI122" s="121" t="str">
        <f t="shared" si="48"/>
        <v>15:16,2:3</v>
      </c>
      <c r="AJ122" s="121" t="str">
        <f t="shared" si="48"/>
        <v>28:29,2:3</v>
      </c>
      <c r="AK122" s="121" t="str">
        <f t="shared" si="48"/>
        <v>34:35,2:3</v>
      </c>
      <c r="AL122" s="121" t="str">
        <f t="shared" si="48"/>
        <v>16:17,2:3</v>
      </c>
      <c r="AM122" s="121" t="str">
        <f t="shared" si="48"/>
        <v>27:28,2:3</v>
      </c>
      <c r="AN122" s="121" t="str">
        <f t="shared" si="48"/>
        <v>33:34,2:3</v>
      </c>
      <c r="AO122" s="121" t="str">
        <f t="shared" si="48"/>
        <v>17:18,2:3</v>
      </c>
      <c r="AP122" s="121" t="str">
        <f t="shared" si="48"/>
        <v>26:27,2:3</v>
      </c>
      <c r="AQ122" s="121" t="str">
        <f t="shared" si="48"/>
        <v>31:32,2:3</v>
      </c>
      <c r="AR122" s="121" t="str">
        <f t="shared" si="48"/>
        <v>4:5,2:3</v>
      </c>
      <c r="AS122" s="121" t="str">
        <f t="shared" si="48"/>
        <v>5:6,2:3</v>
      </c>
      <c r="AT122" s="121" t="str">
        <f t="shared" si="48"/>
        <v>7:8,2:3</v>
      </c>
      <c r="AU122" s="121" t="str">
        <f t="shared" si="48"/>
        <v>32:33,2:3</v>
      </c>
      <c r="AV122" s="121" t="str">
        <f t="shared" si="48"/>
        <v>23:24,3:4</v>
      </c>
      <c r="AW122" s="121" t="str">
        <f t="shared" si="48"/>
        <v>24:25,3:4</v>
      </c>
      <c r="AX122" s="121" t="str">
        <f t="shared" si="48"/>
        <v>25:26,3:4</v>
      </c>
      <c r="AY122" s="121" t="str">
        <f t="shared" si="48"/>
        <v>26:27,3:4</v>
      </c>
      <c r="AZ122" s="121" t="str">
        <f t="shared" si="48"/>
        <v>27:28,3:4</v>
      </c>
      <c r="BA122" s="121" t="str">
        <f t="shared" si="48"/>
        <v>28:29,3:4</v>
      </c>
      <c r="BB122" s="121" t="str">
        <f t="shared" si="48"/>
        <v>29:30,3:4</v>
      </c>
      <c r="BC122" s="121" t="str">
        <f t="shared" si="48"/>
        <v>30:31,3:4</v>
      </c>
      <c r="BD122" s="121" t="str">
        <f t="shared" si="48"/>
        <v>12:13,3:4</v>
      </c>
      <c r="BE122" s="121" t="str">
        <f t="shared" si="48"/>
        <v>13:14,3:4</v>
      </c>
      <c r="BF122" s="121" t="str">
        <f t="shared" si="48"/>
        <v>11:12,3:4</v>
      </c>
      <c r="BG122" s="121" t="str">
        <f t="shared" si="48"/>
        <v>1:2,3:4</v>
      </c>
      <c r="BH122" s="121" t="str">
        <f t="shared" si="48"/>
        <v>28:29,3:4</v>
      </c>
      <c r="BI122" s="121" t="str">
        <f t="shared" si="48"/>
        <v>34:35,3:4</v>
      </c>
      <c r="BJ122" s="121" t="str">
        <f t="shared" si="48"/>
        <v>27:28,3:4</v>
      </c>
      <c r="BK122" s="121" t="str">
        <f t="shared" si="48"/>
        <v>23:24,4:5</v>
      </c>
      <c r="BL122" s="121" t="str">
        <f t="shared" si="48"/>
        <v>24:25,4:5</v>
      </c>
      <c r="BM122" s="121" t="str">
        <f t="shared" si="48"/>
        <v>25:26,4:5</v>
      </c>
      <c r="BN122" s="121" t="str">
        <f t="shared" si="48"/>
        <v>26:27,4:5</v>
      </c>
      <c r="BO122" s="121" t="str">
        <f t="shared" si="48"/>
        <v>27:28,4:5</v>
      </c>
      <c r="BP122" s="121" t="str">
        <f t="shared" ref="BP122:DR122" si="49">IF(BP$121="-",":",TEXT(BP$121,"0")&amp;":"&amp;TEXT(BP$121+1,"0"))&amp;","&amp;TEXT(BP$120,"0")&amp;":"&amp;TEXT(BP$120+1,"0")</f>
        <v>28:29,4:5</v>
      </c>
      <c r="BQ122" s="121" t="str">
        <f t="shared" si="49"/>
        <v>29:30,4:5</v>
      </c>
      <c r="BR122" s="121" t="str">
        <f t="shared" si="49"/>
        <v>30:31,4:5</v>
      </c>
      <c r="BS122" s="121" t="str">
        <f t="shared" si="49"/>
        <v>12:13,4:5</v>
      </c>
      <c r="BT122" s="121" t="str">
        <f t="shared" si="49"/>
        <v>13:14,4:5</v>
      </c>
      <c r="BU122" s="121" t="str">
        <f t="shared" si="49"/>
        <v>27:28,4:5</v>
      </c>
      <c r="BV122" s="121" t="str">
        <f t="shared" si="49"/>
        <v>17:18,4:5</v>
      </c>
      <c r="BW122" s="121" t="str">
        <f t="shared" si="49"/>
        <v>26:27,4:5</v>
      </c>
      <c r="BX122" s="121" t="str">
        <f t="shared" si="49"/>
        <v>31:32,4:5</v>
      </c>
      <c r="BY122" s="121" t="str">
        <f t="shared" si="49"/>
        <v>4:5,4:5</v>
      </c>
      <c r="BZ122" s="121" t="str">
        <f t="shared" si="49"/>
        <v>:,5:6</v>
      </c>
      <c r="CA122" s="121" t="str">
        <f t="shared" si="49"/>
        <v>:,5:6</v>
      </c>
      <c r="CB122" s="121" t="str">
        <f t="shared" si="49"/>
        <v>:,5:6</v>
      </c>
      <c r="CC122" s="121" t="str">
        <f t="shared" si="49"/>
        <v>:,5:6</v>
      </c>
      <c r="CD122" s="121" t="str">
        <f t="shared" si="49"/>
        <v>:,5:6</v>
      </c>
      <c r="CE122" s="121" t="str">
        <f t="shared" si="49"/>
        <v>:,5:6</v>
      </c>
      <c r="CF122" s="121" t="str">
        <f t="shared" si="49"/>
        <v>:,5:6</v>
      </c>
      <c r="CG122" s="121" t="str">
        <f t="shared" si="49"/>
        <v>:,5:6</v>
      </c>
      <c r="CH122" s="121" t="str">
        <f t="shared" si="49"/>
        <v>:,5:6</v>
      </c>
      <c r="CI122" s="121" t="str">
        <f t="shared" si="49"/>
        <v>:,5:6</v>
      </c>
      <c r="CJ122" s="121" t="str">
        <f t="shared" si="49"/>
        <v>:,5:6</v>
      </c>
      <c r="CK122" s="121" t="str">
        <f t="shared" si="49"/>
        <v>:,5:6</v>
      </c>
      <c r="CL122" s="121" t="str">
        <f t="shared" si="49"/>
        <v>:,5:6</v>
      </c>
      <c r="CM122" s="121" t="str">
        <f t="shared" si="49"/>
        <v>:,5:6</v>
      </c>
      <c r="CN122" s="121" t="str">
        <f t="shared" si="49"/>
        <v>:,5:6</v>
      </c>
      <c r="CO122" s="121" t="str">
        <f t="shared" si="49"/>
        <v>:,6:7</v>
      </c>
      <c r="CP122" s="121" t="str">
        <f t="shared" si="49"/>
        <v>:,6:7</v>
      </c>
      <c r="CQ122" s="121" t="str">
        <f t="shared" si="49"/>
        <v>:,6:7</v>
      </c>
      <c r="CR122" s="121" t="str">
        <f t="shared" si="49"/>
        <v>:,6:7</v>
      </c>
      <c r="CS122" s="121" t="str">
        <f t="shared" si="49"/>
        <v>:,6:7</v>
      </c>
      <c r="CT122" s="121" t="str">
        <f t="shared" si="49"/>
        <v>:,6:7</v>
      </c>
      <c r="CU122" s="121" t="str">
        <f t="shared" si="49"/>
        <v>:,6:7</v>
      </c>
      <c r="CV122" s="121" t="str">
        <f t="shared" si="49"/>
        <v>:,6:7</v>
      </c>
      <c r="CW122" s="121" t="str">
        <f t="shared" si="49"/>
        <v>:,6:7</v>
      </c>
      <c r="CX122" s="121" t="str">
        <f t="shared" si="49"/>
        <v>:,6:7</v>
      </c>
      <c r="CY122" s="121" t="str">
        <f t="shared" si="49"/>
        <v>:,6:7</v>
      </c>
      <c r="CZ122" s="121" t="str">
        <f t="shared" si="49"/>
        <v>:,6:7</v>
      </c>
      <c r="DA122" s="121" t="str">
        <f t="shared" si="49"/>
        <v>:,6:7</v>
      </c>
      <c r="DB122" s="121" t="str">
        <f t="shared" si="49"/>
        <v>:,6:7</v>
      </c>
      <c r="DC122" s="121" t="str">
        <f t="shared" si="49"/>
        <v>:,6:7</v>
      </c>
      <c r="DD122" s="121" t="str">
        <f t="shared" si="49"/>
        <v>:,7:8</v>
      </c>
      <c r="DE122" s="121" t="str">
        <f t="shared" si="49"/>
        <v>:,7:8</v>
      </c>
      <c r="DF122" s="121" t="str">
        <f t="shared" si="49"/>
        <v>:,7:8</v>
      </c>
      <c r="DG122" s="121" t="str">
        <f t="shared" si="49"/>
        <v>:,7:8</v>
      </c>
      <c r="DH122" s="121" t="str">
        <f t="shared" si="49"/>
        <v>:,7:8</v>
      </c>
      <c r="DI122" s="121" t="str">
        <f t="shared" si="49"/>
        <v>:,7:8</v>
      </c>
      <c r="DJ122" s="121" t="str">
        <f t="shared" si="49"/>
        <v>:,7:8</v>
      </c>
      <c r="DK122" s="121" t="str">
        <f t="shared" si="49"/>
        <v>:,7:8</v>
      </c>
      <c r="DL122" s="121" t="str">
        <f t="shared" si="49"/>
        <v>:,7:8</v>
      </c>
      <c r="DM122" s="121" t="str">
        <f t="shared" si="49"/>
        <v>:,7:8</v>
      </c>
      <c r="DN122" s="121" t="str">
        <f t="shared" si="49"/>
        <v>:,7:8</v>
      </c>
      <c r="DO122" s="121" t="str">
        <f t="shared" si="49"/>
        <v>:,7:8</v>
      </c>
      <c r="DP122" s="121" t="str">
        <f t="shared" si="49"/>
        <v>:,7:8</v>
      </c>
      <c r="DQ122" s="121" t="str">
        <f t="shared" si="49"/>
        <v>:,7:8</v>
      </c>
      <c r="DR122" s="121" t="str">
        <f t="shared" si="49"/>
        <v>:,7:8</v>
      </c>
    </row>
    <row r="123" spans="1:192" hidden="1" outlineLevel="1">
      <c r="A123">
        <v>2</v>
      </c>
      <c r="B123" t="s">
        <v>924</v>
      </c>
      <c r="C123" s="149" t="str">
        <f t="shared" ref="C123:L126" si="50">INDEX(LMU_Data,(C$120*$A$120)+$A123,(d.Region-1)*15+C$119)</f>
        <v>-</v>
      </c>
      <c r="D123" s="149" t="str">
        <f t="shared" si="50"/>
        <v>-</v>
      </c>
      <c r="E123" s="149" t="str">
        <f t="shared" si="50"/>
        <v>-</v>
      </c>
      <c r="F123" s="149" t="str">
        <f t="shared" si="50"/>
        <v>-</v>
      </c>
      <c r="G123" s="149" t="str">
        <f t="shared" si="50"/>
        <v>-</v>
      </c>
      <c r="H123" s="149" t="str">
        <f t="shared" si="50"/>
        <v>-</v>
      </c>
      <c r="I123" s="149" t="str">
        <f t="shared" si="50"/>
        <v>-</v>
      </c>
      <c r="J123" s="149" t="str">
        <f t="shared" si="50"/>
        <v>-</v>
      </c>
      <c r="K123" s="149" t="str">
        <f t="shared" si="50"/>
        <v>-</v>
      </c>
      <c r="L123" s="149" t="str">
        <f t="shared" si="50"/>
        <v>-</v>
      </c>
      <c r="M123" s="149" t="str">
        <f t="shared" ref="M123:V126" si="51">INDEX(LMU_Data,(M$120*$A$120)+$A123,(d.Region-1)*15+M$119)</f>
        <v>-</v>
      </c>
      <c r="N123" s="149" t="str">
        <f t="shared" si="51"/>
        <v>-</v>
      </c>
      <c r="O123" s="149" t="str">
        <f t="shared" si="51"/>
        <v>-</v>
      </c>
      <c r="P123" s="149" t="str">
        <f t="shared" si="51"/>
        <v>-</v>
      </c>
      <c r="Q123" s="149" t="str">
        <f t="shared" si="51"/>
        <v>-</v>
      </c>
      <c r="R123" s="149" t="str">
        <f t="shared" si="51"/>
        <v>-</v>
      </c>
      <c r="S123" s="149" t="str">
        <f t="shared" si="51"/>
        <v>-</v>
      </c>
      <c r="T123" s="149" t="str">
        <f t="shared" si="51"/>
        <v>-</v>
      </c>
      <c r="U123" s="149" t="str">
        <f t="shared" si="51"/>
        <v>-</v>
      </c>
      <c r="V123" s="149" t="str">
        <f t="shared" si="51"/>
        <v>-</v>
      </c>
      <c r="W123" s="149" t="str">
        <f t="shared" ref="W123:AF126" si="52">INDEX(LMU_Data,(W$120*$A$120)+$A123,(d.Region-1)*15+W$119)</f>
        <v>-</v>
      </c>
      <c r="X123" s="149" t="str">
        <f t="shared" si="52"/>
        <v>-</v>
      </c>
      <c r="Y123" s="149" t="str">
        <f t="shared" si="52"/>
        <v>-</v>
      </c>
      <c r="Z123" s="149" t="str">
        <f t="shared" si="52"/>
        <v>-</v>
      </c>
      <c r="AA123" s="149" t="str">
        <f t="shared" si="52"/>
        <v>-</v>
      </c>
      <c r="AB123" s="149" t="str">
        <f t="shared" si="52"/>
        <v>-</v>
      </c>
      <c r="AC123" s="149" t="str">
        <f t="shared" si="52"/>
        <v>-</v>
      </c>
      <c r="AD123" s="149" t="str">
        <f t="shared" si="52"/>
        <v>-</v>
      </c>
      <c r="AE123" s="149" t="str">
        <f t="shared" si="52"/>
        <v>-</v>
      </c>
      <c r="AF123" s="149" t="str">
        <f t="shared" si="52"/>
        <v>-</v>
      </c>
      <c r="AG123" s="149">
        <f t="shared" ref="AG123:AP126" si="53">INDEX(LMU_Data,(AG$120*$A$120)+$A123,(d.Region-1)*15+AG$119)</f>
        <v>150</v>
      </c>
      <c r="AH123" s="149" t="str">
        <f t="shared" si="53"/>
        <v>-</v>
      </c>
      <c r="AI123" s="149" t="str">
        <f t="shared" si="53"/>
        <v>-</v>
      </c>
      <c r="AJ123" s="149" t="str">
        <f t="shared" si="53"/>
        <v>-</v>
      </c>
      <c r="AK123" s="149" t="str">
        <f t="shared" si="53"/>
        <v>-</v>
      </c>
      <c r="AL123" s="149" t="str">
        <f t="shared" si="53"/>
        <v>-</v>
      </c>
      <c r="AM123" s="149" t="str">
        <f t="shared" si="53"/>
        <v>-</v>
      </c>
      <c r="AN123" s="149" t="str">
        <f t="shared" si="53"/>
        <v>-</v>
      </c>
      <c r="AO123" s="149" t="str">
        <f t="shared" si="53"/>
        <v>-</v>
      </c>
      <c r="AP123" s="149" t="str">
        <f t="shared" si="53"/>
        <v>-</v>
      </c>
      <c r="AQ123" s="149" t="str">
        <f t="shared" ref="AQ123:AZ126" si="54">INDEX(LMU_Data,(AQ$120*$A$120)+$A123,(d.Region-1)*15+AQ$119)</f>
        <v>-</v>
      </c>
      <c r="AR123" s="149" t="str">
        <f t="shared" si="54"/>
        <v>-</v>
      </c>
      <c r="AS123" s="149" t="str">
        <f t="shared" si="54"/>
        <v>-</v>
      </c>
      <c r="AT123" s="149" t="str">
        <f t="shared" si="54"/>
        <v>-</v>
      </c>
      <c r="AU123" s="149" t="str">
        <f t="shared" si="54"/>
        <v>-</v>
      </c>
      <c r="AV123" s="149">
        <f t="shared" si="54"/>
        <v>153.75</v>
      </c>
      <c r="AW123" s="149">
        <f t="shared" si="54"/>
        <v>153.75</v>
      </c>
      <c r="AX123" s="149">
        <f t="shared" si="54"/>
        <v>153.75</v>
      </c>
      <c r="AY123" s="149">
        <f t="shared" si="54"/>
        <v>153.75</v>
      </c>
      <c r="AZ123" s="149">
        <f t="shared" si="54"/>
        <v>153.75</v>
      </c>
      <c r="BA123" s="149">
        <f t="shared" ref="BA123:BJ126" si="55">INDEX(LMU_Data,(BA$120*$A$120)+$A123,(d.Region-1)*15+BA$119)</f>
        <v>153.75</v>
      </c>
      <c r="BB123" s="149">
        <f t="shared" si="55"/>
        <v>153.75</v>
      </c>
      <c r="BC123" s="149">
        <f t="shared" si="55"/>
        <v>153.75</v>
      </c>
      <c r="BD123" s="149" t="str">
        <f t="shared" si="55"/>
        <v>-</v>
      </c>
      <c r="BE123" s="149" t="str">
        <f t="shared" si="55"/>
        <v>-</v>
      </c>
      <c r="BF123" s="149" t="str">
        <f t="shared" si="55"/>
        <v>-</v>
      </c>
      <c r="BG123" s="149" t="str">
        <f t="shared" si="55"/>
        <v>-</v>
      </c>
      <c r="BH123" s="149" t="str">
        <f t="shared" si="55"/>
        <v>-</v>
      </c>
      <c r="BI123" s="149" t="str">
        <f t="shared" si="55"/>
        <v>-</v>
      </c>
      <c r="BJ123" s="149" t="str">
        <f t="shared" si="55"/>
        <v>-</v>
      </c>
      <c r="BK123" s="149">
        <f t="shared" ref="BK123:BT126" si="56">INDEX(LMU_Data,(BK$120*$A$120)+$A123,(d.Region-1)*15+BK$119)</f>
        <v>93.75</v>
      </c>
      <c r="BL123" s="149">
        <f t="shared" si="56"/>
        <v>93.75</v>
      </c>
      <c r="BM123" s="149">
        <f t="shared" si="56"/>
        <v>93.75</v>
      </c>
      <c r="BN123" s="149">
        <f t="shared" si="56"/>
        <v>93.75</v>
      </c>
      <c r="BO123" s="149">
        <f t="shared" si="56"/>
        <v>93.75</v>
      </c>
      <c r="BP123" s="149">
        <f t="shared" si="56"/>
        <v>93.75</v>
      </c>
      <c r="BQ123" s="149">
        <f t="shared" si="56"/>
        <v>93.75</v>
      </c>
      <c r="BR123" s="149">
        <f t="shared" si="56"/>
        <v>93.75</v>
      </c>
      <c r="BS123" s="149" t="str">
        <f t="shared" si="56"/>
        <v>-</v>
      </c>
      <c r="BT123" s="149" t="str">
        <f t="shared" si="56"/>
        <v>-</v>
      </c>
      <c r="BU123" s="149" t="str">
        <f t="shared" ref="BU123:CD126" si="57">INDEX(LMU_Data,(BU$120*$A$120)+$A123,(d.Region-1)*15+BU$119)</f>
        <v>-</v>
      </c>
      <c r="BV123" s="149" t="str">
        <f t="shared" si="57"/>
        <v>-</v>
      </c>
      <c r="BW123" s="149" t="str">
        <f t="shared" si="57"/>
        <v>-</v>
      </c>
      <c r="BX123" s="149" t="str">
        <f t="shared" si="57"/>
        <v>-</v>
      </c>
      <c r="BY123" s="149" t="str">
        <f t="shared" si="57"/>
        <v>-</v>
      </c>
      <c r="BZ123" s="149" t="str">
        <f t="shared" si="57"/>
        <v>-</v>
      </c>
      <c r="CA123" s="149" t="str">
        <f t="shared" si="57"/>
        <v>-</v>
      </c>
      <c r="CB123" s="149" t="str">
        <f t="shared" si="57"/>
        <v>-</v>
      </c>
      <c r="CC123" s="149" t="str">
        <f t="shared" si="57"/>
        <v>-</v>
      </c>
      <c r="CD123" s="149" t="str">
        <f t="shared" si="57"/>
        <v>-</v>
      </c>
      <c r="CE123" s="149" t="str">
        <f t="shared" ref="CE123:CN126" si="58">INDEX(LMU_Data,(CE$120*$A$120)+$A123,(d.Region-1)*15+CE$119)</f>
        <v>-</v>
      </c>
      <c r="CF123" s="149" t="str">
        <f t="shared" si="58"/>
        <v>-</v>
      </c>
      <c r="CG123" s="149" t="str">
        <f t="shared" si="58"/>
        <v>-</v>
      </c>
      <c r="CH123" s="149" t="str">
        <f t="shared" si="58"/>
        <v>-</v>
      </c>
      <c r="CI123" s="149" t="str">
        <f t="shared" si="58"/>
        <v>-</v>
      </c>
      <c r="CJ123" s="149" t="str">
        <f t="shared" si="58"/>
        <v>-</v>
      </c>
      <c r="CK123" s="149" t="str">
        <f t="shared" si="58"/>
        <v>-</v>
      </c>
      <c r="CL123" s="149" t="str">
        <f t="shared" si="58"/>
        <v>-</v>
      </c>
      <c r="CM123" s="149" t="str">
        <f t="shared" si="58"/>
        <v>-</v>
      </c>
      <c r="CN123" s="149" t="str">
        <f t="shared" si="58"/>
        <v>-</v>
      </c>
      <c r="CO123" s="149" t="str">
        <f t="shared" ref="CO123:CX126" si="59">INDEX(LMU_Data,(CO$120*$A$120)+$A123,(d.Region-1)*15+CO$119)</f>
        <v>-</v>
      </c>
      <c r="CP123" s="149" t="str">
        <f t="shared" si="59"/>
        <v>-</v>
      </c>
      <c r="CQ123" s="149" t="str">
        <f t="shared" si="59"/>
        <v>-</v>
      </c>
      <c r="CR123" s="149" t="str">
        <f t="shared" si="59"/>
        <v>-</v>
      </c>
      <c r="CS123" s="149" t="str">
        <f t="shared" si="59"/>
        <v>-</v>
      </c>
      <c r="CT123" s="149" t="str">
        <f t="shared" si="59"/>
        <v>-</v>
      </c>
      <c r="CU123" s="149" t="str">
        <f t="shared" si="59"/>
        <v>-</v>
      </c>
      <c r="CV123" s="149" t="str">
        <f t="shared" si="59"/>
        <v>-</v>
      </c>
      <c r="CW123" s="149" t="str">
        <f t="shared" si="59"/>
        <v>-</v>
      </c>
      <c r="CX123" s="149" t="str">
        <f t="shared" si="59"/>
        <v>-</v>
      </c>
      <c r="CY123" s="149" t="str">
        <f t="shared" ref="CY123:DH126" si="60">INDEX(LMU_Data,(CY$120*$A$120)+$A123,(d.Region-1)*15+CY$119)</f>
        <v>-</v>
      </c>
      <c r="CZ123" s="149" t="str">
        <f t="shared" si="60"/>
        <v>-</v>
      </c>
      <c r="DA123" s="149" t="str">
        <f t="shared" si="60"/>
        <v>-</v>
      </c>
      <c r="DB123" s="149" t="str">
        <f t="shared" si="60"/>
        <v>-</v>
      </c>
      <c r="DC123" s="149" t="str">
        <f t="shared" si="60"/>
        <v>-</v>
      </c>
      <c r="DD123" s="149" t="str">
        <f t="shared" si="60"/>
        <v>-</v>
      </c>
      <c r="DE123" s="149" t="str">
        <f t="shared" si="60"/>
        <v>-</v>
      </c>
      <c r="DF123" s="149" t="str">
        <f t="shared" si="60"/>
        <v>-</v>
      </c>
      <c r="DG123" s="149" t="str">
        <f t="shared" si="60"/>
        <v>-</v>
      </c>
      <c r="DH123" s="149" t="str">
        <f t="shared" si="60"/>
        <v>-</v>
      </c>
      <c r="DI123" s="149" t="str">
        <f t="shared" ref="DI123:DR126" si="61">INDEX(LMU_Data,(DI$120*$A$120)+$A123,(d.Region-1)*15+DI$119)</f>
        <v>-</v>
      </c>
      <c r="DJ123" s="149" t="str">
        <f t="shared" si="61"/>
        <v>-</v>
      </c>
      <c r="DK123" s="149" t="str">
        <f t="shared" si="61"/>
        <v>-</v>
      </c>
      <c r="DL123" s="149" t="str">
        <f t="shared" si="61"/>
        <v>-</v>
      </c>
      <c r="DM123" s="149" t="str">
        <f t="shared" si="61"/>
        <v>-</v>
      </c>
      <c r="DN123" s="149" t="str">
        <f t="shared" si="61"/>
        <v>-</v>
      </c>
      <c r="DO123" s="149" t="str">
        <f t="shared" si="61"/>
        <v>-</v>
      </c>
      <c r="DP123" s="149" t="str">
        <f t="shared" si="61"/>
        <v>-</v>
      </c>
      <c r="DQ123" s="149" t="str">
        <f t="shared" si="61"/>
        <v>-</v>
      </c>
      <c r="DR123" s="149" t="str">
        <f t="shared" si="61"/>
        <v>-</v>
      </c>
    </row>
    <row r="124" spans="1:192" hidden="1" outlineLevel="1">
      <c r="A124">
        <v>3</v>
      </c>
      <c r="B124" t="s">
        <v>925</v>
      </c>
      <c r="C124" s="149" t="str">
        <f t="shared" si="50"/>
        <v>-</v>
      </c>
      <c r="D124" s="149" t="str">
        <f t="shared" si="50"/>
        <v>-</v>
      </c>
      <c r="E124" s="149" t="str">
        <f t="shared" si="50"/>
        <v>-</v>
      </c>
      <c r="F124" s="149" t="str">
        <f t="shared" si="50"/>
        <v>-</v>
      </c>
      <c r="G124" s="149" t="str">
        <f t="shared" si="50"/>
        <v>-</v>
      </c>
      <c r="H124" s="149" t="str">
        <f t="shared" si="50"/>
        <v>-</v>
      </c>
      <c r="I124" s="149" t="str">
        <f t="shared" si="50"/>
        <v>-</v>
      </c>
      <c r="J124" s="149" t="str">
        <f t="shared" si="50"/>
        <v>-</v>
      </c>
      <c r="K124" s="149" t="str">
        <f t="shared" si="50"/>
        <v>-</v>
      </c>
      <c r="L124" s="149" t="str">
        <f t="shared" si="50"/>
        <v>-</v>
      </c>
      <c r="M124" s="149" t="str">
        <f t="shared" si="51"/>
        <v>-</v>
      </c>
      <c r="N124" s="149" t="str">
        <f t="shared" si="51"/>
        <v>-</v>
      </c>
      <c r="O124" s="149" t="str">
        <f t="shared" si="51"/>
        <v>-</v>
      </c>
      <c r="P124" s="149" t="str">
        <f t="shared" si="51"/>
        <v>-</v>
      </c>
      <c r="Q124" s="149" t="str">
        <f t="shared" si="51"/>
        <v>-</v>
      </c>
      <c r="R124" s="149" t="str">
        <f t="shared" si="51"/>
        <v>-</v>
      </c>
      <c r="S124" s="149" t="str">
        <f t="shared" si="51"/>
        <v>-</v>
      </c>
      <c r="T124" s="149" t="str">
        <f t="shared" si="51"/>
        <v>-</v>
      </c>
      <c r="U124" s="149" t="str">
        <f t="shared" si="51"/>
        <v>-</v>
      </c>
      <c r="V124" s="149" t="str">
        <f t="shared" si="51"/>
        <v>-</v>
      </c>
      <c r="W124" s="149" t="str">
        <f t="shared" si="52"/>
        <v>-</v>
      </c>
      <c r="X124" s="149" t="str">
        <f t="shared" si="52"/>
        <v>-</v>
      </c>
      <c r="Y124" s="149" t="str">
        <f t="shared" si="52"/>
        <v>-</v>
      </c>
      <c r="Z124" s="149" t="str">
        <f t="shared" si="52"/>
        <v>-</v>
      </c>
      <c r="AA124" s="149" t="str">
        <f t="shared" si="52"/>
        <v>-</v>
      </c>
      <c r="AB124" s="149" t="str">
        <f t="shared" si="52"/>
        <v>-</v>
      </c>
      <c r="AC124" s="149" t="str">
        <f t="shared" si="52"/>
        <v>-</v>
      </c>
      <c r="AD124" s="149" t="str">
        <f t="shared" si="52"/>
        <v>-</v>
      </c>
      <c r="AE124" s="149" t="str">
        <f t="shared" si="52"/>
        <v>-</v>
      </c>
      <c r="AF124" s="149" t="str">
        <f t="shared" si="52"/>
        <v>-</v>
      </c>
      <c r="AG124" s="149">
        <f t="shared" si="53"/>
        <v>150</v>
      </c>
      <c r="AH124" s="149" t="str">
        <f t="shared" si="53"/>
        <v>-</v>
      </c>
      <c r="AI124" s="149" t="str">
        <f t="shared" si="53"/>
        <v>-</v>
      </c>
      <c r="AJ124" s="149" t="str">
        <f t="shared" si="53"/>
        <v>-</v>
      </c>
      <c r="AK124" s="149" t="str">
        <f t="shared" si="53"/>
        <v>-</v>
      </c>
      <c r="AL124" s="149" t="str">
        <f t="shared" si="53"/>
        <v>-</v>
      </c>
      <c r="AM124" s="149" t="str">
        <f t="shared" si="53"/>
        <v>-</v>
      </c>
      <c r="AN124" s="149" t="str">
        <f t="shared" si="53"/>
        <v>-</v>
      </c>
      <c r="AO124" s="149" t="str">
        <f t="shared" si="53"/>
        <v>-</v>
      </c>
      <c r="AP124" s="149" t="str">
        <f t="shared" si="53"/>
        <v>-</v>
      </c>
      <c r="AQ124" s="149" t="str">
        <f t="shared" si="54"/>
        <v>-</v>
      </c>
      <c r="AR124" s="149" t="str">
        <f t="shared" si="54"/>
        <v>-</v>
      </c>
      <c r="AS124" s="149" t="str">
        <f t="shared" si="54"/>
        <v>-</v>
      </c>
      <c r="AT124" s="149" t="str">
        <f t="shared" si="54"/>
        <v>-</v>
      </c>
      <c r="AU124" s="149" t="str">
        <f t="shared" si="54"/>
        <v>-</v>
      </c>
      <c r="AV124" s="149">
        <f t="shared" si="54"/>
        <v>153.75</v>
      </c>
      <c r="AW124" s="149">
        <f t="shared" si="54"/>
        <v>153.75</v>
      </c>
      <c r="AX124" s="149">
        <f t="shared" si="54"/>
        <v>153.75</v>
      </c>
      <c r="AY124" s="149">
        <f t="shared" si="54"/>
        <v>153.75</v>
      </c>
      <c r="AZ124" s="149">
        <f t="shared" si="54"/>
        <v>153.75</v>
      </c>
      <c r="BA124" s="149">
        <f t="shared" si="55"/>
        <v>153.75</v>
      </c>
      <c r="BB124" s="149">
        <f t="shared" si="55"/>
        <v>153.75</v>
      </c>
      <c r="BC124" s="149">
        <f t="shared" si="55"/>
        <v>153.75</v>
      </c>
      <c r="BD124" s="149" t="str">
        <f t="shared" si="55"/>
        <v>-</v>
      </c>
      <c r="BE124" s="149" t="str">
        <f t="shared" si="55"/>
        <v>-</v>
      </c>
      <c r="BF124" s="149" t="str">
        <f t="shared" si="55"/>
        <v>-</v>
      </c>
      <c r="BG124" s="149" t="str">
        <f t="shared" si="55"/>
        <v>-</v>
      </c>
      <c r="BH124" s="149" t="str">
        <f t="shared" si="55"/>
        <v>-</v>
      </c>
      <c r="BI124" s="149" t="str">
        <f t="shared" si="55"/>
        <v>-</v>
      </c>
      <c r="BJ124" s="149" t="str">
        <f t="shared" si="55"/>
        <v>-</v>
      </c>
      <c r="BK124" s="149">
        <f t="shared" si="56"/>
        <v>93.75</v>
      </c>
      <c r="BL124" s="149">
        <f t="shared" si="56"/>
        <v>93.75</v>
      </c>
      <c r="BM124" s="149">
        <f t="shared" si="56"/>
        <v>93.75</v>
      </c>
      <c r="BN124" s="149">
        <f t="shared" si="56"/>
        <v>93.75</v>
      </c>
      <c r="BO124" s="149">
        <f t="shared" si="56"/>
        <v>93.75</v>
      </c>
      <c r="BP124" s="149">
        <f t="shared" si="56"/>
        <v>93.75</v>
      </c>
      <c r="BQ124" s="149">
        <f t="shared" si="56"/>
        <v>93.75</v>
      </c>
      <c r="BR124" s="149">
        <f t="shared" si="56"/>
        <v>93.75</v>
      </c>
      <c r="BS124" s="149" t="str">
        <f t="shared" si="56"/>
        <v>-</v>
      </c>
      <c r="BT124" s="149" t="str">
        <f t="shared" si="56"/>
        <v>-</v>
      </c>
      <c r="BU124" s="149" t="str">
        <f t="shared" si="57"/>
        <v>-</v>
      </c>
      <c r="BV124" s="149" t="str">
        <f t="shared" si="57"/>
        <v>-</v>
      </c>
      <c r="BW124" s="149" t="str">
        <f t="shared" si="57"/>
        <v>-</v>
      </c>
      <c r="BX124" s="149" t="str">
        <f t="shared" si="57"/>
        <v>-</v>
      </c>
      <c r="BY124" s="149" t="str">
        <f t="shared" si="57"/>
        <v>-</v>
      </c>
      <c r="BZ124" s="149" t="str">
        <f t="shared" si="57"/>
        <v>-</v>
      </c>
      <c r="CA124" s="149" t="str">
        <f t="shared" si="57"/>
        <v>-</v>
      </c>
      <c r="CB124" s="149" t="str">
        <f t="shared" si="57"/>
        <v>-</v>
      </c>
      <c r="CC124" s="149" t="str">
        <f t="shared" si="57"/>
        <v>-</v>
      </c>
      <c r="CD124" s="149" t="str">
        <f t="shared" si="57"/>
        <v>-</v>
      </c>
      <c r="CE124" s="149" t="str">
        <f t="shared" si="58"/>
        <v>-</v>
      </c>
      <c r="CF124" s="149" t="str">
        <f t="shared" si="58"/>
        <v>-</v>
      </c>
      <c r="CG124" s="149" t="str">
        <f t="shared" si="58"/>
        <v>-</v>
      </c>
      <c r="CH124" s="149" t="str">
        <f t="shared" si="58"/>
        <v>-</v>
      </c>
      <c r="CI124" s="149" t="str">
        <f t="shared" si="58"/>
        <v>-</v>
      </c>
      <c r="CJ124" s="149" t="str">
        <f t="shared" si="58"/>
        <v>-</v>
      </c>
      <c r="CK124" s="149" t="str">
        <f t="shared" si="58"/>
        <v>-</v>
      </c>
      <c r="CL124" s="149" t="str">
        <f t="shared" si="58"/>
        <v>-</v>
      </c>
      <c r="CM124" s="149" t="str">
        <f t="shared" si="58"/>
        <v>-</v>
      </c>
      <c r="CN124" s="149" t="str">
        <f t="shared" si="58"/>
        <v>-</v>
      </c>
      <c r="CO124" s="149" t="str">
        <f t="shared" si="59"/>
        <v>-</v>
      </c>
      <c r="CP124" s="149" t="str">
        <f t="shared" si="59"/>
        <v>-</v>
      </c>
      <c r="CQ124" s="149" t="str">
        <f t="shared" si="59"/>
        <v>-</v>
      </c>
      <c r="CR124" s="149" t="str">
        <f t="shared" si="59"/>
        <v>-</v>
      </c>
      <c r="CS124" s="149" t="str">
        <f t="shared" si="59"/>
        <v>-</v>
      </c>
      <c r="CT124" s="149" t="str">
        <f t="shared" si="59"/>
        <v>-</v>
      </c>
      <c r="CU124" s="149" t="str">
        <f t="shared" si="59"/>
        <v>-</v>
      </c>
      <c r="CV124" s="149" t="str">
        <f t="shared" si="59"/>
        <v>-</v>
      </c>
      <c r="CW124" s="149" t="str">
        <f t="shared" si="59"/>
        <v>-</v>
      </c>
      <c r="CX124" s="149" t="str">
        <f t="shared" si="59"/>
        <v>-</v>
      </c>
      <c r="CY124" s="149" t="str">
        <f t="shared" si="60"/>
        <v>-</v>
      </c>
      <c r="CZ124" s="149" t="str">
        <f t="shared" si="60"/>
        <v>-</v>
      </c>
      <c r="DA124" s="149" t="str">
        <f t="shared" si="60"/>
        <v>-</v>
      </c>
      <c r="DB124" s="149" t="str">
        <f t="shared" si="60"/>
        <v>-</v>
      </c>
      <c r="DC124" s="149" t="str">
        <f t="shared" si="60"/>
        <v>-</v>
      </c>
      <c r="DD124" s="149" t="str">
        <f t="shared" si="60"/>
        <v>-</v>
      </c>
      <c r="DE124" s="149" t="str">
        <f t="shared" si="60"/>
        <v>-</v>
      </c>
      <c r="DF124" s="149" t="str">
        <f t="shared" si="60"/>
        <v>-</v>
      </c>
      <c r="DG124" s="149" t="str">
        <f t="shared" si="60"/>
        <v>-</v>
      </c>
      <c r="DH124" s="149" t="str">
        <f t="shared" si="60"/>
        <v>-</v>
      </c>
      <c r="DI124" s="149" t="str">
        <f t="shared" si="61"/>
        <v>-</v>
      </c>
      <c r="DJ124" s="149" t="str">
        <f t="shared" si="61"/>
        <v>-</v>
      </c>
      <c r="DK124" s="149" t="str">
        <f t="shared" si="61"/>
        <v>-</v>
      </c>
      <c r="DL124" s="149" t="str">
        <f t="shared" si="61"/>
        <v>-</v>
      </c>
      <c r="DM124" s="149" t="str">
        <f t="shared" si="61"/>
        <v>-</v>
      </c>
      <c r="DN124" s="149" t="str">
        <f t="shared" si="61"/>
        <v>-</v>
      </c>
      <c r="DO124" s="149" t="str">
        <f t="shared" si="61"/>
        <v>-</v>
      </c>
      <c r="DP124" s="149" t="str">
        <f t="shared" si="61"/>
        <v>-</v>
      </c>
      <c r="DQ124" s="149" t="str">
        <f t="shared" si="61"/>
        <v>-</v>
      </c>
      <c r="DR124" s="149" t="str">
        <f t="shared" si="61"/>
        <v>-</v>
      </c>
    </row>
    <row r="125" spans="1:192" hidden="1" outlineLevel="1">
      <c r="A125">
        <v>4</v>
      </c>
      <c r="B125" t="s">
        <v>926</v>
      </c>
      <c r="C125" s="149" t="str">
        <f t="shared" si="50"/>
        <v>-</v>
      </c>
      <c r="D125" s="149" t="str">
        <f t="shared" si="50"/>
        <v>-</v>
      </c>
      <c r="E125" s="149" t="str">
        <f t="shared" si="50"/>
        <v>-</v>
      </c>
      <c r="F125" s="149" t="str">
        <f t="shared" si="50"/>
        <v>-</v>
      </c>
      <c r="G125" s="149" t="str">
        <f t="shared" si="50"/>
        <v>-</v>
      </c>
      <c r="H125" s="149" t="str">
        <f t="shared" si="50"/>
        <v>-</v>
      </c>
      <c r="I125" s="149" t="str">
        <f t="shared" si="50"/>
        <v>-</v>
      </c>
      <c r="J125" s="149" t="str">
        <f t="shared" si="50"/>
        <v>-</v>
      </c>
      <c r="K125" s="149" t="str">
        <f t="shared" si="50"/>
        <v>-</v>
      </c>
      <c r="L125" s="149" t="str">
        <f t="shared" si="50"/>
        <v>-</v>
      </c>
      <c r="M125" s="149" t="str">
        <f t="shared" si="51"/>
        <v>-</v>
      </c>
      <c r="N125" s="149" t="str">
        <f t="shared" si="51"/>
        <v>-</v>
      </c>
      <c r="O125" s="149" t="str">
        <f t="shared" si="51"/>
        <v>-</v>
      </c>
      <c r="P125" s="149" t="str">
        <f t="shared" si="51"/>
        <v>-</v>
      </c>
      <c r="Q125" s="149" t="str">
        <f t="shared" si="51"/>
        <v>-</v>
      </c>
      <c r="R125" s="149" t="str">
        <f t="shared" si="51"/>
        <v>-</v>
      </c>
      <c r="S125" s="149" t="str">
        <f t="shared" si="51"/>
        <v>-</v>
      </c>
      <c r="T125" s="149" t="str">
        <f t="shared" si="51"/>
        <v>-</v>
      </c>
      <c r="U125" s="149" t="str">
        <f t="shared" si="51"/>
        <v>-</v>
      </c>
      <c r="V125" s="149" t="str">
        <f t="shared" si="51"/>
        <v>-</v>
      </c>
      <c r="W125" s="149" t="str">
        <f t="shared" si="52"/>
        <v>-</v>
      </c>
      <c r="X125" s="149" t="str">
        <f t="shared" si="52"/>
        <v>-</v>
      </c>
      <c r="Y125" s="149" t="str">
        <f t="shared" si="52"/>
        <v>-</v>
      </c>
      <c r="Z125" s="149" t="str">
        <f t="shared" si="52"/>
        <v>-</v>
      </c>
      <c r="AA125" s="149" t="str">
        <f t="shared" si="52"/>
        <v>-</v>
      </c>
      <c r="AB125" s="149" t="str">
        <f t="shared" si="52"/>
        <v>-</v>
      </c>
      <c r="AC125" s="149" t="str">
        <f t="shared" si="52"/>
        <v>-</v>
      </c>
      <c r="AD125" s="149" t="str">
        <f t="shared" si="52"/>
        <v>-</v>
      </c>
      <c r="AE125" s="149" t="str">
        <f t="shared" si="52"/>
        <v>-</v>
      </c>
      <c r="AF125" s="149" t="str">
        <f t="shared" si="52"/>
        <v>-</v>
      </c>
      <c r="AG125" s="149">
        <f t="shared" si="53"/>
        <v>150</v>
      </c>
      <c r="AH125" s="149" t="str">
        <f t="shared" si="53"/>
        <v>-</v>
      </c>
      <c r="AI125" s="149" t="str">
        <f t="shared" si="53"/>
        <v>-</v>
      </c>
      <c r="AJ125" s="149" t="str">
        <f t="shared" si="53"/>
        <v>-</v>
      </c>
      <c r="AK125" s="149" t="str">
        <f t="shared" si="53"/>
        <v>-</v>
      </c>
      <c r="AL125" s="149" t="str">
        <f t="shared" si="53"/>
        <v>-</v>
      </c>
      <c r="AM125" s="149" t="str">
        <f t="shared" si="53"/>
        <v>-</v>
      </c>
      <c r="AN125" s="149" t="str">
        <f t="shared" si="53"/>
        <v>-</v>
      </c>
      <c r="AO125" s="149" t="str">
        <f t="shared" si="53"/>
        <v>-</v>
      </c>
      <c r="AP125" s="149" t="str">
        <f t="shared" si="53"/>
        <v>-</v>
      </c>
      <c r="AQ125" s="149" t="str">
        <f t="shared" si="54"/>
        <v>-</v>
      </c>
      <c r="AR125" s="149" t="str">
        <f t="shared" si="54"/>
        <v>-</v>
      </c>
      <c r="AS125" s="149" t="str">
        <f t="shared" si="54"/>
        <v>-</v>
      </c>
      <c r="AT125" s="149" t="str">
        <f t="shared" si="54"/>
        <v>-</v>
      </c>
      <c r="AU125" s="149" t="str">
        <f t="shared" si="54"/>
        <v>-</v>
      </c>
      <c r="AV125" s="149">
        <f t="shared" si="54"/>
        <v>153.75</v>
      </c>
      <c r="AW125" s="149">
        <f t="shared" si="54"/>
        <v>153.75</v>
      </c>
      <c r="AX125" s="149">
        <f t="shared" si="54"/>
        <v>153.75</v>
      </c>
      <c r="AY125" s="149">
        <f t="shared" si="54"/>
        <v>153.75</v>
      </c>
      <c r="AZ125" s="149">
        <f t="shared" si="54"/>
        <v>153.75</v>
      </c>
      <c r="BA125" s="149">
        <f t="shared" si="55"/>
        <v>153.75</v>
      </c>
      <c r="BB125" s="149">
        <f t="shared" si="55"/>
        <v>153.75</v>
      </c>
      <c r="BC125" s="149">
        <f t="shared" si="55"/>
        <v>153.75</v>
      </c>
      <c r="BD125" s="149" t="str">
        <f t="shared" si="55"/>
        <v>-</v>
      </c>
      <c r="BE125" s="149" t="str">
        <f t="shared" si="55"/>
        <v>-</v>
      </c>
      <c r="BF125" s="149" t="str">
        <f t="shared" si="55"/>
        <v>-</v>
      </c>
      <c r="BG125" s="149" t="str">
        <f t="shared" si="55"/>
        <v>-</v>
      </c>
      <c r="BH125" s="149" t="str">
        <f t="shared" si="55"/>
        <v>-</v>
      </c>
      <c r="BI125" s="149" t="str">
        <f t="shared" si="55"/>
        <v>-</v>
      </c>
      <c r="BJ125" s="149" t="str">
        <f t="shared" si="55"/>
        <v>-</v>
      </c>
      <c r="BK125" s="149">
        <f t="shared" si="56"/>
        <v>93.75</v>
      </c>
      <c r="BL125" s="149">
        <f t="shared" si="56"/>
        <v>93.75</v>
      </c>
      <c r="BM125" s="149">
        <f t="shared" si="56"/>
        <v>93.75</v>
      </c>
      <c r="BN125" s="149">
        <f t="shared" si="56"/>
        <v>93.75</v>
      </c>
      <c r="BO125" s="149">
        <f t="shared" si="56"/>
        <v>93.75</v>
      </c>
      <c r="BP125" s="149">
        <f t="shared" si="56"/>
        <v>93.75</v>
      </c>
      <c r="BQ125" s="149">
        <f t="shared" si="56"/>
        <v>93.75</v>
      </c>
      <c r="BR125" s="149">
        <f t="shared" si="56"/>
        <v>93.75</v>
      </c>
      <c r="BS125" s="149" t="str">
        <f t="shared" si="56"/>
        <v>-</v>
      </c>
      <c r="BT125" s="149" t="str">
        <f t="shared" si="56"/>
        <v>-</v>
      </c>
      <c r="BU125" s="149" t="str">
        <f t="shared" si="57"/>
        <v>-</v>
      </c>
      <c r="BV125" s="149" t="str">
        <f t="shared" si="57"/>
        <v>-</v>
      </c>
      <c r="BW125" s="149" t="str">
        <f t="shared" si="57"/>
        <v>-</v>
      </c>
      <c r="BX125" s="149" t="str">
        <f t="shared" si="57"/>
        <v>-</v>
      </c>
      <c r="BY125" s="149" t="str">
        <f t="shared" si="57"/>
        <v>-</v>
      </c>
      <c r="BZ125" s="149" t="str">
        <f t="shared" si="57"/>
        <v>-</v>
      </c>
      <c r="CA125" s="149" t="str">
        <f t="shared" si="57"/>
        <v>-</v>
      </c>
      <c r="CB125" s="149" t="str">
        <f t="shared" si="57"/>
        <v>-</v>
      </c>
      <c r="CC125" s="149" t="str">
        <f t="shared" si="57"/>
        <v>-</v>
      </c>
      <c r="CD125" s="149" t="str">
        <f t="shared" si="57"/>
        <v>-</v>
      </c>
      <c r="CE125" s="149" t="str">
        <f t="shared" si="58"/>
        <v>-</v>
      </c>
      <c r="CF125" s="149" t="str">
        <f t="shared" si="58"/>
        <v>-</v>
      </c>
      <c r="CG125" s="149" t="str">
        <f t="shared" si="58"/>
        <v>-</v>
      </c>
      <c r="CH125" s="149" t="str">
        <f t="shared" si="58"/>
        <v>-</v>
      </c>
      <c r="CI125" s="149" t="str">
        <f t="shared" si="58"/>
        <v>-</v>
      </c>
      <c r="CJ125" s="149" t="str">
        <f t="shared" si="58"/>
        <v>-</v>
      </c>
      <c r="CK125" s="149" t="str">
        <f t="shared" si="58"/>
        <v>-</v>
      </c>
      <c r="CL125" s="149" t="str">
        <f t="shared" si="58"/>
        <v>-</v>
      </c>
      <c r="CM125" s="149" t="str">
        <f t="shared" si="58"/>
        <v>-</v>
      </c>
      <c r="CN125" s="149" t="str">
        <f t="shared" si="58"/>
        <v>-</v>
      </c>
      <c r="CO125" s="149" t="str">
        <f t="shared" si="59"/>
        <v>-</v>
      </c>
      <c r="CP125" s="149" t="str">
        <f t="shared" si="59"/>
        <v>-</v>
      </c>
      <c r="CQ125" s="149" t="str">
        <f t="shared" si="59"/>
        <v>-</v>
      </c>
      <c r="CR125" s="149" t="str">
        <f t="shared" si="59"/>
        <v>-</v>
      </c>
      <c r="CS125" s="149" t="str">
        <f t="shared" si="59"/>
        <v>-</v>
      </c>
      <c r="CT125" s="149" t="str">
        <f t="shared" si="59"/>
        <v>-</v>
      </c>
      <c r="CU125" s="149" t="str">
        <f t="shared" si="59"/>
        <v>-</v>
      </c>
      <c r="CV125" s="149" t="str">
        <f t="shared" si="59"/>
        <v>-</v>
      </c>
      <c r="CW125" s="149" t="str">
        <f t="shared" si="59"/>
        <v>-</v>
      </c>
      <c r="CX125" s="149" t="str">
        <f t="shared" si="59"/>
        <v>-</v>
      </c>
      <c r="CY125" s="149" t="str">
        <f t="shared" si="60"/>
        <v>-</v>
      </c>
      <c r="CZ125" s="149" t="str">
        <f t="shared" si="60"/>
        <v>-</v>
      </c>
      <c r="DA125" s="149" t="str">
        <f t="shared" si="60"/>
        <v>-</v>
      </c>
      <c r="DB125" s="149" t="str">
        <f t="shared" si="60"/>
        <v>-</v>
      </c>
      <c r="DC125" s="149" t="str">
        <f t="shared" si="60"/>
        <v>-</v>
      </c>
      <c r="DD125" s="149" t="str">
        <f t="shared" si="60"/>
        <v>-</v>
      </c>
      <c r="DE125" s="149" t="str">
        <f t="shared" si="60"/>
        <v>-</v>
      </c>
      <c r="DF125" s="149" t="str">
        <f t="shared" si="60"/>
        <v>-</v>
      </c>
      <c r="DG125" s="149" t="str">
        <f t="shared" si="60"/>
        <v>-</v>
      </c>
      <c r="DH125" s="149" t="str">
        <f t="shared" si="60"/>
        <v>-</v>
      </c>
      <c r="DI125" s="149" t="str">
        <f t="shared" si="61"/>
        <v>-</v>
      </c>
      <c r="DJ125" s="149" t="str">
        <f t="shared" si="61"/>
        <v>-</v>
      </c>
      <c r="DK125" s="149" t="str">
        <f t="shared" si="61"/>
        <v>-</v>
      </c>
      <c r="DL125" s="149" t="str">
        <f t="shared" si="61"/>
        <v>-</v>
      </c>
      <c r="DM125" s="149" t="str">
        <f t="shared" si="61"/>
        <v>-</v>
      </c>
      <c r="DN125" s="149" t="str">
        <f t="shared" si="61"/>
        <v>-</v>
      </c>
      <c r="DO125" s="149" t="str">
        <f t="shared" si="61"/>
        <v>-</v>
      </c>
      <c r="DP125" s="149" t="str">
        <f t="shared" si="61"/>
        <v>-</v>
      </c>
      <c r="DQ125" s="149" t="str">
        <f t="shared" si="61"/>
        <v>-</v>
      </c>
      <c r="DR125" s="149" t="str">
        <f t="shared" si="61"/>
        <v>-</v>
      </c>
    </row>
    <row r="126" spans="1:192" hidden="1" outlineLevel="1">
      <c r="A126">
        <v>5</v>
      </c>
      <c r="B126" t="s">
        <v>927</v>
      </c>
      <c r="C126" s="149" t="str">
        <f t="shared" si="50"/>
        <v>-</v>
      </c>
      <c r="D126" s="149" t="str">
        <f t="shared" si="50"/>
        <v>-</v>
      </c>
      <c r="E126" s="149" t="str">
        <f t="shared" si="50"/>
        <v>-</v>
      </c>
      <c r="F126" s="149" t="str">
        <f t="shared" si="50"/>
        <v>-</v>
      </c>
      <c r="G126" s="149" t="str">
        <f t="shared" si="50"/>
        <v>-</v>
      </c>
      <c r="H126" s="149" t="str">
        <f t="shared" si="50"/>
        <v>-</v>
      </c>
      <c r="I126" s="149" t="str">
        <f t="shared" si="50"/>
        <v>-</v>
      </c>
      <c r="J126" s="149" t="str">
        <f t="shared" si="50"/>
        <v>-</v>
      </c>
      <c r="K126" s="149" t="str">
        <f t="shared" si="50"/>
        <v>-</v>
      </c>
      <c r="L126" s="149" t="str">
        <f t="shared" si="50"/>
        <v>-</v>
      </c>
      <c r="M126" s="149" t="str">
        <f t="shared" si="51"/>
        <v>-</v>
      </c>
      <c r="N126" s="149" t="str">
        <f t="shared" si="51"/>
        <v>-</v>
      </c>
      <c r="O126" s="149" t="str">
        <f t="shared" si="51"/>
        <v>-</v>
      </c>
      <c r="P126" s="149" t="str">
        <f t="shared" si="51"/>
        <v>-</v>
      </c>
      <c r="Q126" s="149" t="str">
        <f t="shared" si="51"/>
        <v>-</v>
      </c>
      <c r="R126" s="149" t="str">
        <f t="shared" si="51"/>
        <v>-</v>
      </c>
      <c r="S126" s="149" t="str">
        <f t="shared" si="51"/>
        <v>-</v>
      </c>
      <c r="T126" s="149" t="str">
        <f t="shared" si="51"/>
        <v>-</v>
      </c>
      <c r="U126" s="149" t="str">
        <f t="shared" si="51"/>
        <v>-</v>
      </c>
      <c r="V126" s="149" t="str">
        <f t="shared" si="51"/>
        <v>-</v>
      </c>
      <c r="W126" s="149" t="str">
        <f t="shared" si="52"/>
        <v>-</v>
      </c>
      <c r="X126" s="149" t="str">
        <f t="shared" si="52"/>
        <v>-</v>
      </c>
      <c r="Y126" s="149" t="str">
        <f t="shared" si="52"/>
        <v>-</v>
      </c>
      <c r="Z126" s="149" t="str">
        <f t="shared" si="52"/>
        <v>-</v>
      </c>
      <c r="AA126" s="149" t="str">
        <f t="shared" si="52"/>
        <v>-</v>
      </c>
      <c r="AB126" s="149" t="str">
        <f t="shared" si="52"/>
        <v>-</v>
      </c>
      <c r="AC126" s="149" t="str">
        <f t="shared" si="52"/>
        <v>-</v>
      </c>
      <c r="AD126" s="149" t="str">
        <f t="shared" si="52"/>
        <v>-</v>
      </c>
      <c r="AE126" s="149" t="str">
        <f t="shared" si="52"/>
        <v>-</v>
      </c>
      <c r="AF126" s="149" t="str">
        <f t="shared" si="52"/>
        <v>-</v>
      </c>
      <c r="AG126" s="149">
        <f t="shared" si="53"/>
        <v>150</v>
      </c>
      <c r="AH126" s="149" t="str">
        <f t="shared" si="53"/>
        <v>-</v>
      </c>
      <c r="AI126" s="149" t="str">
        <f t="shared" si="53"/>
        <v>-</v>
      </c>
      <c r="AJ126" s="149" t="str">
        <f t="shared" si="53"/>
        <v>-</v>
      </c>
      <c r="AK126" s="149" t="str">
        <f t="shared" si="53"/>
        <v>-</v>
      </c>
      <c r="AL126" s="149" t="str">
        <f t="shared" si="53"/>
        <v>-</v>
      </c>
      <c r="AM126" s="149" t="str">
        <f t="shared" si="53"/>
        <v>-</v>
      </c>
      <c r="AN126" s="149" t="str">
        <f t="shared" si="53"/>
        <v>-</v>
      </c>
      <c r="AO126" s="149" t="str">
        <f t="shared" si="53"/>
        <v>-</v>
      </c>
      <c r="AP126" s="149" t="str">
        <f t="shared" si="53"/>
        <v>-</v>
      </c>
      <c r="AQ126" s="149" t="str">
        <f t="shared" si="54"/>
        <v>-</v>
      </c>
      <c r="AR126" s="149" t="str">
        <f t="shared" si="54"/>
        <v>-</v>
      </c>
      <c r="AS126" s="149" t="str">
        <f t="shared" si="54"/>
        <v>-</v>
      </c>
      <c r="AT126" s="149" t="str">
        <f t="shared" si="54"/>
        <v>-</v>
      </c>
      <c r="AU126" s="149" t="str">
        <f t="shared" si="54"/>
        <v>-</v>
      </c>
      <c r="AV126" s="149">
        <f t="shared" si="54"/>
        <v>153.75</v>
      </c>
      <c r="AW126" s="149">
        <f t="shared" si="54"/>
        <v>153.75</v>
      </c>
      <c r="AX126" s="149">
        <f t="shared" si="54"/>
        <v>153.75</v>
      </c>
      <c r="AY126" s="149">
        <f t="shared" si="54"/>
        <v>153.75</v>
      </c>
      <c r="AZ126" s="149">
        <f t="shared" si="54"/>
        <v>153.75</v>
      </c>
      <c r="BA126" s="149">
        <f t="shared" si="55"/>
        <v>153.75</v>
      </c>
      <c r="BB126" s="149">
        <f t="shared" si="55"/>
        <v>153.75</v>
      </c>
      <c r="BC126" s="149">
        <f t="shared" si="55"/>
        <v>153.75</v>
      </c>
      <c r="BD126" s="149" t="str">
        <f t="shared" si="55"/>
        <v>-</v>
      </c>
      <c r="BE126" s="149" t="str">
        <f t="shared" si="55"/>
        <v>-</v>
      </c>
      <c r="BF126" s="149" t="str">
        <f t="shared" si="55"/>
        <v>-</v>
      </c>
      <c r="BG126" s="149" t="str">
        <f t="shared" si="55"/>
        <v>-</v>
      </c>
      <c r="BH126" s="149" t="str">
        <f t="shared" si="55"/>
        <v>-</v>
      </c>
      <c r="BI126" s="149" t="str">
        <f t="shared" si="55"/>
        <v>-</v>
      </c>
      <c r="BJ126" s="149" t="str">
        <f t="shared" si="55"/>
        <v>-</v>
      </c>
      <c r="BK126" s="149">
        <f t="shared" si="56"/>
        <v>93.75</v>
      </c>
      <c r="BL126" s="149">
        <f t="shared" si="56"/>
        <v>93.75</v>
      </c>
      <c r="BM126" s="149">
        <f t="shared" si="56"/>
        <v>93.75</v>
      </c>
      <c r="BN126" s="149">
        <f t="shared" si="56"/>
        <v>93.75</v>
      </c>
      <c r="BO126" s="149">
        <f t="shared" si="56"/>
        <v>93.75</v>
      </c>
      <c r="BP126" s="149">
        <f t="shared" si="56"/>
        <v>93.75</v>
      </c>
      <c r="BQ126" s="149">
        <f t="shared" si="56"/>
        <v>93.75</v>
      </c>
      <c r="BR126" s="149">
        <f t="shared" si="56"/>
        <v>93.75</v>
      </c>
      <c r="BS126" s="149" t="str">
        <f t="shared" si="56"/>
        <v>-</v>
      </c>
      <c r="BT126" s="149" t="str">
        <f t="shared" si="56"/>
        <v>-</v>
      </c>
      <c r="BU126" s="149" t="str">
        <f t="shared" si="57"/>
        <v>-</v>
      </c>
      <c r="BV126" s="149" t="str">
        <f t="shared" si="57"/>
        <v>-</v>
      </c>
      <c r="BW126" s="149" t="str">
        <f t="shared" si="57"/>
        <v>-</v>
      </c>
      <c r="BX126" s="149" t="str">
        <f t="shared" si="57"/>
        <v>-</v>
      </c>
      <c r="BY126" s="149" t="str">
        <f t="shared" si="57"/>
        <v>-</v>
      </c>
      <c r="BZ126" s="149" t="str">
        <f t="shared" si="57"/>
        <v>-</v>
      </c>
      <c r="CA126" s="149" t="str">
        <f t="shared" si="57"/>
        <v>-</v>
      </c>
      <c r="CB126" s="149" t="str">
        <f t="shared" si="57"/>
        <v>-</v>
      </c>
      <c r="CC126" s="149" t="str">
        <f t="shared" si="57"/>
        <v>-</v>
      </c>
      <c r="CD126" s="149" t="str">
        <f t="shared" si="57"/>
        <v>-</v>
      </c>
      <c r="CE126" s="149" t="str">
        <f t="shared" si="58"/>
        <v>-</v>
      </c>
      <c r="CF126" s="149" t="str">
        <f t="shared" si="58"/>
        <v>-</v>
      </c>
      <c r="CG126" s="149" t="str">
        <f t="shared" si="58"/>
        <v>-</v>
      </c>
      <c r="CH126" s="149" t="str">
        <f t="shared" si="58"/>
        <v>-</v>
      </c>
      <c r="CI126" s="149" t="str">
        <f t="shared" si="58"/>
        <v>-</v>
      </c>
      <c r="CJ126" s="149" t="str">
        <f t="shared" si="58"/>
        <v>-</v>
      </c>
      <c r="CK126" s="149" t="str">
        <f t="shared" si="58"/>
        <v>-</v>
      </c>
      <c r="CL126" s="149" t="str">
        <f t="shared" si="58"/>
        <v>-</v>
      </c>
      <c r="CM126" s="149" t="str">
        <f t="shared" si="58"/>
        <v>-</v>
      </c>
      <c r="CN126" s="149" t="str">
        <f t="shared" si="58"/>
        <v>-</v>
      </c>
      <c r="CO126" s="149" t="str">
        <f t="shared" si="59"/>
        <v>-</v>
      </c>
      <c r="CP126" s="149" t="str">
        <f t="shared" si="59"/>
        <v>-</v>
      </c>
      <c r="CQ126" s="149" t="str">
        <f t="shared" si="59"/>
        <v>-</v>
      </c>
      <c r="CR126" s="149" t="str">
        <f t="shared" si="59"/>
        <v>-</v>
      </c>
      <c r="CS126" s="149" t="str">
        <f t="shared" si="59"/>
        <v>-</v>
      </c>
      <c r="CT126" s="149" t="str">
        <f t="shared" si="59"/>
        <v>-</v>
      </c>
      <c r="CU126" s="149" t="str">
        <f t="shared" si="59"/>
        <v>-</v>
      </c>
      <c r="CV126" s="149" t="str">
        <f t="shared" si="59"/>
        <v>-</v>
      </c>
      <c r="CW126" s="149" t="str">
        <f t="shared" si="59"/>
        <v>-</v>
      </c>
      <c r="CX126" s="149" t="str">
        <f t="shared" si="59"/>
        <v>-</v>
      </c>
      <c r="CY126" s="149" t="str">
        <f t="shared" si="60"/>
        <v>-</v>
      </c>
      <c r="CZ126" s="149" t="str">
        <f t="shared" si="60"/>
        <v>-</v>
      </c>
      <c r="DA126" s="149" t="str">
        <f t="shared" si="60"/>
        <v>-</v>
      </c>
      <c r="DB126" s="149" t="str">
        <f t="shared" si="60"/>
        <v>-</v>
      </c>
      <c r="DC126" s="149" t="str">
        <f t="shared" si="60"/>
        <v>-</v>
      </c>
      <c r="DD126" s="149" t="str">
        <f t="shared" si="60"/>
        <v>-</v>
      </c>
      <c r="DE126" s="149" t="str">
        <f t="shared" si="60"/>
        <v>-</v>
      </c>
      <c r="DF126" s="149" t="str">
        <f t="shared" si="60"/>
        <v>-</v>
      </c>
      <c r="DG126" s="149" t="str">
        <f t="shared" si="60"/>
        <v>-</v>
      </c>
      <c r="DH126" s="149" t="str">
        <f t="shared" si="60"/>
        <v>-</v>
      </c>
      <c r="DI126" s="149" t="str">
        <f t="shared" si="61"/>
        <v>-</v>
      </c>
      <c r="DJ126" s="149" t="str">
        <f t="shared" si="61"/>
        <v>-</v>
      </c>
      <c r="DK126" s="149" t="str">
        <f t="shared" si="61"/>
        <v>-</v>
      </c>
      <c r="DL126" s="149" t="str">
        <f t="shared" si="61"/>
        <v>-</v>
      </c>
      <c r="DM126" s="149" t="str">
        <f t="shared" si="61"/>
        <v>-</v>
      </c>
      <c r="DN126" s="149" t="str">
        <f t="shared" si="61"/>
        <v>-</v>
      </c>
      <c r="DO126" s="149" t="str">
        <f t="shared" si="61"/>
        <v>-</v>
      </c>
      <c r="DP126" s="149" t="str">
        <f t="shared" si="61"/>
        <v>-</v>
      </c>
      <c r="DQ126" s="149" t="str">
        <f t="shared" si="61"/>
        <v>-</v>
      </c>
      <c r="DR126" s="149" t="str">
        <f t="shared" si="61"/>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62">D130</f>
        <v>0</v>
      </c>
      <c r="E131" s="34">
        <f t="shared" si="62"/>
        <v>0</v>
      </c>
      <c r="F131" s="34">
        <f t="shared" si="62"/>
        <v>0</v>
      </c>
      <c r="G131" s="34">
        <f t="shared" si="62"/>
        <v>0</v>
      </c>
      <c r="H131" s="34">
        <f t="shared" si="62"/>
        <v>0</v>
      </c>
      <c r="I131" s="34">
        <f t="shared" si="62"/>
        <v>0</v>
      </c>
      <c r="J131" s="34">
        <f t="shared" si="62"/>
        <v>0</v>
      </c>
      <c r="K131" s="34">
        <f t="shared" si="62"/>
        <v>0</v>
      </c>
      <c r="L131" s="34">
        <f t="shared" si="62"/>
        <v>0</v>
      </c>
      <c r="M131" s="34">
        <f t="shared" si="62"/>
        <v>0</v>
      </c>
      <c r="N131" s="34">
        <f t="shared" si="62"/>
        <v>0</v>
      </c>
      <c r="O131" s="34">
        <f t="shared" si="62"/>
        <v>0</v>
      </c>
      <c r="P131" s="34">
        <f t="shared" si="62"/>
        <v>0</v>
      </c>
      <c r="Q131" s="34">
        <f t="shared" si="62"/>
        <v>0</v>
      </c>
      <c r="R131" s="34">
        <f>R130</f>
        <v>0</v>
      </c>
      <c r="S131" s="34">
        <f t="shared" ref="S131:AG133" si="63">S130</f>
        <v>0</v>
      </c>
      <c r="T131" s="34">
        <f t="shared" si="63"/>
        <v>0</v>
      </c>
      <c r="U131" s="34">
        <f t="shared" si="63"/>
        <v>0</v>
      </c>
      <c r="V131" s="34">
        <f t="shared" si="63"/>
        <v>0</v>
      </c>
      <c r="W131" s="34">
        <f t="shared" si="63"/>
        <v>0</v>
      </c>
      <c r="X131" s="34">
        <f t="shared" si="63"/>
        <v>0</v>
      </c>
      <c r="Y131" s="34">
        <f t="shared" si="63"/>
        <v>0</v>
      </c>
      <c r="Z131" s="34">
        <f t="shared" si="63"/>
        <v>0</v>
      </c>
      <c r="AA131" s="34">
        <f t="shared" si="63"/>
        <v>0</v>
      </c>
      <c r="AB131" s="34">
        <f t="shared" si="63"/>
        <v>0</v>
      </c>
      <c r="AC131" s="34">
        <f t="shared" si="63"/>
        <v>0</v>
      </c>
      <c r="AD131" s="34">
        <f t="shared" si="63"/>
        <v>0</v>
      </c>
      <c r="AE131" s="34">
        <f t="shared" si="63"/>
        <v>0</v>
      </c>
      <c r="AF131" s="34">
        <f t="shared" si="63"/>
        <v>0</v>
      </c>
      <c r="AG131" s="34">
        <f>AG130</f>
        <v>0</v>
      </c>
      <c r="AH131" s="34">
        <f t="shared" ref="AH131:AU133" si="64">AH130</f>
        <v>0</v>
      </c>
      <c r="AI131" s="34">
        <f t="shared" si="64"/>
        <v>0</v>
      </c>
      <c r="AJ131" s="34">
        <f t="shared" si="64"/>
        <v>0</v>
      </c>
      <c r="AK131" s="34">
        <f t="shared" si="64"/>
        <v>0</v>
      </c>
      <c r="AL131" s="34">
        <f t="shared" si="64"/>
        <v>0</v>
      </c>
      <c r="AM131" s="34">
        <f t="shared" si="64"/>
        <v>0</v>
      </c>
      <c r="AN131" s="34">
        <f t="shared" si="64"/>
        <v>0</v>
      </c>
      <c r="AO131" s="34">
        <f t="shared" si="64"/>
        <v>0</v>
      </c>
      <c r="AP131" s="34">
        <f t="shared" si="64"/>
        <v>0</v>
      </c>
      <c r="AQ131" s="34">
        <f t="shared" si="64"/>
        <v>0</v>
      </c>
      <c r="AR131" s="34">
        <f t="shared" si="64"/>
        <v>0</v>
      </c>
      <c r="AS131" s="34">
        <f t="shared" si="64"/>
        <v>0</v>
      </c>
      <c r="AT131" s="34">
        <f t="shared" si="64"/>
        <v>0</v>
      </c>
      <c r="AU131" s="34">
        <f t="shared" si="64"/>
        <v>0</v>
      </c>
    </row>
    <row r="132" spans="2:47" hidden="1" outlineLevel="1">
      <c r="B132" s="32" t="s">
        <v>932</v>
      </c>
      <c r="C132" s="34">
        <f t="shared" ref="C132:C133" si="65">C131</f>
        <v>0</v>
      </c>
      <c r="D132" s="34">
        <f t="shared" si="62"/>
        <v>0</v>
      </c>
      <c r="E132" s="34">
        <f t="shared" si="62"/>
        <v>0</v>
      </c>
      <c r="F132" s="34">
        <f t="shared" si="62"/>
        <v>0</v>
      </c>
      <c r="G132" s="34">
        <f t="shared" si="62"/>
        <v>0</v>
      </c>
      <c r="H132" s="34">
        <f t="shared" si="62"/>
        <v>0</v>
      </c>
      <c r="I132" s="34">
        <f t="shared" si="62"/>
        <v>0</v>
      </c>
      <c r="J132" s="34">
        <f t="shared" si="62"/>
        <v>0</v>
      </c>
      <c r="K132" s="34">
        <f t="shared" si="62"/>
        <v>0</v>
      </c>
      <c r="L132" s="34">
        <f t="shared" si="62"/>
        <v>0</v>
      </c>
      <c r="M132" s="34">
        <f t="shared" si="62"/>
        <v>0</v>
      </c>
      <c r="N132" s="34">
        <f t="shared" si="62"/>
        <v>0</v>
      </c>
      <c r="O132" s="34">
        <f t="shared" si="62"/>
        <v>0</v>
      </c>
      <c r="P132" s="34">
        <f t="shared" si="62"/>
        <v>0</v>
      </c>
      <c r="Q132" s="34">
        <f t="shared" si="62"/>
        <v>0</v>
      </c>
      <c r="R132" s="34">
        <f t="shared" si="62"/>
        <v>0</v>
      </c>
      <c r="S132" s="34">
        <f t="shared" si="63"/>
        <v>0</v>
      </c>
      <c r="T132" s="34">
        <f t="shared" si="63"/>
        <v>0</v>
      </c>
      <c r="U132" s="34">
        <f t="shared" si="63"/>
        <v>0</v>
      </c>
      <c r="V132" s="34">
        <f t="shared" si="63"/>
        <v>0</v>
      </c>
      <c r="W132" s="34">
        <f t="shared" si="63"/>
        <v>0</v>
      </c>
      <c r="X132" s="34">
        <f t="shared" si="63"/>
        <v>0</v>
      </c>
      <c r="Y132" s="34">
        <f t="shared" si="63"/>
        <v>0</v>
      </c>
      <c r="Z132" s="34">
        <f t="shared" si="63"/>
        <v>0</v>
      </c>
      <c r="AA132" s="34">
        <f t="shared" si="63"/>
        <v>0</v>
      </c>
      <c r="AB132" s="34">
        <f t="shared" si="63"/>
        <v>0</v>
      </c>
      <c r="AC132" s="34">
        <f t="shared" si="63"/>
        <v>0</v>
      </c>
      <c r="AD132" s="34">
        <f t="shared" si="63"/>
        <v>0</v>
      </c>
      <c r="AE132" s="34">
        <f t="shared" si="63"/>
        <v>0</v>
      </c>
      <c r="AF132" s="34">
        <f t="shared" si="63"/>
        <v>0</v>
      </c>
      <c r="AG132" s="34">
        <f t="shared" si="63"/>
        <v>0</v>
      </c>
      <c r="AH132" s="34">
        <f t="shared" si="64"/>
        <v>0</v>
      </c>
      <c r="AI132" s="34">
        <f t="shared" si="64"/>
        <v>0</v>
      </c>
      <c r="AJ132" s="34">
        <f t="shared" si="64"/>
        <v>0</v>
      </c>
      <c r="AK132" s="34">
        <f t="shared" si="64"/>
        <v>0</v>
      </c>
      <c r="AL132" s="34">
        <f t="shared" si="64"/>
        <v>0</v>
      </c>
      <c r="AM132" s="34">
        <f t="shared" si="64"/>
        <v>0</v>
      </c>
      <c r="AN132" s="34">
        <f t="shared" si="64"/>
        <v>0</v>
      </c>
      <c r="AO132" s="34">
        <f t="shared" si="64"/>
        <v>0</v>
      </c>
      <c r="AP132" s="34">
        <f t="shared" si="64"/>
        <v>0</v>
      </c>
      <c r="AQ132" s="34">
        <f t="shared" si="64"/>
        <v>0</v>
      </c>
      <c r="AR132" s="34">
        <f t="shared" si="64"/>
        <v>0</v>
      </c>
      <c r="AS132" s="34">
        <f t="shared" si="64"/>
        <v>0</v>
      </c>
      <c r="AT132" s="34">
        <f t="shared" si="64"/>
        <v>0</v>
      </c>
      <c r="AU132" s="34">
        <f t="shared" si="64"/>
        <v>0</v>
      </c>
    </row>
    <row r="133" spans="2:47" hidden="1" outlineLevel="1">
      <c r="B133" s="32" t="s">
        <v>933</v>
      </c>
      <c r="C133" s="34">
        <f t="shared" si="65"/>
        <v>0</v>
      </c>
      <c r="D133" s="34">
        <f t="shared" si="62"/>
        <v>0</v>
      </c>
      <c r="E133" s="34">
        <f t="shared" si="62"/>
        <v>0</v>
      </c>
      <c r="F133" s="34">
        <f t="shared" si="62"/>
        <v>0</v>
      </c>
      <c r="G133" s="34">
        <f t="shared" si="62"/>
        <v>0</v>
      </c>
      <c r="H133" s="34">
        <f t="shared" si="62"/>
        <v>0</v>
      </c>
      <c r="I133" s="34">
        <f t="shared" si="62"/>
        <v>0</v>
      </c>
      <c r="J133" s="34">
        <f t="shared" si="62"/>
        <v>0</v>
      </c>
      <c r="K133" s="34">
        <f t="shared" si="62"/>
        <v>0</v>
      </c>
      <c r="L133" s="34">
        <f t="shared" si="62"/>
        <v>0</v>
      </c>
      <c r="M133" s="34">
        <f t="shared" si="62"/>
        <v>0</v>
      </c>
      <c r="N133" s="34">
        <f t="shared" si="62"/>
        <v>0</v>
      </c>
      <c r="O133" s="34">
        <f t="shared" si="62"/>
        <v>0</v>
      </c>
      <c r="P133" s="34">
        <f t="shared" si="62"/>
        <v>0</v>
      </c>
      <c r="Q133" s="34">
        <f t="shared" si="62"/>
        <v>0</v>
      </c>
      <c r="R133" s="34">
        <f t="shared" si="62"/>
        <v>0</v>
      </c>
      <c r="S133" s="34">
        <f t="shared" si="63"/>
        <v>0</v>
      </c>
      <c r="T133" s="34">
        <f t="shared" si="63"/>
        <v>0</v>
      </c>
      <c r="U133" s="34">
        <f t="shared" si="63"/>
        <v>0</v>
      </c>
      <c r="V133" s="34">
        <f t="shared" si="63"/>
        <v>0</v>
      </c>
      <c r="W133" s="34">
        <f t="shared" si="63"/>
        <v>0</v>
      </c>
      <c r="X133" s="34">
        <f t="shared" si="63"/>
        <v>0</v>
      </c>
      <c r="Y133" s="34">
        <f t="shared" si="63"/>
        <v>0</v>
      </c>
      <c r="Z133" s="34">
        <f t="shared" si="63"/>
        <v>0</v>
      </c>
      <c r="AA133" s="34">
        <f t="shared" si="63"/>
        <v>0</v>
      </c>
      <c r="AB133" s="34">
        <f t="shared" si="63"/>
        <v>0</v>
      </c>
      <c r="AC133" s="34">
        <f t="shared" si="63"/>
        <v>0</v>
      </c>
      <c r="AD133" s="34">
        <f t="shared" si="63"/>
        <v>0</v>
      </c>
      <c r="AE133" s="34">
        <f t="shared" si="63"/>
        <v>0</v>
      </c>
      <c r="AF133" s="34">
        <f t="shared" si="63"/>
        <v>0</v>
      </c>
      <c r="AG133" s="34">
        <f t="shared" si="63"/>
        <v>0</v>
      </c>
      <c r="AH133" s="34">
        <f t="shared" si="64"/>
        <v>0</v>
      </c>
      <c r="AI133" s="34">
        <f t="shared" si="64"/>
        <v>0</v>
      </c>
      <c r="AJ133" s="34">
        <f t="shared" si="64"/>
        <v>0</v>
      </c>
      <c r="AK133" s="34">
        <f t="shared" si="64"/>
        <v>0</v>
      </c>
      <c r="AL133" s="34">
        <f t="shared" si="64"/>
        <v>0</v>
      </c>
      <c r="AM133" s="34">
        <f t="shared" si="64"/>
        <v>0</v>
      </c>
      <c r="AN133" s="34">
        <f t="shared" si="64"/>
        <v>0</v>
      </c>
      <c r="AO133" s="34">
        <f t="shared" si="64"/>
        <v>0</v>
      </c>
      <c r="AP133" s="34">
        <f t="shared" si="64"/>
        <v>0</v>
      </c>
      <c r="AQ133" s="34">
        <f t="shared" si="64"/>
        <v>0</v>
      </c>
      <c r="AR133" s="34">
        <f t="shared" si="64"/>
        <v>0</v>
      </c>
      <c r="AS133" s="34">
        <f t="shared" si="64"/>
        <v>0</v>
      </c>
      <c r="AT133" s="34">
        <f t="shared" si="64"/>
        <v>0</v>
      </c>
      <c r="AU133" s="34">
        <f t="shared" si="64"/>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R138" si="66">C135</f>
        <v>0</v>
      </c>
      <c r="D136" s="34">
        <f t="shared" si="66"/>
        <v>0</v>
      </c>
      <c r="E136" s="34">
        <f t="shared" si="66"/>
        <v>0</v>
      </c>
      <c r="F136" s="34">
        <f t="shared" si="66"/>
        <v>0</v>
      </c>
      <c r="G136" s="34">
        <f t="shared" si="66"/>
        <v>0</v>
      </c>
      <c r="H136" s="34">
        <f t="shared" si="66"/>
        <v>0</v>
      </c>
      <c r="I136" s="34">
        <f t="shared" si="66"/>
        <v>0</v>
      </c>
      <c r="J136" s="34">
        <f t="shared" si="66"/>
        <v>0</v>
      </c>
      <c r="K136" s="34">
        <f t="shared" si="66"/>
        <v>0</v>
      </c>
      <c r="L136" s="34">
        <f t="shared" si="66"/>
        <v>0</v>
      </c>
      <c r="M136" s="34">
        <f t="shared" si="66"/>
        <v>0</v>
      </c>
      <c r="N136" s="34">
        <f t="shared" si="66"/>
        <v>0</v>
      </c>
      <c r="O136" s="34">
        <f t="shared" si="66"/>
        <v>0</v>
      </c>
      <c r="P136" s="34">
        <f t="shared" si="66"/>
        <v>0</v>
      </c>
      <c r="Q136" s="34">
        <f t="shared" si="66"/>
        <v>0</v>
      </c>
      <c r="R136" s="34">
        <f t="shared" si="66"/>
        <v>0</v>
      </c>
      <c r="S136" s="34">
        <f t="shared" ref="S136:AH138" si="67">S135</f>
        <v>0</v>
      </c>
      <c r="T136" s="34">
        <f t="shared" si="67"/>
        <v>0</v>
      </c>
      <c r="U136" s="34">
        <f t="shared" si="67"/>
        <v>0</v>
      </c>
      <c r="V136" s="34">
        <f t="shared" si="67"/>
        <v>0</v>
      </c>
      <c r="W136" s="34">
        <f t="shared" si="67"/>
        <v>0</v>
      </c>
      <c r="X136" s="34">
        <f t="shared" si="67"/>
        <v>0</v>
      </c>
      <c r="Y136" s="34">
        <f t="shared" si="67"/>
        <v>0</v>
      </c>
      <c r="Z136" s="34">
        <f t="shared" si="67"/>
        <v>0</v>
      </c>
      <c r="AA136" s="34">
        <f t="shared" si="67"/>
        <v>0</v>
      </c>
      <c r="AB136" s="34">
        <f t="shared" si="67"/>
        <v>0</v>
      </c>
      <c r="AC136" s="34">
        <f t="shared" si="67"/>
        <v>0</v>
      </c>
      <c r="AD136" s="34">
        <f t="shared" si="67"/>
        <v>0</v>
      </c>
      <c r="AE136" s="34">
        <f t="shared" si="67"/>
        <v>0</v>
      </c>
      <c r="AF136" s="34">
        <f t="shared" si="67"/>
        <v>0</v>
      </c>
      <c r="AG136" s="34">
        <f t="shared" si="67"/>
        <v>0</v>
      </c>
      <c r="AH136" s="34">
        <f t="shared" si="67"/>
        <v>0</v>
      </c>
      <c r="AI136" s="34">
        <f t="shared" ref="AI136:AU138" si="68">AI135</f>
        <v>0</v>
      </c>
      <c r="AJ136" s="34">
        <f t="shared" si="68"/>
        <v>0</v>
      </c>
      <c r="AK136" s="34">
        <f t="shared" si="68"/>
        <v>0</v>
      </c>
      <c r="AL136" s="34">
        <f t="shared" si="68"/>
        <v>0</v>
      </c>
      <c r="AM136" s="34">
        <f t="shared" si="68"/>
        <v>0</v>
      </c>
      <c r="AN136" s="34">
        <f t="shared" si="68"/>
        <v>0</v>
      </c>
      <c r="AO136" s="34">
        <f t="shared" si="68"/>
        <v>0</v>
      </c>
      <c r="AP136" s="34">
        <f t="shared" si="68"/>
        <v>0</v>
      </c>
      <c r="AQ136" s="34">
        <f t="shared" si="68"/>
        <v>0</v>
      </c>
      <c r="AR136" s="34">
        <f t="shared" si="68"/>
        <v>0</v>
      </c>
      <c r="AS136" s="34">
        <f t="shared" si="68"/>
        <v>0</v>
      </c>
      <c r="AT136" s="34">
        <f t="shared" si="68"/>
        <v>0</v>
      </c>
      <c r="AU136" s="34">
        <f t="shared" si="68"/>
        <v>0</v>
      </c>
    </row>
    <row r="137" spans="2:47" hidden="1" outlineLevel="1">
      <c r="B137" s="32" t="s">
        <v>932</v>
      </c>
      <c r="C137" s="34">
        <f t="shared" si="66"/>
        <v>0</v>
      </c>
      <c r="D137" s="34">
        <f t="shared" si="66"/>
        <v>0</v>
      </c>
      <c r="E137" s="34">
        <f t="shared" si="66"/>
        <v>0</v>
      </c>
      <c r="F137" s="34">
        <f t="shared" si="66"/>
        <v>0</v>
      </c>
      <c r="G137" s="34">
        <f t="shared" si="66"/>
        <v>0</v>
      </c>
      <c r="H137" s="34">
        <f t="shared" si="66"/>
        <v>0</v>
      </c>
      <c r="I137" s="34">
        <f t="shared" si="66"/>
        <v>0</v>
      </c>
      <c r="J137" s="34">
        <f t="shared" si="66"/>
        <v>0</v>
      </c>
      <c r="K137" s="34">
        <f t="shared" si="66"/>
        <v>0</v>
      </c>
      <c r="L137" s="34">
        <f t="shared" si="66"/>
        <v>0</v>
      </c>
      <c r="M137" s="34">
        <f t="shared" si="66"/>
        <v>0</v>
      </c>
      <c r="N137" s="34">
        <f t="shared" si="66"/>
        <v>0</v>
      </c>
      <c r="O137" s="34">
        <f t="shared" si="66"/>
        <v>0</v>
      </c>
      <c r="P137" s="34">
        <f t="shared" si="66"/>
        <v>0</v>
      </c>
      <c r="Q137" s="34">
        <f t="shared" si="66"/>
        <v>0</v>
      </c>
      <c r="R137" s="34">
        <f t="shared" si="66"/>
        <v>0</v>
      </c>
      <c r="S137" s="34">
        <f t="shared" si="67"/>
        <v>0</v>
      </c>
      <c r="T137" s="34">
        <f t="shared" si="67"/>
        <v>0</v>
      </c>
      <c r="U137" s="34">
        <f t="shared" si="67"/>
        <v>0</v>
      </c>
      <c r="V137" s="34">
        <f t="shared" si="67"/>
        <v>0</v>
      </c>
      <c r="W137" s="34">
        <f t="shared" si="67"/>
        <v>0</v>
      </c>
      <c r="X137" s="34">
        <f t="shared" si="67"/>
        <v>0</v>
      </c>
      <c r="Y137" s="34">
        <f t="shared" si="67"/>
        <v>0</v>
      </c>
      <c r="Z137" s="34">
        <f t="shared" si="67"/>
        <v>0</v>
      </c>
      <c r="AA137" s="34">
        <f t="shared" si="67"/>
        <v>0</v>
      </c>
      <c r="AB137" s="34">
        <f t="shared" si="67"/>
        <v>0</v>
      </c>
      <c r="AC137" s="34">
        <f t="shared" si="67"/>
        <v>0</v>
      </c>
      <c r="AD137" s="34">
        <f t="shared" si="67"/>
        <v>0</v>
      </c>
      <c r="AE137" s="34">
        <f t="shared" si="67"/>
        <v>0</v>
      </c>
      <c r="AF137" s="34">
        <f t="shared" si="67"/>
        <v>0</v>
      </c>
      <c r="AG137" s="34">
        <f t="shared" si="67"/>
        <v>0</v>
      </c>
      <c r="AH137" s="34">
        <f t="shared" si="67"/>
        <v>0</v>
      </c>
      <c r="AI137" s="34">
        <f t="shared" si="68"/>
        <v>0</v>
      </c>
      <c r="AJ137" s="34">
        <f t="shared" si="68"/>
        <v>0</v>
      </c>
      <c r="AK137" s="34">
        <f t="shared" si="68"/>
        <v>0</v>
      </c>
      <c r="AL137" s="34">
        <f t="shared" si="68"/>
        <v>0</v>
      </c>
      <c r="AM137" s="34">
        <f t="shared" si="68"/>
        <v>0</v>
      </c>
      <c r="AN137" s="34">
        <f t="shared" si="68"/>
        <v>0</v>
      </c>
      <c r="AO137" s="34">
        <f t="shared" si="68"/>
        <v>0</v>
      </c>
      <c r="AP137" s="34">
        <f t="shared" si="68"/>
        <v>0</v>
      </c>
      <c r="AQ137" s="34">
        <f t="shared" si="68"/>
        <v>0</v>
      </c>
      <c r="AR137" s="34">
        <f t="shared" si="68"/>
        <v>0</v>
      </c>
      <c r="AS137" s="34">
        <f t="shared" si="68"/>
        <v>0</v>
      </c>
      <c r="AT137" s="34">
        <f t="shared" si="68"/>
        <v>0</v>
      </c>
      <c r="AU137" s="34">
        <f t="shared" si="68"/>
        <v>0</v>
      </c>
    </row>
    <row r="138" spans="2:47" hidden="1" outlineLevel="1">
      <c r="B138" s="32" t="s">
        <v>933</v>
      </c>
      <c r="C138" s="34">
        <f t="shared" si="66"/>
        <v>0</v>
      </c>
      <c r="D138" s="34">
        <f t="shared" si="66"/>
        <v>0</v>
      </c>
      <c r="E138" s="34">
        <f t="shared" si="66"/>
        <v>0</v>
      </c>
      <c r="F138" s="34">
        <f t="shared" si="66"/>
        <v>0</v>
      </c>
      <c r="G138" s="34">
        <f t="shared" si="66"/>
        <v>0</v>
      </c>
      <c r="H138" s="34">
        <f t="shared" si="66"/>
        <v>0</v>
      </c>
      <c r="I138" s="34">
        <f t="shared" si="66"/>
        <v>0</v>
      </c>
      <c r="J138" s="34">
        <f t="shared" si="66"/>
        <v>0</v>
      </c>
      <c r="K138" s="34">
        <f t="shared" si="66"/>
        <v>0</v>
      </c>
      <c r="L138" s="34">
        <f t="shared" si="66"/>
        <v>0</v>
      </c>
      <c r="M138" s="34">
        <f t="shared" si="66"/>
        <v>0</v>
      </c>
      <c r="N138" s="34">
        <f t="shared" si="66"/>
        <v>0</v>
      </c>
      <c r="O138" s="34">
        <f t="shared" si="66"/>
        <v>0</v>
      </c>
      <c r="P138" s="34">
        <f t="shared" si="66"/>
        <v>0</v>
      </c>
      <c r="Q138" s="34">
        <f t="shared" si="66"/>
        <v>0</v>
      </c>
      <c r="R138" s="34">
        <f t="shared" si="66"/>
        <v>0</v>
      </c>
      <c r="S138" s="34">
        <f t="shared" si="67"/>
        <v>0</v>
      </c>
      <c r="T138" s="34">
        <f t="shared" si="67"/>
        <v>0</v>
      </c>
      <c r="U138" s="34">
        <f t="shared" si="67"/>
        <v>0</v>
      </c>
      <c r="V138" s="34">
        <f t="shared" si="67"/>
        <v>0</v>
      </c>
      <c r="W138" s="34">
        <f t="shared" si="67"/>
        <v>0</v>
      </c>
      <c r="X138" s="34">
        <f t="shared" si="67"/>
        <v>0</v>
      </c>
      <c r="Y138" s="34">
        <f t="shared" si="67"/>
        <v>0</v>
      </c>
      <c r="Z138" s="34">
        <f t="shared" si="67"/>
        <v>0</v>
      </c>
      <c r="AA138" s="34">
        <f t="shared" si="67"/>
        <v>0</v>
      </c>
      <c r="AB138" s="34">
        <f t="shared" si="67"/>
        <v>0</v>
      </c>
      <c r="AC138" s="34">
        <f t="shared" si="67"/>
        <v>0</v>
      </c>
      <c r="AD138" s="34">
        <f t="shared" si="67"/>
        <v>0</v>
      </c>
      <c r="AE138" s="34">
        <f t="shared" si="67"/>
        <v>0</v>
      </c>
      <c r="AF138" s="34">
        <f t="shared" si="67"/>
        <v>0</v>
      </c>
      <c r="AG138" s="34">
        <f t="shared" si="67"/>
        <v>0</v>
      </c>
      <c r="AH138" s="34">
        <f t="shared" si="67"/>
        <v>0</v>
      </c>
      <c r="AI138" s="34">
        <f t="shared" si="68"/>
        <v>0</v>
      </c>
      <c r="AJ138" s="34">
        <f t="shared" si="68"/>
        <v>0</v>
      </c>
      <c r="AK138" s="34">
        <f t="shared" si="68"/>
        <v>0</v>
      </c>
      <c r="AL138" s="34">
        <f t="shared" si="68"/>
        <v>0</v>
      </c>
      <c r="AM138" s="34">
        <f t="shared" si="68"/>
        <v>0</v>
      </c>
      <c r="AN138" s="34">
        <f t="shared" si="68"/>
        <v>0</v>
      </c>
      <c r="AO138" s="34">
        <f t="shared" si="68"/>
        <v>0</v>
      </c>
      <c r="AP138" s="34">
        <f t="shared" si="68"/>
        <v>0</v>
      </c>
      <c r="AQ138" s="34">
        <f t="shared" si="68"/>
        <v>0</v>
      </c>
      <c r="AR138" s="34">
        <f t="shared" si="68"/>
        <v>0</v>
      </c>
      <c r="AS138" s="34">
        <f t="shared" si="68"/>
        <v>0</v>
      </c>
      <c r="AT138" s="34">
        <f t="shared" si="68"/>
        <v>0</v>
      </c>
      <c r="AU138" s="34">
        <f t="shared" si="68"/>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R143" si="69">C140</f>
        <v>0</v>
      </c>
      <c r="D141" s="34">
        <f t="shared" si="69"/>
        <v>0</v>
      </c>
      <c r="E141" s="34">
        <f t="shared" si="69"/>
        <v>0</v>
      </c>
      <c r="F141" s="34">
        <f t="shared" si="69"/>
        <v>0</v>
      </c>
      <c r="G141" s="34">
        <f t="shared" si="69"/>
        <v>0</v>
      </c>
      <c r="H141" s="34">
        <f t="shared" si="69"/>
        <v>0</v>
      </c>
      <c r="I141" s="34">
        <f t="shared" si="69"/>
        <v>0</v>
      </c>
      <c r="J141" s="34">
        <f t="shared" si="69"/>
        <v>0</v>
      </c>
      <c r="K141" s="34">
        <f t="shared" si="69"/>
        <v>0</v>
      </c>
      <c r="L141" s="34">
        <f t="shared" si="69"/>
        <v>0</v>
      </c>
      <c r="M141" s="34">
        <f t="shared" si="69"/>
        <v>0</v>
      </c>
      <c r="N141" s="34">
        <f t="shared" si="69"/>
        <v>0</v>
      </c>
      <c r="O141" s="34">
        <f t="shared" si="69"/>
        <v>0</v>
      </c>
      <c r="P141" s="34">
        <f t="shared" si="69"/>
        <v>0</v>
      </c>
      <c r="Q141" s="34">
        <f t="shared" si="69"/>
        <v>0</v>
      </c>
      <c r="R141" s="34">
        <f t="shared" si="69"/>
        <v>150</v>
      </c>
      <c r="S141" s="34">
        <f t="shared" ref="S141:AH143" si="70">S140</f>
        <v>0</v>
      </c>
      <c r="T141" s="34">
        <f t="shared" si="70"/>
        <v>0</v>
      </c>
      <c r="U141" s="34">
        <f t="shared" si="70"/>
        <v>0</v>
      </c>
      <c r="V141" s="34">
        <f t="shared" si="70"/>
        <v>0</v>
      </c>
      <c r="W141" s="34">
        <f t="shared" si="70"/>
        <v>0</v>
      </c>
      <c r="X141" s="34">
        <f t="shared" si="70"/>
        <v>0</v>
      </c>
      <c r="Y141" s="34">
        <f t="shared" si="70"/>
        <v>0</v>
      </c>
      <c r="Z141" s="34">
        <f t="shared" si="70"/>
        <v>0</v>
      </c>
      <c r="AA141" s="34">
        <f t="shared" si="70"/>
        <v>0</v>
      </c>
      <c r="AB141" s="34">
        <f t="shared" si="70"/>
        <v>0</v>
      </c>
      <c r="AC141" s="34">
        <f t="shared" si="70"/>
        <v>0</v>
      </c>
      <c r="AD141" s="34">
        <f t="shared" si="70"/>
        <v>0</v>
      </c>
      <c r="AE141" s="34">
        <f t="shared" si="70"/>
        <v>0</v>
      </c>
      <c r="AF141" s="34">
        <f t="shared" si="70"/>
        <v>0</v>
      </c>
      <c r="AG141" s="34">
        <f t="shared" si="70"/>
        <v>0</v>
      </c>
      <c r="AH141" s="34">
        <f t="shared" si="70"/>
        <v>0</v>
      </c>
      <c r="AI141" s="34">
        <f t="shared" ref="AI141:AU143" si="71">AI140</f>
        <v>0</v>
      </c>
      <c r="AJ141" s="34">
        <f t="shared" si="71"/>
        <v>0</v>
      </c>
      <c r="AK141" s="34">
        <f t="shared" si="71"/>
        <v>0</v>
      </c>
      <c r="AL141" s="34">
        <f t="shared" si="71"/>
        <v>0</v>
      </c>
      <c r="AM141" s="34">
        <f t="shared" si="71"/>
        <v>0</v>
      </c>
      <c r="AN141" s="34">
        <f t="shared" si="71"/>
        <v>0</v>
      </c>
      <c r="AO141" s="34">
        <f t="shared" si="71"/>
        <v>0</v>
      </c>
      <c r="AP141" s="34">
        <f t="shared" si="71"/>
        <v>0</v>
      </c>
      <c r="AQ141" s="34">
        <f t="shared" si="71"/>
        <v>0</v>
      </c>
      <c r="AR141" s="34">
        <f t="shared" si="71"/>
        <v>0</v>
      </c>
      <c r="AS141" s="34">
        <f t="shared" si="71"/>
        <v>0</v>
      </c>
      <c r="AT141" s="34">
        <f t="shared" si="71"/>
        <v>0</v>
      </c>
      <c r="AU141" s="34">
        <f t="shared" si="71"/>
        <v>0</v>
      </c>
    </row>
    <row r="142" spans="2:47" hidden="1" outlineLevel="1">
      <c r="B142" s="32" t="s">
        <v>932</v>
      </c>
      <c r="C142" s="34">
        <f t="shared" si="69"/>
        <v>0</v>
      </c>
      <c r="D142" s="34">
        <f t="shared" si="69"/>
        <v>0</v>
      </c>
      <c r="E142" s="34">
        <f t="shared" si="69"/>
        <v>0</v>
      </c>
      <c r="F142" s="34">
        <f t="shared" si="69"/>
        <v>0</v>
      </c>
      <c r="G142" s="34">
        <f t="shared" si="69"/>
        <v>0</v>
      </c>
      <c r="H142" s="34">
        <f t="shared" si="69"/>
        <v>0</v>
      </c>
      <c r="I142" s="34">
        <f t="shared" si="69"/>
        <v>0</v>
      </c>
      <c r="J142" s="34">
        <f t="shared" si="69"/>
        <v>0</v>
      </c>
      <c r="K142" s="34">
        <f t="shared" si="69"/>
        <v>0</v>
      </c>
      <c r="L142" s="34">
        <f t="shared" si="69"/>
        <v>0</v>
      </c>
      <c r="M142" s="34">
        <f t="shared" si="69"/>
        <v>0</v>
      </c>
      <c r="N142" s="34">
        <f t="shared" si="69"/>
        <v>0</v>
      </c>
      <c r="O142" s="34">
        <f t="shared" si="69"/>
        <v>0</v>
      </c>
      <c r="P142" s="34">
        <f t="shared" si="69"/>
        <v>0</v>
      </c>
      <c r="Q142" s="34">
        <f t="shared" si="69"/>
        <v>0</v>
      </c>
      <c r="R142" s="34">
        <f t="shared" si="69"/>
        <v>150</v>
      </c>
      <c r="S142" s="34">
        <f t="shared" si="70"/>
        <v>0</v>
      </c>
      <c r="T142" s="34">
        <f t="shared" si="70"/>
        <v>0</v>
      </c>
      <c r="U142" s="34">
        <f t="shared" si="70"/>
        <v>0</v>
      </c>
      <c r="V142" s="34">
        <f t="shared" si="70"/>
        <v>0</v>
      </c>
      <c r="W142" s="34">
        <f t="shared" si="70"/>
        <v>0</v>
      </c>
      <c r="X142" s="34">
        <f t="shared" si="70"/>
        <v>0</v>
      </c>
      <c r="Y142" s="34">
        <f t="shared" si="70"/>
        <v>0</v>
      </c>
      <c r="Z142" s="34">
        <f t="shared" si="70"/>
        <v>0</v>
      </c>
      <c r="AA142" s="34">
        <f t="shared" si="70"/>
        <v>0</v>
      </c>
      <c r="AB142" s="34">
        <f t="shared" si="70"/>
        <v>0</v>
      </c>
      <c r="AC142" s="34">
        <f t="shared" si="70"/>
        <v>0</v>
      </c>
      <c r="AD142" s="34">
        <f t="shared" si="70"/>
        <v>0</v>
      </c>
      <c r="AE142" s="34">
        <f t="shared" si="70"/>
        <v>0</v>
      </c>
      <c r="AF142" s="34">
        <f t="shared" si="70"/>
        <v>0</v>
      </c>
      <c r="AG142" s="34">
        <f t="shared" si="70"/>
        <v>0</v>
      </c>
      <c r="AH142" s="34">
        <f t="shared" si="70"/>
        <v>0</v>
      </c>
      <c r="AI142" s="34">
        <f t="shared" si="71"/>
        <v>0</v>
      </c>
      <c r="AJ142" s="34">
        <f t="shared" si="71"/>
        <v>0</v>
      </c>
      <c r="AK142" s="34">
        <f t="shared" si="71"/>
        <v>0</v>
      </c>
      <c r="AL142" s="34">
        <f t="shared" si="71"/>
        <v>0</v>
      </c>
      <c r="AM142" s="34">
        <f t="shared" si="71"/>
        <v>0</v>
      </c>
      <c r="AN142" s="34">
        <f t="shared" si="71"/>
        <v>0</v>
      </c>
      <c r="AO142" s="34">
        <f t="shared" si="71"/>
        <v>0</v>
      </c>
      <c r="AP142" s="34">
        <f t="shared" si="71"/>
        <v>0</v>
      </c>
      <c r="AQ142" s="34">
        <f t="shared" si="71"/>
        <v>0</v>
      </c>
      <c r="AR142" s="34">
        <f t="shared" si="71"/>
        <v>0</v>
      </c>
      <c r="AS142" s="34">
        <f t="shared" si="71"/>
        <v>0</v>
      </c>
      <c r="AT142" s="34">
        <f t="shared" si="71"/>
        <v>0</v>
      </c>
      <c r="AU142" s="34">
        <f t="shared" si="71"/>
        <v>0</v>
      </c>
    </row>
    <row r="143" spans="2:47" hidden="1" outlineLevel="1">
      <c r="B143" s="32" t="s">
        <v>933</v>
      </c>
      <c r="C143" s="34">
        <f t="shared" si="69"/>
        <v>0</v>
      </c>
      <c r="D143" s="34">
        <f t="shared" si="69"/>
        <v>0</v>
      </c>
      <c r="E143" s="34">
        <f t="shared" si="69"/>
        <v>0</v>
      </c>
      <c r="F143" s="34">
        <f t="shared" si="69"/>
        <v>0</v>
      </c>
      <c r="G143" s="34">
        <f t="shared" si="69"/>
        <v>0</v>
      </c>
      <c r="H143" s="34">
        <f t="shared" si="69"/>
        <v>0</v>
      </c>
      <c r="I143" s="34">
        <f t="shared" si="69"/>
        <v>0</v>
      </c>
      <c r="J143" s="34">
        <f t="shared" si="69"/>
        <v>0</v>
      </c>
      <c r="K143" s="34">
        <f t="shared" si="69"/>
        <v>0</v>
      </c>
      <c r="L143" s="34">
        <f t="shared" si="69"/>
        <v>0</v>
      </c>
      <c r="M143" s="34">
        <f t="shared" si="69"/>
        <v>0</v>
      </c>
      <c r="N143" s="34">
        <f t="shared" si="69"/>
        <v>0</v>
      </c>
      <c r="O143" s="34">
        <f t="shared" si="69"/>
        <v>0</v>
      </c>
      <c r="P143" s="34">
        <f t="shared" si="69"/>
        <v>0</v>
      </c>
      <c r="Q143" s="34">
        <f t="shared" si="69"/>
        <v>0</v>
      </c>
      <c r="R143" s="34">
        <f t="shared" si="69"/>
        <v>150</v>
      </c>
      <c r="S143" s="34">
        <f t="shared" si="70"/>
        <v>0</v>
      </c>
      <c r="T143" s="34">
        <f t="shared" si="70"/>
        <v>0</v>
      </c>
      <c r="U143" s="34">
        <f t="shared" si="70"/>
        <v>0</v>
      </c>
      <c r="V143" s="34">
        <f t="shared" si="70"/>
        <v>0</v>
      </c>
      <c r="W143" s="34">
        <f t="shared" si="70"/>
        <v>0</v>
      </c>
      <c r="X143" s="34">
        <f t="shared" si="70"/>
        <v>0</v>
      </c>
      <c r="Y143" s="34">
        <f t="shared" si="70"/>
        <v>0</v>
      </c>
      <c r="Z143" s="34">
        <f t="shared" si="70"/>
        <v>0</v>
      </c>
      <c r="AA143" s="34">
        <f t="shared" si="70"/>
        <v>0</v>
      </c>
      <c r="AB143" s="34">
        <f t="shared" si="70"/>
        <v>0</v>
      </c>
      <c r="AC143" s="34">
        <f t="shared" si="70"/>
        <v>0</v>
      </c>
      <c r="AD143" s="34">
        <f t="shared" si="70"/>
        <v>0</v>
      </c>
      <c r="AE143" s="34">
        <f t="shared" si="70"/>
        <v>0</v>
      </c>
      <c r="AF143" s="34">
        <f t="shared" si="70"/>
        <v>0</v>
      </c>
      <c r="AG143" s="34">
        <f t="shared" si="70"/>
        <v>0</v>
      </c>
      <c r="AH143" s="34">
        <f t="shared" si="70"/>
        <v>0</v>
      </c>
      <c r="AI143" s="34">
        <f t="shared" si="71"/>
        <v>0</v>
      </c>
      <c r="AJ143" s="34">
        <f t="shared" si="71"/>
        <v>0</v>
      </c>
      <c r="AK143" s="34">
        <f t="shared" si="71"/>
        <v>0</v>
      </c>
      <c r="AL143" s="34">
        <f t="shared" si="71"/>
        <v>0</v>
      </c>
      <c r="AM143" s="34">
        <f t="shared" si="71"/>
        <v>0</v>
      </c>
      <c r="AN143" s="34">
        <f t="shared" si="71"/>
        <v>0</v>
      </c>
      <c r="AO143" s="34">
        <f t="shared" si="71"/>
        <v>0</v>
      </c>
      <c r="AP143" s="34">
        <f t="shared" si="71"/>
        <v>0</v>
      </c>
      <c r="AQ143" s="34">
        <f t="shared" si="71"/>
        <v>0</v>
      </c>
      <c r="AR143" s="34">
        <f t="shared" si="71"/>
        <v>0</v>
      </c>
      <c r="AS143" s="34">
        <f t="shared" si="71"/>
        <v>0</v>
      </c>
      <c r="AT143" s="34">
        <f t="shared" si="71"/>
        <v>0</v>
      </c>
      <c r="AU143" s="34">
        <f t="shared" si="71"/>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R148" si="72">C145</f>
        <v>0</v>
      </c>
      <c r="D146" s="34">
        <f t="shared" si="72"/>
        <v>0</v>
      </c>
      <c r="E146" s="34">
        <f t="shared" si="72"/>
        <v>0</v>
      </c>
      <c r="F146" s="34">
        <f t="shared" si="72"/>
        <v>0</v>
      </c>
      <c r="G146" s="34">
        <f t="shared" si="72"/>
        <v>0</v>
      </c>
      <c r="H146" s="34">
        <f t="shared" si="72"/>
        <v>0</v>
      </c>
      <c r="I146" s="34">
        <f t="shared" si="72"/>
        <v>0</v>
      </c>
      <c r="J146" s="34">
        <f t="shared" si="72"/>
        <v>0</v>
      </c>
      <c r="K146" s="34">
        <f t="shared" si="72"/>
        <v>0</v>
      </c>
      <c r="L146" s="34">
        <f t="shared" si="72"/>
        <v>0</v>
      </c>
      <c r="M146" s="34">
        <f t="shared" si="72"/>
        <v>0</v>
      </c>
      <c r="N146" s="34">
        <f t="shared" si="72"/>
        <v>0</v>
      </c>
      <c r="O146" s="34">
        <f t="shared" si="72"/>
        <v>0</v>
      </c>
      <c r="P146" s="34">
        <f t="shared" si="72"/>
        <v>0</v>
      </c>
      <c r="Q146" s="34">
        <f t="shared" si="72"/>
        <v>0</v>
      </c>
      <c r="R146" s="34">
        <f t="shared" si="72"/>
        <v>0</v>
      </c>
      <c r="S146" s="34">
        <f t="shared" ref="S146:AH148" si="73">S145</f>
        <v>0</v>
      </c>
      <c r="T146" s="34">
        <f t="shared" si="73"/>
        <v>97</v>
      </c>
      <c r="U146" s="34">
        <f t="shared" si="73"/>
        <v>97</v>
      </c>
      <c r="V146" s="34">
        <f t="shared" si="73"/>
        <v>97</v>
      </c>
      <c r="W146" s="34">
        <f t="shared" si="73"/>
        <v>97</v>
      </c>
      <c r="X146" s="34">
        <f t="shared" si="73"/>
        <v>97</v>
      </c>
      <c r="Y146" s="34">
        <f t="shared" si="73"/>
        <v>97</v>
      </c>
      <c r="Z146" s="34">
        <f t="shared" si="73"/>
        <v>97</v>
      </c>
      <c r="AA146" s="34">
        <f t="shared" si="73"/>
        <v>97</v>
      </c>
      <c r="AB146" s="34">
        <f t="shared" si="73"/>
        <v>152</v>
      </c>
      <c r="AC146" s="34">
        <f t="shared" si="73"/>
        <v>152</v>
      </c>
      <c r="AD146" s="34">
        <f t="shared" si="73"/>
        <v>152</v>
      </c>
      <c r="AE146" s="34">
        <f t="shared" si="73"/>
        <v>0</v>
      </c>
      <c r="AF146" s="34">
        <f t="shared" si="73"/>
        <v>0</v>
      </c>
      <c r="AG146" s="34">
        <f t="shared" si="73"/>
        <v>0</v>
      </c>
      <c r="AH146" s="34">
        <f t="shared" si="73"/>
        <v>0</v>
      </c>
      <c r="AI146" s="34">
        <f t="shared" ref="AI146:AU148" si="74">AI145</f>
        <v>0</v>
      </c>
      <c r="AJ146" s="34">
        <f t="shared" si="74"/>
        <v>0</v>
      </c>
      <c r="AK146" s="34">
        <f t="shared" si="74"/>
        <v>0</v>
      </c>
      <c r="AL146" s="34">
        <f t="shared" si="74"/>
        <v>0</v>
      </c>
      <c r="AM146" s="34">
        <f t="shared" si="74"/>
        <v>0</v>
      </c>
      <c r="AN146" s="34">
        <f t="shared" si="74"/>
        <v>0</v>
      </c>
      <c r="AO146" s="34">
        <f t="shared" si="74"/>
        <v>0</v>
      </c>
      <c r="AP146" s="34">
        <f t="shared" si="74"/>
        <v>0</v>
      </c>
      <c r="AQ146" s="34">
        <f t="shared" si="74"/>
        <v>0</v>
      </c>
      <c r="AR146" s="34">
        <f t="shared" si="74"/>
        <v>0</v>
      </c>
      <c r="AS146" s="34">
        <f t="shared" si="74"/>
        <v>0</v>
      </c>
      <c r="AT146" s="34">
        <f t="shared" si="74"/>
        <v>0</v>
      </c>
      <c r="AU146" s="34">
        <f t="shared" si="74"/>
        <v>0</v>
      </c>
    </row>
    <row r="147" spans="2:47" hidden="1" outlineLevel="1">
      <c r="B147" s="32" t="s">
        <v>932</v>
      </c>
      <c r="C147" s="34">
        <f t="shared" si="72"/>
        <v>0</v>
      </c>
      <c r="D147" s="34">
        <f t="shared" si="72"/>
        <v>0</v>
      </c>
      <c r="E147" s="34">
        <f t="shared" si="72"/>
        <v>0</v>
      </c>
      <c r="F147" s="34">
        <f t="shared" si="72"/>
        <v>0</v>
      </c>
      <c r="G147" s="34">
        <f t="shared" si="72"/>
        <v>0</v>
      </c>
      <c r="H147" s="34">
        <f t="shared" si="72"/>
        <v>0</v>
      </c>
      <c r="I147" s="34">
        <f t="shared" si="72"/>
        <v>0</v>
      </c>
      <c r="J147" s="34">
        <f t="shared" si="72"/>
        <v>0</v>
      </c>
      <c r="K147" s="34">
        <f t="shared" si="72"/>
        <v>0</v>
      </c>
      <c r="L147" s="34">
        <f t="shared" si="72"/>
        <v>0</v>
      </c>
      <c r="M147" s="34">
        <f t="shared" si="72"/>
        <v>0</v>
      </c>
      <c r="N147" s="34">
        <f t="shared" si="72"/>
        <v>0</v>
      </c>
      <c r="O147" s="34">
        <f t="shared" si="72"/>
        <v>0</v>
      </c>
      <c r="P147" s="34">
        <f t="shared" si="72"/>
        <v>0</v>
      </c>
      <c r="Q147" s="34">
        <f t="shared" si="72"/>
        <v>0</v>
      </c>
      <c r="R147" s="34">
        <f t="shared" si="72"/>
        <v>0</v>
      </c>
      <c r="S147" s="34">
        <f t="shared" si="73"/>
        <v>0</v>
      </c>
      <c r="T147" s="34">
        <f t="shared" si="73"/>
        <v>97</v>
      </c>
      <c r="U147" s="34">
        <f t="shared" si="73"/>
        <v>97</v>
      </c>
      <c r="V147" s="34">
        <f t="shared" si="73"/>
        <v>97</v>
      </c>
      <c r="W147" s="34">
        <f t="shared" si="73"/>
        <v>97</v>
      </c>
      <c r="X147" s="34">
        <f t="shared" si="73"/>
        <v>97</v>
      </c>
      <c r="Y147" s="34">
        <f t="shared" si="73"/>
        <v>97</v>
      </c>
      <c r="Z147" s="34">
        <f t="shared" si="73"/>
        <v>97</v>
      </c>
      <c r="AA147" s="34">
        <f t="shared" si="73"/>
        <v>97</v>
      </c>
      <c r="AB147" s="34">
        <f t="shared" si="73"/>
        <v>152</v>
      </c>
      <c r="AC147" s="34">
        <f t="shared" si="73"/>
        <v>152</v>
      </c>
      <c r="AD147" s="34">
        <f t="shared" si="73"/>
        <v>152</v>
      </c>
      <c r="AE147" s="34">
        <f t="shared" si="73"/>
        <v>0</v>
      </c>
      <c r="AF147" s="34">
        <f t="shared" si="73"/>
        <v>0</v>
      </c>
      <c r="AG147" s="34">
        <f t="shared" si="73"/>
        <v>0</v>
      </c>
      <c r="AH147" s="34">
        <f t="shared" si="73"/>
        <v>0</v>
      </c>
      <c r="AI147" s="34">
        <f t="shared" si="74"/>
        <v>0</v>
      </c>
      <c r="AJ147" s="34">
        <f t="shared" si="74"/>
        <v>0</v>
      </c>
      <c r="AK147" s="34">
        <f t="shared" si="74"/>
        <v>0</v>
      </c>
      <c r="AL147" s="34">
        <f t="shared" si="74"/>
        <v>0</v>
      </c>
      <c r="AM147" s="34">
        <f t="shared" si="74"/>
        <v>0</v>
      </c>
      <c r="AN147" s="34">
        <f t="shared" si="74"/>
        <v>0</v>
      </c>
      <c r="AO147" s="34">
        <f t="shared" si="74"/>
        <v>0</v>
      </c>
      <c r="AP147" s="34">
        <f t="shared" si="74"/>
        <v>0</v>
      </c>
      <c r="AQ147" s="34">
        <f t="shared" si="74"/>
        <v>0</v>
      </c>
      <c r="AR147" s="34">
        <f t="shared" si="74"/>
        <v>0</v>
      </c>
      <c r="AS147" s="34">
        <f t="shared" si="74"/>
        <v>0</v>
      </c>
      <c r="AT147" s="34">
        <f t="shared" si="74"/>
        <v>0</v>
      </c>
      <c r="AU147" s="34">
        <f t="shared" si="74"/>
        <v>0</v>
      </c>
    </row>
    <row r="148" spans="2:47" hidden="1" outlineLevel="1">
      <c r="B148" s="32" t="s">
        <v>933</v>
      </c>
      <c r="C148" s="34">
        <f t="shared" si="72"/>
        <v>0</v>
      </c>
      <c r="D148" s="34">
        <f t="shared" si="72"/>
        <v>0</v>
      </c>
      <c r="E148" s="34">
        <f t="shared" si="72"/>
        <v>0</v>
      </c>
      <c r="F148" s="34">
        <f t="shared" si="72"/>
        <v>0</v>
      </c>
      <c r="G148" s="34">
        <f t="shared" si="72"/>
        <v>0</v>
      </c>
      <c r="H148" s="34">
        <f t="shared" si="72"/>
        <v>0</v>
      </c>
      <c r="I148" s="34">
        <f t="shared" si="72"/>
        <v>0</v>
      </c>
      <c r="J148" s="34">
        <f t="shared" si="72"/>
        <v>0</v>
      </c>
      <c r="K148" s="34">
        <f t="shared" si="72"/>
        <v>0</v>
      </c>
      <c r="L148" s="34">
        <f t="shared" si="72"/>
        <v>0</v>
      </c>
      <c r="M148" s="34">
        <f t="shared" si="72"/>
        <v>0</v>
      </c>
      <c r="N148" s="34">
        <f t="shared" si="72"/>
        <v>0</v>
      </c>
      <c r="O148" s="34">
        <f t="shared" si="72"/>
        <v>0</v>
      </c>
      <c r="P148" s="34">
        <f t="shared" si="72"/>
        <v>0</v>
      </c>
      <c r="Q148" s="34">
        <f t="shared" si="72"/>
        <v>0</v>
      </c>
      <c r="R148" s="34">
        <f t="shared" si="72"/>
        <v>0</v>
      </c>
      <c r="S148" s="34">
        <f t="shared" si="73"/>
        <v>0</v>
      </c>
      <c r="T148" s="34">
        <f t="shared" si="73"/>
        <v>97</v>
      </c>
      <c r="U148" s="34">
        <f t="shared" si="73"/>
        <v>97</v>
      </c>
      <c r="V148" s="34">
        <f t="shared" si="73"/>
        <v>97</v>
      </c>
      <c r="W148" s="34">
        <f t="shared" si="73"/>
        <v>97</v>
      </c>
      <c r="X148" s="34">
        <f t="shared" si="73"/>
        <v>97</v>
      </c>
      <c r="Y148" s="34">
        <f t="shared" si="73"/>
        <v>97</v>
      </c>
      <c r="Z148" s="34">
        <f t="shared" si="73"/>
        <v>97</v>
      </c>
      <c r="AA148" s="34">
        <f t="shared" si="73"/>
        <v>97</v>
      </c>
      <c r="AB148" s="34">
        <f t="shared" si="73"/>
        <v>152</v>
      </c>
      <c r="AC148" s="34">
        <f t="shared" si="73"/>
        <v>152</v>
      </c>
      <c r="AD148" s="34">
        <f t="shared" si="73"/>
        <v>152</v>
      </c>
      <c r="AE148" s="34">
        <f t="shared" si="73"/>
        <v>0</v>
      </c>
      <c r="AF148" s="34">
        <f t="shared" si="73"/>
        <v>0</v>
      </c>
      <c r="AG148" s="34">
        <f t="shared" si="73"/>
        <v>0</v>
      </c>
      <c r="AH148" s="34">
        <f t="shared" si="73"/>
        <v>0</v>
      </c>
      <c r="AI148" s="34">
        <f t="shared" si="74"/>
        <v>0</v>
      </c>
      <c r="AJ148" s="34">
        <f t="shared" si="74"/>
        <v>0</v>
      </c>
      <c r="AK148" s="34">
        <f t="shared" si="74"/>
        <v>0</v>
      </c>
      <c r="AL148" s="34">
        <f t="shared" si="74"/>
        <v>0</v>
      </c>
      <c r="AM148" s="34">
        <f t="shared" si="74"/>
        <v>0</v>
      </c>
      <c r="AN148" s="34">
        <f t="shared" si="74"/>
        <v>0</v>
      </c>
      <c r="AO148" s="34">
        <f t="shared" si="74"/>
        <v>0</v>
      </c>
      <c r="AP148" s="34">
        <f t="shared" si="74"/>
        <v>0</v>
      </c>
      <c r="AQ148" s="34">
        <f t="shared" si="74"/>
        <v>0</v>
      </c>
      <c r="AR148" s="34">
        <f t="shared" si="74"/>
        <v>0</v>
      </c>
      <c r="AS148" s="34">
        <f t="shared" si="74"/>
        <v>0</v>
      </c>
      <c r="AT148" s="34">
        <f t="shared" si="74"/>
        <v>0</v>
      </c>
      <c r="AU148" s="34">
        <f t="shared" si="74"/>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R153" si="75">C150</f>
        <v>0</v>
      </c>
      <c r="D151" s="34">
        <f t="shared" si="75"/>
        <v>0</v>
      </c>
      <c r="E151" s="34">
        <f t="shared" si="75"/>
        <v>0</v>
      </c>
      <c r="F151" s="34">
        <f t="shared" si="75"/>
        <v>0</v>
      </c>
      <c r="G151" s="34">
        <f t="shared" si="75"/>
        <v>0</v>
      </c>
      <c r="H151" s="34">
        <f t="shared" si="75"/>
        <v>0</v>
      </c>
      <c r="I151" s="34">
        <f t="shared" si="75"/>
        <v>0</v>
      </c>
      <c r="J151" s="34">
        <f t="shared" si="75"/>
        <v>0</v>
      </c>
      <c r="K151" s="34">
        <f t="shared" si="75"/>
        <v>0</v>
      </c>
      <c r="L151" s="34">
        <f t="shared" si="75"/>
        <v>0</v>
      </c>
      <c r="M151" s="34">
        <f t="shared" si="75"/>
        <v>0</v>
      </c>
      <c r="N151" s="34">
        <f t="shared" si="75"/>
        <v>0</v>
      </c>
      <c r="O151" s="34">
        <f t="shared" si="75"/>
        <v>0</v>
      </c>
      <c r="P151" s="34">
        <f t="shared" si="75"/>
        <v>0</v>
      </c>
      <c r="Q151" s="34">
        <f t="shared" si="75"/>
        <v>0</v>
      </c>
      <c r="R151" s="34">
        <f t="shared" si="75"/>
        <v>348</v>
      </c>
      <c r="S151" s="34">
        <f t="shared" ref="S151:AH153" si="76">S150</f>
        <v>348</v>
      </c>
      <c r="T151" s="34">
        <f t="shared" si="76"/>
        <v>7</v>
      </c>
      <c r="U151" s="34">
        <f t="shared" si="76"/>
        <v>7</v>
      </c>
      <c r="V151" s="34">
        <f t="shared" si="76"/>
        <v>7</v>
      </c>
      <c r="W151" s="34">
        <f t="shared" si="76"/>
        <v>7</v>
      </c>
      <c r="X151" s="34">
        <f t="shared" si="76"/>
        <v>7</v>
      </c>
      <c r="Y151" s="34">
        <f t="shared" si="76"/>
        <v>7</v>
      </c>
      <c r="Z151" s="34">
        <f t="shared" si="76"/>
        <v>7</v>
      </c>
      <c r="AA151" s="34">
        <f t="shared" si="76"/>
        <v>7</v>
      </c>
      <c r="AB151" s="34">
        <f t="shared" si="76"/>
        <v>0</v>
      </c>
      <c r="AC151" s="34">
        <f t="shared" si="76"/>
        <v>0</v>
      </c>
      <c r="AD151" s="34">
        <f t="shared" si="76"/>
        <v>0</v>
      </c>
      <c r="AE151" s="34">
        <f t="shared" si="76"/>
        <v>0</v>
      </c>
      <c r="AF151" s="34">
        <f t="shared" si="76"/>
        <v>0</v>
      </c>
      <c r="AG151" s="34">
        <f t="shared" si="76"/>
        <v>0</v>
      </c>
      <c r="AH151" s="34">
        <f t="shared" si="76"/>
        <v>0</v>
      </c>
      <c r="AI151" s="34">
        <f t="shared" ref="AI151:AU153" si="77">AI150</f>
        <v>0</v>
      </c>
      <c r="AJ151" s="34">
        <f t="shared" si="77"/>
        <v>0</v>
      </c>
      <c r="AK151" s="34">
        <f t="shared" si="77"/>
        <v>0</v>
      </c>
      <c r="AL151" s="34">
        <f t="shared" si="77"/>
        <v>0</v>
      </c>
      <c r="AM151" s="34">
        <f t="shared" si="77"/>
        <v>0</v>
      </c>
      <c r="AN151" s="34">
        <f t="shared" si="77"/>
        <v>0</v>
      </c>
      <c r="AO151" s="34">
        <f t="shared" si="77"/>
        <v>0</v>
      </c>
      <c r="AP151" s="34">
        <f t="shared" si="77"/>
        <v>0</v>
      </c>
      <c r="AQ151" s="34">
        <f t="shared" si="77"/>
        <v>0</v>
      </c>
      <c r="AR151" s="34">
        <f t="shared" si="77"/>
        <v>0</v>
      </c>
      <c r="AS151" s="34">
        <f t="shared" si="77"/>
        <v>0</v>
      </c>
      <c r="AT151" s="34">
        <f t="shared" si="77"/>
        <v>0</v>
      </c>
      <c r="AU151" s="34">
        <f t="shared" si="77"/>
        <v>0</v>
      </c>
    </row>
    <row r="152" spans="2:47" hidden="1" outlineLevel="1">
      <c r="B152" s="32" t="s">
        <v>932</v>
      </c>
      <c r="C152" s="34">
        <f t="shared" si="75"/>
        <v>0</v>
      </c>
      <c r="D152" s="34">
        <f t="shared" si="75"/>
        <v>0</v>
      </c>
      <c r="E152" s="34">
        <f t="shared" si="75"/>
        <v>0</v>
      </c>
      <c r="F152" s="34">
        <f t="shared" si="75"/>
        <v>0</v>
      </c>
      <c r="G152" s="34">
        <f t="shared" si="75"/>
        <v>0</v>
      </c>
      <c r="H152" s="34">
        <f t="shared" si="75"/>
        <v>0</v>
      </c>
      <c r="I152" s="34">
        <f t="shared" si="75"/>
        <v>0</v>
      </c>
      <c r="J152" s="34">
        <f t="shared" si="75"/>
        <v>0</v>
      </c>
      <c r="K152" s="34">
        <f t="shared" si="75"/>
        <v>0</v>
      </c>
      <c r="L152" s="34">
        <f t="shared" si="75"/>
        <v>0</v>
      </c>
      <c r="M152" s="34">
        <f t="shared" si="75"/>
        <v>0</v>
      </c>
      <c r="N152" s="34">
        <f t="shared" si="75"/>
        <v>0</v>
      </c>
      <c r="O152" s="34">
        <f t="shared" si="75"/>
        <v>0</v>
      </c>
      <c r="P152" s="34">
        <f t="shared" si="75"/>
        <v>0</v>
      </c>
      <c r="Q152" s="34">
        <f t="shared" si="75"/>
        <v>0</v>
      </c>
      <c r="R152" s="34">
        <f t="shared" si="75"/>
        <v>348</v>
      </c>
      <c r="S152" s="34">
        <f t="shared" si="76"/>
        <v>348</v>
      </c>
      <c r="T152" s="34">
        <f t="shared" si="76"/>
        <v>7</v>
      </c>
      <c r="U152" s="34">
        <f t="shared" si="76"/>
        <v>7</v>
      </c>
      <c r="V152" s="34">
        <f t="shared" si="76"/>
        <v>7</v>
      </c>
      <c r="W152" s="34">
        <f t="shared" si="76"/>
        <v>7</v>
      </c>
      <c r="X152" s="34">
        <f t="shared" si="76"/>
        <v>7</v>
      </c>
      <c r="Y152" s="34">
        <f t="shared" si="76"/>
        <v>7</v>
      </c>
      <c r="Z152" s="34">
        <f t="shared" si="76"/>
        <v>7</v>
      </c>
      <c r="AA152" s="34">
        <f t="shared" si="76"/>
        <v>7</v>
      </c>
      <c r="AB152" s="34">
        <f t="shared" si="76"/>
        <v>0</v>
      </c>
      <c r="AC152" s="34">
        <f t="shared" si="76"/>
        <v>0</v>
      </c>
      <c r="AD152" s="34">
        <f t="shared" si="76"/>
        <v>0</v>
      </c>
      <c r="AE152" s="34">
        <f t="shared" si="76"/>
        <v>0</v>
      </c>
      <c r="AF152" s="34">
        <f t="shared" si="76"/>
        <v>0</v>
      </c>
      <c r="AG152" s="34">
        <f t="shared" si="76"/>
        <v>0</v>
      </c>
      <c r="AH152" s="34">
        <f t="shared" si="76"/>
        <v>0</v>
      </c>
      <c r="AI152" s="34">
        <f t="shared" si="77"/>
        <v>0</v>
      </c>
      <c r="AJ152" s="34">
        <f t="shared" si="77"/>
        <v>0</v>
      </c>
      <c r="AK152" s="34">
        <f t="shared" si="77"/>
        <v>0</v>
      </c>
      <c r="AL152" s="34">
        <f t="shared" si="77"/>
        <v>0</v>
      </c>
      <c r="AM152" s="34">
        <f t="shared" si="77"/>
        <v>0</v>
      </c>
      <c r="AN152" s="34">
        <f t="shared" si="77"/>
        <v>0</v>
      </c>
      <c r="AO152" s="34">
        <f t="shared" si="77"/>
        <v>0</v>
      </c>
      <c r="AP152" s="34">
        <f t="shared" si="77"/>
        <v>0</v>
      </c>
      <c r="AQ152" s="34">
        <f t="shared" si="77"/>
        <v>0</v>
      </c>
      <c r="AR152" s="34">
        <f t="shared" si="77"/>
        <v>0</v>
      </c>
      <c r="AS152" s="34">
        <f t="shared" si="77"/>
        <v>0</v>
      </c>
      <c r="AT152" s="34">
        <f t="shared" si="77"/>
        <v>0</v>
      </c>
      <c r="AU152" s="34">
        <f t="shared" si="77"/>
        <v>0</v>
      </c>
    </row>
    <row r="153" spans="2:47" hidden="1" outlineLevel="1">
      <c r="B153" s="32" t="s">
        <v>933</v>
      </c>
      <c r="C153" s="34">
        <f t="shared" si="75"/>
        <v>0</v>
      </c>
      <c r="D153" s="34">
        <f t="shared" si="75"/>
        <v>0</v>
      </c>
      <c r="E153" s="34">
        <f t="shared" si="75"/>
        <v>0</v>
      </c>
      <c r="F153" s="34">
        <f t="shared" si="75"/>
        <v>0</v>
      </c>
      <c r="G153" s="34">
        <f t="shared" si="75"/>
        <v>0</v>
      </c>
      <c r="H153" s="34">
        <f t="shared" si="75"/>
        <v>0</v>
      </c>
      <c r="I153" s="34">
        <f t="shared" si="75"/>
        <v>0</v>
      </c>
      <c r="J153" s="34">
        <f t="shared" si="75"/>
        <v>0</v>
      </c>
      <c r="K153" s="34">
        <f t="shared" si="75"/>
        <v>0</v>
      </c>
      <c r="L153" s="34">
        <f t="shared" si="75"/>
        <v>0</v>
      </c>
      <c r="M153" s="34">
        <f t="shared" si="75"/>
        <v>0</v>
      </c>
      <c r="N153" s="34">
        <f t="shared" si="75"/>
        <v>0</v>
      </c>
      <c r="O153" s="34">
        <f t="shared" si="75"/>
        <v>0</v>
      </c>
      <c r="P153" s="34">
        <f t="shared" si="75"/>
        <v>0</v>
      </c>
      <c r="Q153" s="34">
        <f t="shared" si="75"/>
        <v>0</v>
      </c>
      <c r="R153" s="34">
        <f t="shared" si="75"/>
        <v>348</v>
      </c>
      <c r="S153" s="34">
        <f t="shared" si="76"/>
        <v>348</v>
      </c>
      <c r="T153" s="34">
        <f t="shared" si="76"/>
        <v>7</v>
      </c>
      <c r="U153" s="34">
        <f t="shared" si="76"/>
        <v>7</v>
      </c>
      <c r="V153" s="34">
        <f t="shared" si="76"/>
        <v>7</v>
      </c>
      <c r="W153" s="34">
        <f t="shared" si="76"/>
        <v>7</v>
      </c>
      <c r="X153" s="34">
        <f t="shared" si="76"/>
        <v>7</v>
      </c>
      <c r="Y153" s="34">
        <f t="shared" si="76"/>
        <v>7</v>
      </c>
      <c r="Z153" s="34">
        <f t="shared" si="76"/>
        <v>7</v>
      </c>
      <c r="AA153" s="34">
        <f t="shared" si="76"/>
        <v>7</v>
      </c>
      <c r="AB153" s="34">
        <f t="shared" si="76"/>
        <v>0</v>
      </c>
      <c r="AC153" s="34">
        <f t="shared" si="76"/>
        <v>0</v>
      </c>
      <c r="AD153" s="34">
        <f t="shared" si="76"/>
        <v>0</v>
      </c>
      <c r="AE153" s="34">
        <f t="shared" si="76"/>
        <v>0</v>
      </c>
      <c r="AF153" s="34">
        <f t="shared" si="76"/>
        <v>0</v>
      </c>
      <c r="AG153" s="34">
        <f t="shared" si="76"/>
        <v>0</v>
      </c>
      <c r="AH153" s="34">
        <f t="shared" si="76"/>
        <v>0</v>
      </c>
      <c r="AI153" s="34">
        <f t="shared" si="77"/>
        <v>0</v>
      </c>
      <c r="AJ153" s="34">
        <f t="shared" si="77"/>
        <v>0</v>
      </c>
      <c r="AK153" s="34">
        <f t="shared" si="77"/>
        <v>0</v>
      </c>
      <c r="AL153" s="34">
        <f t="shared" si="77"/>
        <v>0</v>
      </c>
      <c r="AM153" s="34">
        <f t="shared" si="77"/>
        <v>0</v>
      </c>
      <c r="AN153" s="34">
        <f t="shared" si="77"/>
        <v>0</v>
      </c>
      <c r="AO153" s="34">
        <f t="shared" si="77"/>
        <v>0</v>
      </c>
      <c r="AP153" s="34">
        <f t="shared" si="77"/>
        <v>0</v>
      </c>
      <c r="AQ153" s="34">
        <f t="shared" si="77"/>
        <v>0</v>
      </c>
      <c r="AR153" s="34">
        <f t="shared" si="77"/>
        <v>0</v>
      </c>
      <c r="AS153" s="34">
        <f t="shared" si="77"/>
        <v>0</v>
      </c>
      <c r="AT153" s="34">
        <f t="shared" si="77"/>
        <v>0</v>
      </c>
      <c r="AU153" s="34">
        <f t="shared" si="77"/>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R158" si="78">C155</f>
        <v>0</v>
      </c>
      <c r="D156" s="34">
        <f t="shared" si="78"/>
        <v>0</v>
      </c>
      <c r="E156" s="34">
        <f t="shared" si="78"/>
        <v>0</v>
      </c>
      <c r="F156" s="34">
        <f t="shared" si="78"/>
        <v>0</v>
      </c>
      <c r="G156" s="34">
        <f t="shared" si="78"/>
        <v>0</v>
      </c>
      <c r="H156" s="34">
        <f t="shared" si="78"/>
        <v>0</v>
      </c>
      <c r="I156" s="34">
        <f t="shared" si="78"/>
        <v>0</v>
      </c>
      <c r="J156" s="34">
        <f t="shared" si="78"/>
        <v>0</v>
      </c>
      <c r="K156" s="34">
        <f t="shared" si="78"/>
        <v>0</v>
      </c>
      <c r="L156" s="34">
        <f t="shared" si="78"/>
        <v>0</v>
      </c>
      <c r="M156" s="34">
        <f t="shared" si="78"/>
        <v>0</v>
      </c>
      <c r="N156" s="34">
        <f t="shared" si="78"/>
        <v>0</v>
      </c>
      <c r="O156" s="34">
        <f t="shared" si="78"/>
        <v>0</v>
      </c>
      <c r="P156" s="34">
        <f t="shared" si="78"/>
        <v>0</v>
      </c>
      <c r="Q156" s="34">
        <f t="shared" si="78"/>
        <v>0</v>
      </c>
      <c r="R156" s="34">
        <f t="shared" si="78"/>
        <v>0</v>
      </c>
      <c r="S156" s="34">
        <f t="shared" ref="S156:AH158" si="79">S155</f>
        <v>0</v>
      </c>
      <c r="T156" s="34">
        <f t="shared" si="79"/>
        <v>0</v>
      </c>
      <c r="U156" s="34">
        <f t="shared" si="79"/>
        <v>0</v>
      </c>
      <c r="V156" s="34">
        <f t="shared" si="79"/>
        <v>0</v>
      </c>
      <c r="W156" s="34">
        <f t="shared" si="79"/>
        <v>0</v>
      </c>
      <c r="X156" s="34">
        <f t="shared" si="79"/>
        <v>0</v>
      </c>
      <c r="Y156" s="34">
        <f t="shared" si="79"/>
        <v>0</v>
      </c>
      <c r="Z156" s="34">
        <f t="shared" si="79"/>
        <v>0</v>
      </c>
      <c r="AA156" s="34">
        <f t="shared" si="79"/>
        <v>0</v>
      </c>
      <c r="AB156" s="34">
        <f t="shared" si="79"/>
        <v>0</v>
      </c>
      <c r="AC156" s="34">
        <f t="shared" si="79"/>
        <v>0</v>
      </c>
      <c r="AD156" s="34">
        <f t="shared" si="79"/>
        <v>0</v>
      </c>
      <c r="AE156" s="34">
        <f t="shared" si="79"/>
        <v>0</v>
      </c>
      <c r="AF156" s="34">
        <f t="shared" si="79"/>
        <v>0</v>
      </c>
      <c r="AG156" s="34">
        <f t="shared" si="79"/>
        <v>0</v>
      </c>
      <c r="AH156" s="34">
        <f t="shared" si="79"/>
        <v>0</v>
      </c>
      <c r="AI156" s="34">
        <f t="shared" ref="AI156:AU158" si="80">AI155</f>
        <v>0</v>
      </c>
      <c r="AJ156" s="34">
        <f t="shared" si="80"/>
        <v>0</v>
      </c>
      <c r="AK156" s="34">
        <f t="shared" si="80"/>
        <v>0</v>
      </c>
      <c r="AL156" s="34">
        <f t="shared" si="80"/>
        <v>0</v>
      </c>
      <c r="AM156" s="34">
        <f t="shared" si="80"/>
        <v>0</v>
      </c>
      <c r="AN156" s="34">
        <f t="shared" si="80"/>
        <v>0</v>
      </c>
      <c r="AO156" s="34">
        <f t="shared" si="80"/>
        <v>0</v>
      </c>
      <c r="AP156" s="34">
        <f t="shared" si="80"/>
        <v>0</v>
      </c>
      <c r="AQ156" s="34">
        <f t="shared" si="80"/>
        <v>0</v>
      </c>
      <c r="AR156" s="34">
        <f t="shared" si="80"/>
        <v>0</v>
      </c>
      <c r="AS156" s="34">
        <f t="shared" si="80"/>
        <v>0</v>
      </c>
      <c r="AT156" s="34">
        <f t="shared" si="80"/>
        <v>0</v>
      </c>
      <c r="AU156" s="34">
        <f t="shared" si="80"/>
        <v>0</v>
      </c>
    </row>
    <row r="157" spans="2:47" hidden="1" outlineLevel="1">
      <c r="B157" s="32" t="s">
        <v>932</v>
      </c>
      <c r="C157" s="34">
        <f t="shared" si="78"/>
        <v>0</v>
      </c>
      <c r="D157" s="34">
        <f t="shared" si="78"/>
        <v>0</v>
      </c>
      <c r="E157" s="34">
        <f t="shared" si="78"/>
        <v>0</v>
      </c>
      <c r="F157" s="34">
        <f t="shared" si="78"/>
        <v>0</v>
      </c>
      <c r="G157" s="34">
        <f t="shared" si="78"/>
        <v>0</v>
      </c>
      <c r="H157" s="34">
        <f t="shared" si="78"/>
        <v>0</v>
      </c>
      <c r="I157" s="34">
        <f t="shared" si="78"/>
        <v>0</v>
      </c>
      <c r="J157" s="34">
        <f t="shared" si="78"/>
        <v>0</v>
      </c>
      <c r="K157" s="34">
        <f t="shared" si="78"/>
        <v>0</v>
      </c>
      <c r="L157" s="34">
        <f t="shared" si="78"/>
        <v>0</v>
      </c>
      <c r="M157" s="34">
        <f t="shared" si="78"/>
        <v>0</v>
      </c>
      <c r="N157" s="34">
        <f t="shared" si="78"/>
        <v>0</v>
      </c>
      <c r="O157" s="34">
        <f t="shared" si="78"/>
        <v>0</v>
      </c>
      <c r="P157" s="34">
        <f t="shared" si="78"/>
        <v>0</v>
      </c>
      <c r="Q157" s="34">
        <f t="shared" si="78"/>
        <v>0</v>
      </c>
      <c r="R157" s="34">
        <f t="shared" si="78"/>
        <v>0</v>
      </c>
      <c r="S157" s="34">
        <f t="shared" si="79"/>
        <v>0</v>
      </c>
      <c r="T157" s="34">
        <f t="shared" si="79"/>
        <v>0</v>
      </c>
      <c r="U157" s="34">
        <f t="shared" si="79"/>
        <v>0</v>
      </c>
      <c r="V157" s="34">
        <f t="shared" si="79"/>
        <v>0</v>
      </c>
      <c r="W157" s="34">
        <f t="shared" si="79"/>
        <v>0</v>
      </c>
      <c r="X157" s="34">
        <f t="shared" si="79"/>
        <v>0</v>
      </c>
      <c r="Y157" s="34">
        <f t="shared" si="79"/>
        <v>0</v>
      </c>
      <c r="Z157" s="34">
        <f t="shared" si="79"/>
        <v>0</v>
      </c>
      <c r="AA157" s="34">
        <f t="shared" si="79"/>
        <v>0</v>
      </c>
      <c r="AB157" s="34">
        <f t="shared" si="79"/>
        <v>0</v>
      </c>
      <c r="AC157" s="34">
        <f t="shared" si="79"/>
        <v>0</v>
      </c>
      <c r="AD157" s="34">
        <f t="shared" si="79"/>
        <v>0</v>
      </c>
      <c r="AE157" s="34">
        <f t="shared" si="79"/>
        <v>0</v>
      </c>
      <c r="AF157" s="34">
        <f t="shared" si="79"/>
        <v>0</v>
      </c>
      <c r="AG157" s="34">
        <f t="shared" si="79"/>
        <v>0</v>
      </c>
      <c r="AH157" s="34">
        <f t="shared" si="79"/>
        <v>0</v>
      </c>
      <c r="AI157" s="34">
        <f t="shared" si="80"/>
        <v>0</v>
      </c>
      <c r="AJ157" s="34">
        <f t="shared" si="80"/>
        <v>0</v>
      </c>
      <c r="AK157" s="34">
        <f t="shared" si="80"/>
        <v>0</v>
      </c>
      <c r="AL157" s="34">
        <f t="shared" si="80"/>
        <v>0</v>
      </c>
      <c r="AM157" s="34">
        <f t="shared" si="80"/>
        <v>0</v>
      </c>
      <c r="AN157" s="34">
        <f t="shared" si="80"/>
        <v>0</v>
      </c>
      <c r="AO157" s="34">
        <f t="shared" si="80"/>
        <v>0</v>
      </c>
      <c r="AP157" s="34">
        <f t="shared" si="80"/>
        <v>0</v>
      </c>
      <c r="AQ157" s="34">
        <f t="shared" si="80"/>
        <v>0</v>
      </c>
      <c r="AR157" s="34">
        <f t="shared" si="80"/>
        <v>0</v>
      </c>
      <c r="AS157" s="34">
        <f t="shared" si="80"/>
        <v>0</v>
      </c>
      <c r="AT157" s="34">
        <f t="shared" si="80"/>
        <v>0</v>
      </c>
      <c r="AU157" s="34">
        <f t="shared" si="80"/>
        <v>0</v>
      </c>
    </row>
    <row r="158" spans="2:47" hidden="1" outlineLevel="1">
      <c r="B158" s="32" t="s">
        <v>933</v>
      </c>
      <c r="C158" s="34">
        <f t="shared" si="78"/>
        <v>0</v>
      </c>
      <c r="D158" s="34">
        <f t="shared" si="78"/>
        <v>0</v>
      </c>
      <c r="E158" s="34">
        <f t="shared" si="78"/>
        <v>0</v>
      </c>
      <c r="F158" s="34">
        <f t="shared" si="78"/>
        <v>0</v>
      </c>
      <c r="G158" s="34">
        <f t="shared" si="78"/>
        <v>0</v>
      </c>
      <c r="H158" s="34">
        <f t="shared" si="78"/>
        <v>0</v>
      </c>
      <c r="I158" s="34">
        <f t="shared" si="78"/>
        <v>0</v>
      </c>
      <c r="J158" s="34">
        <f t="shared" si="78"/>
        <v>0</v>
      </c>
      <c r="K158" s="34">
        <f t="shared" si="78"/>
        <v>0</v>
      </c>
      <c r="L158" s="34">
        <f t="shared" si="78"/>
        <v>0</v>
      </c>
      <c r="M158" s="34">
        <f t="shared" si="78"/>
        <v>0</v>
      </c>
      <c r="N158" s="34">
        <f t="shared" si="78"/>
        <v>0</v>
      </c>
      <c r="O158" s="34">
        <f t="shared" si="78"/>
        <v>0</v>
      </c>
      <c r="P158" s="34">
        <f t="shared" si="78"/>
        <v>0</v>
      </c>
      <c r="Q158" s="34">
        <f t="shared" si="78"/>
        <v>0</v>
      </c>
      <c r="R158" s="34">
        <f t="shared" si="78"/>
        <v>0</v>
      </c>
      <c r="S158" s="34">
        <f t="shared" si="79"/>
        <v>0</v>
      </c>
      <c r="T158" s="34">
        <f t="shared" si="79"/>
        <v>0</v>
      </c>
      <c r="U158" s="34">
        <f t="shared" si="79"/>
        <v>0</v>
      </c>
      <c r="V158" s="34">
        <f t="shared" si="79"/>
        <v>0</v>
      </c>
      <c r="W158" s="34">
        <f t="shared" si="79"/>
        <v>0</v>
      </c>
      <c r="X158" s="34">
        <f t="shared" si="79"/>
        <v>0</v>
      </c>
      <c r="Y158" s="34">
        <f t="shared" si="79"/>
        <v>0</v>
      </c>
      <c r="Z158" s="34">
        <f t="shared" si="79"/>
        <v>0</v>
      </c>
      <c r="AA158" s="34">
        <f t="shared" si="79"/>
        <v>0</v>
      </c>
      <c r="AB158" s="34">
        <f t="shared" si="79"/>
        <v>0</v>
      </c>
      <c r="AC158" s="34">
        <f t="shared" si="79"/>
        <v>0</v>
      </c>
      <c r="AD158" s="34">
        <f t="shared" si="79"/>
        <v>0</v>
      </c>
      <c r="AE158" s="34">
        <f t="shared" si="79"/>
        <v>0</v>
      </c>
      <c r="AF158" s="34">
        <f t="shared" si="79"/>
        <v>0</v>
      </c>
      <c r="AG158" s="34">
        <f t="shared" si="79"/>
        <v>0</v>
      </c>
      <c r="AH158" s="34">
        <f t="shared" si="79"/>
        <v>0</v>
      </c>
      <c r="AI158" s="34">
        <f t="shared" si="80"/>
        <v>0</v>
      </c>
      <c r="AJ158" s="34">
        <f t="shared" si="80"/>
        <v>0</v>
      </c>
      <c r="AK158" s="34">
        <f t="shared" si="80"/>
        <v>0</v>
      </c>
      <c r="AL158" s="34">
        <f t="shared" si="80"/>
        <v>0</v>
      </c>
      <c r="AM158" s="34">
        <f t="shared" si="80"/>
        <v>0</v>
      </c>
      <c r="AN158" s="34">
        <f t="shared" si="80"/>
        <v>0</v>
      </c>
      <c r="AO158" s="34">
        <f t="shared" si="80"/>
        <v>0</v>
      </c>
      <c r="AP158" s="34">
        <f t="shared" si="80"/>
        <v>0</v>
      </c>
      <c r="AQ158" s="34">
        <f t="shared" si="80"/>
        <v>0</v>
      </c>
      <c r="AR158" s="34">
        <f t="shared" si="80"/>
        <v>0</v>
      </c>
      <c r="AS158" s="34">
        <f t="shared" si="80"/>
        <v>0</v>
      </c>
      <c r="AT158" s="34">
        <f t="shared" si="80"/>
        <v>0</v>
      </c>
      <c r="AU158" s="34">
        <f t="shared" si="80"/>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R163" si="81">C160</f>
        <v>0</v>
      </c>
      <c r="D161" s="34">
        <f t="shared" si="81"/>
        <v>0</v>
      </c>
      <c r="E161" s="34">
        <f t="shared" si="81"/>
        <v>0</v>
      </c>
      <c r="F161" s="34">
        <f t="shared" si="81"/>
        <v>0</v>
      </c>
      <c r="G161" s="34">
        <f t="shared" si="81"/>
        <v>0</v>
      </c>
      <c r="H161" s="34">
        <f t="shared" si="81"/>
        <v>0</v>
      </c>
      <c r="I161" s="34">
        <f t="shared" si="81"/>
        <v>0</v>
      </c>
      <c r="J161" s="34">
        <f t="shared" si="81"/>
        <v>0</v>
      </c>
      <c r="K161" s="34">
        <f t="shared" si="81"/>
        <v>0</v>
      </c>
      <c r="L161" s="34">
        <f t="shared" si="81"/>
        <v>0</v>
      </c>
      <c r="M161" s="34">
        <f t="shared" si="81"/>
        <v>0</v>
      </c>
      <c r="N161" s="34">
        <f t="shared" si="81"/>
        <v>0</v>
      </c>
      <c r="O161" s="34">
        <f t="shared" si="81"/>
        <v>0</v>
      </c>
      <c r="P161" s="34">
        <f t="shared" si="81"/>
        <v>0</v>
      </c>
      <c r="Q161" s="34">
        <f t="shared" si="81"/>
        <v>0</v>
      </c>
      <c r="R161" s="34">
        <f t="shared" si="81"/>
        <v>0</v>
      </c>
      <c r="S161" s="34">
        <f t="shared" ref="S161:AH163" si="82">S160</f>
        <v>0</v>
      </c>
      <c r="T161" s="34">
        <f t="shared" si="82"/>
        <v>0</v>
      </c>
      <c r="U161" s="34">
        <f t="shared" si="82"/>
        <v>0</v>
      </c>
      <c r="V161" s="34">
        <f t="shared" si="82"/>
        <v>0</v>
      </c>
      <c r="W161" s="34">
        <f t="shared" si="82"/>
        <v>0</v>
      </c>
      <c r="X161" s="34">
        <f t="shared" si="82"/>
        <v>0</v>
      </c>
      <c r="Y161" s="34">
        <f t="shared" si="82"/>
        <v>0</v>
      </c>
      <c r="Z161" s="34">
        <f t="shared" si="82"/>
        <v>0</v>
      </c>
      <c r="AA161" s="34">
        <f t="shared" si="82"/>
        <v>0</v>
      </c>
      <c r="AB161" s="34">
        <f t="shared" si="82"/>
        <v>0</v>
      </c>
      <c r="AC161" s="34">
        <f t="shared" si="82"/>
        <v>0</v>
      </c>
      <c r="AD161" s="34">
        <f t="shared" si="82"/>
        <v>0</v>
      </c>
      <c r="AE161" s="34">
        <f t="shared" si="82"/>
        <v>0</v>
      </c>
      <c r="AF161" s="34">
        <f t="shared" si="82"/>
        <v>0</v>
      </c>
      <c r="AG161" s="34">
        <f t="shared" si="82"/>
        <v>0</v>
      </c>
      <c r="AH161" s="34">
        <f t="shared" si="82"/>
        <v>0</v>
      </c>
      <c r="AI161" s="34">
        <f t="shared" ref="AI161:AU163" si="83">AI160</f>
        <v>0</v>
      </c>
      <c r="AJ161" s="34">
        <f t="shared" si="83"/>
        <v>0</v>
      </c>
      <c r="AK161" s="34">
        <f t="shared" si="83"/>
        <v>0</v>
      </c>
      <c r="AL161" s="34">
        <f t="shared" si="83"/>
        <v>0</v>
      </c>
      <c r="AM161" s="34">
        <f t="shared" si="83"/>
        <v>0</v>
      </c>
      <c r="AN161" s="34">
        <f t="shared" si="83"/>
        <v>0</v>
      </c>
      <c r="AO161" s="34">
        <f t="shared" si="83"/>
        <v>0</v>
      </c>
      <c r="AP161" s="34">
        <f t="shared" si="83"/>
        <v>0</v>
      </c>
      <c r="AQ161" s="34">
        <f t="shared" si="83"/>
        <v>0</v>
      </c>
      <c r="AR161" s="34">
        <f t="shared" si="83"/>
        <v>0</v>
      </c>
      <c r="AS161" s="34">
        <f t="shared" si="83"/>
        <v>0</v>
      </c>
      <c r="AT161" s="34">
        <f t="shared" si="83"/>
        <v>0</v>
      </c>
      <c r="AU161" s="34">
        <f t="shared" si="83"/>
        <v>0</v>
      </c>
    </row>
    <row r="162" spans="1:47" hidden="1" outlineLevel="1">
      <c r="B162" s="32" t="s">
        <v>932</v>
      </c>
      <c r="C162" s="34">
        <f t="shared" si="81"/>
        <v>0</v>
      </c>
      <c r="D162" s="34">
        <f t="shared" si="81"/>
        <v>0</v>
      </c>
      <c r="E162" s="34">
        <f t="shared" si="81"/>
        <v>0</v>
      </c>
      <c r="F162" s="34">
        <f t="shared" si="81"/>
        <v>0</v>
      </c>
      <c r="G162" s="34">
        <f t="shared" si="81"/>
        <v>0</v>
      </c>
      <c r="H162" s="34">
        <f t="shared" si="81"/>
        <v>0</v>
      </c>
      <c r="I162" s="34">
        <f t="shared" si="81"/>
        <v>0</v>
      </c>
      <c r="J162" s="34">
        <f t="shared" si="81"/>
        <v>0</v>
      </c>
      <c r="K162" s="34">
        <f t="shared" si="81"/>
        <v>0</v>
      </c>
      <c r="L162" s="34">
        <f t="shared" si="81"/>
        <v>0</v>
      </c>
      <c r="M162" s="34">
        <f t="shared" si="81"/>
        <v>0</v>
      </c>
      <c r="N162" s="34">
        <f t="shared" si="81"/>
        <v>0</v>
      </c>
      <c r="O162" s="34">
        <f t="shared" si="81"/>
        <v>0</v>
      </c>
      <c r="P162" s="34">
        <f t="shared" si="81"/>
        <v>0</v>
      </c>
      <c r="Q162" s="34">
        <f t="shared" si="81"/>
        <v>0</v>
      </c>
      <c r="R162" s="34">
        <f t="shared" si="81"/>
        <v>0</v>
      </c>
      <c r="S162" s="34">
        <f t="shared" si="82"/>
        <v>0</v>
      </c>
      <c r="T162" s="34">
        <f t="shared" si="82"/>
        <v>0</v>
      </c>
      <c r="U162" s="34">
        <f t="shared" si="82"/>
        <v>0</v>
      </c>
      <c r="V162" s="34">
        <f t="shared" si="82"/>
        <v>0</v>
      </c>
      <c r="W162" s="34">
        <f t="shared" si="82"/>
        <v>0</v>
      </c>
      <c r="X162" s="34">
        <f t="shared" si="82"/>
        <v>0</v>
      </c>
      <c r="Y162" s="34">
        <f t="shared" si="82"/>
        <v>0</v>
      </c>
      <c r="Z162" s="34">
        <f t="shared" si="82"/>
        <v>0</v>
      </c>
      <c r="AA162" s="34">
        <f t="shared" si="82"/>
        <v>0</v>
      </c>
      <c r="AB162" s="34">
        <f t="shared" si="82"/>
        <v>0</v>
      </c>
      <c r="AC162" s="34">
        <f t="shared" si="82"/>
        <v>0</v>
      </c>
      <c r="AD162" s="34">
        <f t="shared" si="82"/>
        <v>0</v>
      </c>
      <c r="AE162" s="34">
        <f t="shared" si="82"/>
        <v>0</v>
      </c>
      <c r="AF162" s="34">
        <f t="shared" si="82"/>
        <v>0</v>
      </c>
      <c r="AG162" s="34">
        <f t="shared" si="82"/>
        <v>0</v>
      </c>
      <c r="AH162" s="34">
        <f t="shared" si="82"/>
        <v>0</v>
      </c>
      <c r="AI162" s="34">
        <f t="shared" si="83"/>
        <v>0</v>
      </c>
      <c r="AJ162" s="34">
        <f t="shared" si="83"/>
        <v>0</v>
      </c>
      <c r="AK162" s="34">
        <f t="shared" si="83"/>
        <v>0</v>
      </c>
      <c r="AL162" s="34">
        <f t="shared" si="83"/>
        <v>0</v>
      </c>
      <c r="AM162" s="34">
        <f t="shared" si="83"/>
        <v>0</v>
      </c>
      <c r="AN162" s="34">
        <f t="shared" si="83"/>
        <v>0</v>
      </c>
      <c r="AO162" s="34">
        <f t="shared" si="83"/>
        <v>0</v>
      </c>
      <c r="AP162" s="34">
        <f t="shared" si="83"/>
        <v>0</v>
      </c>
      <c r="AQ162" s="34">
        <f t="shared" si="83"/>
        <v>0</v>
      </c>
      <c r="AR162" s="34">
        <f t="shared" si="83"/>
        <v>0</v>
      </c>
      <c r="AS162" s="34">
        <f t="shared" si="83"/>
        <v>0</v>
      </c>
      <c r="AT162" s="34">
        <f t="shared" si="83"/>
        <v>0</v>
      </c>
      <c r="AU162" s="34">
        <f t="shared" si="83"/>
        <v>0</v>
      </c>
    </row>
    <row r="163" spans="1:47" hidden="1" outlineLevel="1">
      <c r="B163" s="32" t="s">
        <v>933</v>
      </c>
      <c r="C163" s="34">
        <f t="shared" si="81"/>
        <v>0</v>
      </c>
      <c r="D163" s="34">
        <f t="shared" si="81"/>
        <v>0</v>
      </c>
      <c r="E163" s="34">
        <f t="shared" si="81"/>
        <v>0</v>
      </c>
      <c r="F163" s="34">
        <f t="shared" si="81"/>
        <v>0</v>
      </c>
      <c r="G163" s="34">
        <f t="shared" si="81"/>
        <v>0</v>
      </c>
      <c r="H163" s="34">
        <f t="shared" si="81"/>
        <v>0</v>
      </c>
      <c r="I163" s="34">
        <f t="shared" si="81"/>
        <v>0</v>
      </c>
      <c r="J163" s="34">
        <f t="shared" si="81"/>
        <v>0</v>
      </c>
      <c r="K163" s="34">
        <f t="shared" si="81"/>
        <v>0</v>
      </c>
      <c r="L163" s="34">
        <f t="shared" si="81"/>
        <v>0</v>
      </c>
      <c r="M163" s="34">
        <f t="shared" si="81"/>
        <v>0</v>
      </c>
      <c r="N163" s="34">
        <f t="shared" si="81"/>
        <v>0</v>
      </c>
      <c r="O163" s="34">
        <f t="shared" si="81"/>
        <v>0</v>
      </c>
      <c r="P163" s="34">
        <f t="shared" si="81"/>
        <v>0</v>
      </c>
      <c r="Q163" s="34">
        <f t="shared" si="81"/>
        <v>0</v>
      </c>
      <c r="R163" s="34">
        <f t="shared" si="81"/>
        <v>0</v>
      </c>
      <c r="S163" s="34">
        <f t="shared" si="82"/>
        <v>0</v>
      </c>
      <c r="T163" s="34">
        <f t="shared" si="82"/>
        <v>0</v>
      </c>
      <c r="U163" s="34">
        <f t="shared" si="82"/>
        <v>0</v>
      </c>
      <c r="V163" s="34">
        <f t="shared" si="82"/>
        <v>0</v>
      </c>
      <c r="W163" s="34">
        <f t="shared" si="82"/>
        <v>0</v>
      </c>
      <c r="X163" s="34">
        <f t="shared" si="82"/>
        <v>0</v>
      </c>
      <c r="Y163" s="34">
        <f t="shared" si="82"/>
        <v>0</v>
      </c>
      <c r="Z163" s="34">
        <f t="shared" si="82"/>
        <v>0</v>
      </c>
      <c r="AA163" s="34">
        <f t="shared" si="82"/>
        <v>0</v>
      </c>
      <c r="AB163" s="34">
        <f t="shared" si="82"/>
        <v>0</v>
      </c>
      <c r="AC163" s="34">
        <f t="shared" si="82"/>
        <v>0</v>
      </c>
      <c r="AD163" s="34">
        <f t="shared" si="82"/>
        <v>0</v>
      </c>
      <c r="AE163" s="34">
        <f t="shared" si="82"/>
        <v>0</v>
      </c>
      <c r="AF163" s="34">
        <f t="shared" si="82"/>
        <v>0</v>
      </c>
      <c r="AG163" s="34">
        <f t="shared" si="82"/>
        <v>0</v>
      </c>
      <c r="AH163" s="34">
        <f t="shared" si="82"/>
        <v>0</v>
      </c>
      <c r="AI163" s="34">
        <f t="shared" si="83"/>
        <v>0</v>
      </c>
      <c r="AJ163" s="34">
        <f t="shared" si="83"/>
        <v>0</v>
      </c>
      <c r="AK163" s="34">
        <f t="shared" si="83"/>
        <v>0</v>
      </c>
      <c r="AL163" s="34">
        <f t="shared" si="83"/>
        <v>0</v>
      </c>
      <c r="AM163" s="34">
        <f t="shared" si="83"/>
        <v>0</v>
      </c>
      <c r="AN163" s="34">
        <f t="shared" si="83"/>
        <v>0</v>
      </c>
      <c r="AO163" s="34">
        <f t="shared" si="83"/>
        <v>0</v>
      </c>
      <c r="AP163" s="34">
        <f t="shared" si="83"/>
        <v>0</v>
      </c>
      <c r="AQ163" s="34">
        <f t="shared" si="83"/>
        <v>0</v>
      </c>
      <c r="AR163" s="34">
        <f t="shared" si="83"/>
        <v>0</v>
      </c>
      <c r="AS163" s="34">
        <f t="shared" si="83"/>
        <v>0</v>
      </c>
      <c r="AT163" s="34">
        <f t="shared" si="83"/>
        <v>0</v>
      </c>
      <c r="AU163" s="34">
        <f t="shared" si="83"/>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R168" si="84">C165</f>
        <v>0</v>
      </c>
      <c r="D166" s="34">
        <f t="shared" si="84"/>
        <v>0</v>
      </c>
      <c r="E166" s="34">
        <f t="shared" si="84"/>
        <v>0</v>
      </c>
      <c r="F166" s="34">
        <f t="shared" si="84"/>
        <v>0</v>
      </c>
      <c r="G166" s="34">
        <f t="shared" si="84"/>
        <v>0</v>
      </c>
      <c r="H166" s="34">
        <f t="shared" si="84"/>
        <v>0</v>
      </c>
      <c r="I166" s="34">
        <f t="shared" si="84"/>
        <v>0</v>
      </c>
      <c r="J166" s="34">
        <f t="shared" si="84"/>
        <v>0</v>
      </c>
      <c r="K166" s="34">
        <f t="shared" si="84"/>
        <v>0</v>
      </c>
      <c r="L166" s="34">
        <f t="shared" si="84"/>
        <v>0</v>
      </c>
      <c r="M166" s="34">
        <f t="shared" si="84"/>
        <v>0</v>
      </c>
      <c r="N166" s="34">
        <f t="shared" si="84"/>
        <v>0</v>
      </c>
      <c r="O166" s="34">
        <f t="shared" si="84"/>
        <v>0</v>
      </c>
      <c r="P166" s="34">
        <f t="shared" si="84"/>
        <v>0</v>
      </c>
      <c r="Q166" s="34">
        <f t="shared" si="84"/>
        <v>0</v>
      </c>
      <c r="R166" s="34">
        <f t="shared" si="84"/>
        <v>0</v>
      </c>
      <c r="S166" s="34">
        <f t="shared" ref="S166:AH168" si="85">S165</f>
        <v>0</v>
      </c>
      <c r="T166" s="34">
        <f t="shared" si="85"/>
        <v>0</v>
      </c>
      <c r="U166" s="34">
        <f t="shared" si="85"/>
        <v>0</v>
      </c>
      <c r="V166" s="34">
        <f t="shared" si="85"/>
        <v>0</v>
      </c>
      <c r="W166" s="34">
        <f t="shared" si="85"/>
        <v>0</v>
      </c>
      <c r="X166" s="34">
        <f t="shared" si="85"/>
        <v>0</v>
      </c>
      <c r="Y166" s="34">
        <f t="shared" si="85"/>
        <v>0</v>
      </c>
      <c r="Z166" s="34">
        <f t="shared" si="85"/>
        <v>0</v>
      </c>
      <c r="AA166" s="34">
        <f t="shared" si="85"/>
        <v>0</v>
      </c>
      <c r="AB166" s="34">
        <f t="shared" si="85"/>
        <v>0</v>
      </c>
      <c r="AC166" s="34">
        <f t="shared" si="85"/>
        <v>0</v>
      </c>
      <c r="AD166" s="34">
        <f t="shared" si="85"/>
        <v>0</v>
      </c>
      <c r="AE166" s="34">
        <f t="shared" si="85"/>
        <v>0</v>
      </c>
      <c r="AF166" s="34">
        <f t="shared" si="85"/>
        <v>0</v>
      </c>
      <c r="AG166" s="34">
        <f t="shared" si="85"/>
        <v>0</v>
      </c>
      <c r="AH166" s="34">
        <f t="shared" si="85"/>
        <v>0</v>
      </c>
      <c r="AI166" s="34">
        <f t="shared" ref="AI166:AU168" si="86">AI165</f>
        <v>0</v>
      </c>
      <c r="AJ166" s="34">
        <f t="shared" si="86"/>
        <v>0</v>
      </c>
      <c r="AK166" s="34">
        <f t="shared" si="86"/>
        <v>0</v>
      </c>
      <c r="AL166" s="34">
        <f t="shared" si="86"/>
        <v>0</v>
      </c>
      <c r="AM166" s="34">
        <f t="shared" si="86"/>
        <v>0</v>
      </c>
      <c r="AN166" s="34">
        <f t="shared" si="86"/>
        <v>0</v>
      </c>
      <c r="AO166" s="34">
        <f t="shared" si="86"/>
        <v>0</v>
      </c>
      <c r="AP166" s="34">
        <f t="shared" si="86"/>
        <v>0</v>
      </c>
      <c r="AQ166" s="34">
        <f t="shared" si="86"/>
        <v>0</v>
      </c>
      <c r="AR166" s="34">
        <f t="shared" si="86"/>
        <v>0</v>
      </c>
      <c r="AS166" s="34">
        <f t="shared" si="86"/>
        <v>0</v>
      </c>
      <c r="AT166" s="34">
        <f t="shared" si="86"/>
        <v>0</v>
      </c>
      <c r="AU166" s="34">
        <f t="shared" si="86"/>
        <v>0</v>
      </c>
    </row>
    <row r="167" spans="1:47" hidden="1" outlineLevel="1">
      <c r="B167" s="32" t="s">
        <v>932</v>
      </c>
      <c r="C167" s="34">
        <f t="shared" si="84"/>
        <v>0</v>
      </c>
      <c r="D167" s="34">
        <f t="shared" si="84"/>
        <v>0</v>
      </c>
      <c r="E167" s="34">
        <f t="shared" si="84"/>
        <v>0</v>
      </c>
      <c r="F167" s="34">
        <f t="shared" si="84"/>
        <v>0</v>
      </c>
      <c r="G167" s="34">
        <f t="shared" si="84"/>
        <v>0</v>
      </c>
      <c r="H167" s="34">
        <f t="shared" si="84"/>
        <v>0</v>
      </c>
      <c r="I167" s="34">
        <f t="shared" si="84"/>
        <v>0</v>
      </c>
      <c r="J167" s="34">
        <f t="shared" si="84"/>
        <v>0</v>
      </c>
      <c r="K167" s="34">
        <f t="shared" si="84"/>
        <v>0</v>
      </c>
      <c r="L167" s="34">
        <f t="shared" si="84"/>
        <v>0</v>
      </c>
      <c r="M167" s="34">
        <f t="shared" si="84"/>
        <v>0</v>
      </c>
      <c r="N167" s="34">
        <f t="shared" si="84"/>
        <v>0</v>
      </c>
      <c r="O167" s="34">
        <f t="shared" si="84"/>
        <v>0</v>
      </c>
      <c r="P167" s="34">
        <f t="shared" si="84"/>
        <v>0</v>
      </c>
      <c r="Q167" s="34">
        <f t="shared" si="84"/>
        <v>0</v>
      </c>
      <c r="R167" s="34">
        <f t="shared" si="84"/>
        <v>0</v>
      </c>
      <c r="S167" s="34">
        <f t="shared" si="85"/>
        <v>0</v>
      </c>
      <c r="T167" s="34">
        <f t="shared" si="85"/>
        <v>0</v>
      </c>
      <c r="U167" s="34">
        <f t="shared" si="85"/>
        <v>0</v>
      </c>
      <c r="V167" s="34">
        <f t="shared" si="85"/>
        <v>0</v>
      </c>
      <c r="W167" s="34">
        <f t="shared" si="85"/>
        <v>0</v>
      </c>
      <c r="X167" s="34">
        <f t="shared" si="85"/>
        <v>0</v>
      </c>
      <c r="Y167" s="34">
        <f t="shared" si="85"/>
        <v>0</v>
      </c>
      <c r="Z167" s="34">
        <f t="shared" si="85"/>
        <v>0</v>
      </c>
      <c r="AA167" s="34">
        <f t="shared" si="85"/>
        <v>0</v>
      </c>
      <c r="AB167" s="34">
        <f t="shared" si="85"/>
        <v>0</v>
      </c>
      <c r="AC167" s="34">
        <f t="shared" si="85"/>
        <v>0</v>
      </c>
      <c r="AD167" s="34">
        <f t="shared" si="85"/>
        <v>0</v>
      </c>
      <c r="AE167" s="34">
        <f t="shared" si="85"/>
        <v>0</v>
      </c>
      <c r="AF167" s="34">
        <f t="shared" si="85"/>
        <v>0</v>
      </c>
      <c r="AG167" s="34">
        <f t="shared" si="85"/>
        <v>0</v>
      </c>
      <c r="AH167" s="34">
        <f t="shared" si="85"/>
        <v>0</v>
      </c>
      <c r="AI167" s="34">
        <f t="shared" si="86"/>
        <v>0</v>
      </c>
      <c r="AJ167" s="34">
        <f t="shared" si="86"/>
        <v>0</v>
      </c>
      <c r="AK167" s="34">
        <f t="shared" si="86"/>
        <v>0</v>
      </c>
      <c r="AL167" s="34">
        <f t="shared" si="86"/>
        <v>0</v>
      </c>
      <c r="AM167" s="34">
        <f t="shared" si="86"/>
        <v>0</v>
      </c>
      <c r="AN167" s="34">
        <f t="shared" si="86"/>
        <v>0</v>
      </c>
      <c r="AO167" s="34">
        <f t="shared" si="86"/>
        <v>0</v>
      </c>
      <c r="AP167" s="34">
        <f t="shared" si="86"/>
        <v>0</v>
      </c>
      <c r="AQ167" s="34">
        <f t="shared" si="86"/>
        <v>0</v>
      </c>
      <c r="AR167" s="34">
        <f t="shared" si="86"/>
        <v>0</v>
      </c>
      <c r="AS167" s="34">
        <f t="shared" si="86"/>
        <v>0</v>
      </c>
      <c r="AT167" s="34">
        <f t="shared" si="86"/>
        <v>0</v>
      </c>
      <c r="AU167" s="34">
        <f t="shared" si="86"/>
        <v>0</v>
      </c>
    </row>
    <row r="168" spans="1:47" hidden="1" outlineLevel="1">
      <c r="B168" s="32" t="s">
        <v>933</v>
      </c>
      <c r="C168" s="34">
        <f t="shared" si="84"/>
        <v>0</v>
      </c>
      <c r="D168" s="34">
        <f t="shared" si="84"/>
        <v>0</v>
      </c>
      <c r="E168" s="34">
        <f t="shared" si="84"/>
        <v>0</v>
      </c>
      <c r="F168" s="34">
        <f t="shared" si="84"/>
        <v>0</v>
      </c>
      <c r="G168" s="34">
        <f t="shared" si="84"/>
        <v>0</v>
      </c>
      <c r="H168" s="34">
        <f t="shared" si="84"/>
        <v>0</v>
      </c>
      <c r="I168" s="34">
        <f t="shared" si="84"/>
        <v>0</v>
      </c>
      <c r="J168" s="34">
        <f t="shared" si="84"/>
        <v>0</v>
      </c>
      <c r="K168" s="34">
        <f t="shared" si="84"/>
        <v>0</v>
      </c>
      <c r="L168" s="34">
        <f t="shared" si="84"/>
        <v>0</v>
      </c>
      <c r="M168" s="34">
        <f t="shared" si="84"/>
        <v>0</v>
      </c>
      <c r="N168" s="34">
        <f t="shared" si="84"/>
        <v>0</v>
      </c>
      <c r="O168" s="34">
        <f t="shared" si="84"/>
        <v>0</v>
      </c>
      <c r="P168" s="34">
        <f t="shared" si="84"/>
        <v>0</v>
      </c>
      <c r="Q168" s="34">
        <f t="shared" si="84"/>
        <v>0</v>
      </c>
      <c r="R168" s="34">
        <f t="shared" si="84"/>
        <v>0</v>
      </c>
      <c r="S168" s="34">
        <f t="shared" si="85"/>
        <v>0</v>
      </c>
      <c r="T168" s="34">
        <f t="shared" si="85"/>
        <v>0</v>
      </c>
      <c r="U168" s="34">
        <f t="shared" si="85"/>
        <v>0</v>
      </c>
      <c r="V168" s="34">
        <f t="shared" si="85"/>
        <v>0</v>
      </c>
      <c r="W168" s="34">
        <f t="shared" si="85"/>
        <v>0</v>
      </c>
      <c r="X168" s="34">
        <f t="shared" si="85"/>
        <v>0</v>
      </c>
      <c r="Y168" s="34">
        <f t="shared" si="85"/>
        <v>0</v>
      </c>
      <c r="Z168" s="34">
        <f t="shared" si="85"/>
        <v>0</v>
      </c>
      <c r="AA168" s="34">
        <f t="shared" si="85"/>
        <v>0</v>
      </c>
      <c r="AB168" s="34">
        <f t="shared" si="85"/>
        <v>0</v>
      </c>
      <c r="AC168" s="34">
        <f t="shared" si="85"/>
        <v>0</v>
      </c>
      <c r="AD168" s="34">
        <f t="shared" si="85"/>
        <v>0</v>
      </c>
      <c r="AE168" s="34">
        <f t="shared" si="85"/>
        <v>0</v>
      </c>
      <c r="AF168" s="34">
        <f t="shared" si="85"/>
        <v>0</v>
      </c>
      <c r="AG168" s="34">
        <f t="shared" si="85"/>
        <v>0</v>
      </c>
      <c r="AH168" s="34">
        <f t="shared" si="85"/>
        <v>0</v>
      </c>
      <c r="AI168" s="34">
        <f t="shared" si="86"/>
        <v>0</v>
      </c>
      <c r="AJ168" s="34">
        <f t="shared" si="86"/>
        <v>0</v>
      </c>
      <c r="AK168" s="34">
        <f t="shared" si="86"/>
        <v>0</v>
      </c>
      <c r="AL168" s="34">
        <f t="shared" si="86"/>
        <v>0</v>
      </c>
      <c r="AM168" s="34">
        <f t="shared" si="86"/>
        <v>0</v>
      </c>
      <c r="AN168" s="34">
        <f t="shared" si="86"/>
        <v>0</v>
      </c>
      <c r="AO168" s="34">
        <f t="shared" si="86"/>
        <v>0</v>
      </c>
      <c r="AP168" s="34">
        <f t="shared" si="86"/>
        <v>0</v>
      </c>
      <c r="AQ168" s="34">
        <f t="shared" si="86"/>
        <v>0</v>
      </c>
      <c r="AR168" s="34">
        <f t="shared" si="86"/>
        <v>0</v>
      </c>
      <c r="AS168" s="34">
        <f t="shared" si="86"/>
        <v>0</v>
      </c>
      <c r="AT168" s="34">
        <f t="shared" si="86"/>
        <v>0</v>
      </c>
      <c r="AU168" s="34">
        <f t="shared" si="86"/>
        <v>0</v>
      </c>
    </row>
    <row r="169" spans="1:47" hidden="1" outlineLevel="1"/>
    <row r="171" spans="1:47" collapsed="1">
      <c r="A171" s="193" t="s">
        <v>960</v>
      </c>
    </row>
    <row r="172" spans="1:47" hidden="1" outlineLevel="1">
      <c r="C172" s="176"/>
      <c r="D172" s="176" t="s">
        <v>952</v>
      </c>
      <c r="E172" s="176" t="s">
        <v>953</v>
      </c>
      <c r="F172" s="176" t="s">
        <v>954</v>
      </c>
      <c r="G172" s="176"/>
      <c r="H172" s="176" t="s">
        <v>1136</v>
      </c>
      <c r="I172" s="176"/>
      <c r="J172" s="176"/>
      <c r="K172" s="176"/>
      <c r="L172" s="176"/>
      <c r="M172" s="176"/>
      <c r="N172" s="176"/>
    </row>
    <row r="173" spans="1:47" ht="67.5" hidden="1" outlineLevel="1">
      <c r="C173" s="211" t="s">
        <v>945</v>
      </c>
      <c r="D173" s="176"/>
      <c r="E173" s="176"/>
      <c r="F173" s="176"/>
      <c r="G173" s="176"/>
      <c r="H173" s="176" t="s">
        <v>1137</v>
      </c>
      <c r="I173" s="176"/>
      <c r="J173" s="176"/>
      <c r="K173" s="176"/>
      <c r="L173" s="176"/>
      <c r="M173" s="176"/>
      <c r="N173" s="176"/>
    </row>
    <row r="174" spans="1:47" hidden="1" outlineLevel="1">
      <c r="A174">
        <v>1</v>
      </c>
      <c r="B174" t="s">
        <v>1133</v>
      </c>
      <c r="C174" s="176">
        <f t="shared" ref="C174:C179" si="87">INDEX($D174:$F174,1,d.Region)</f>
        <v>0</v>
      </c>
      <c r="D174" s="182">
        <v>0</v>
      </c>
      <c r="E174" s="182">
        <v>0</v>
      </c>
      <c r="F174" s="182">
        <v>0</v>
      </c>
      <c r="G174" s="176"/>
      <c r="H174" s="438">
        <f>ROUND(7*30.4+$C174,0)</f>
        <v>213</v>
      </c>
      <c r="I174" s="176"/>
      <c r="J174" s="176"/>
      <c r="K174" s="176"/>
      <c r="L174" s="176"/>
      <c r="M174" s="176"/>
      <c r="N174" s="176"/>
    </row>
    <row r="175" spans="1:47" hidden="1" outlineLevel="1">
      <c r="A175">
        <v>2</v>
      </c>
      <c r="B175" t="s">
        <v>1135</v>
      </c>
      <c r="C175" s="176">
        <f t="shared" si="87"/>
        <v>21</v>
      </c>
      <c r="D175" s="182">
        <v>21</v>
      </c>
      <c r="E175" s="182">
        <v>21</v>
      </c>
      <c r="F175" s="182">
        <v>21</v>
      </c>
      <c r="G175" s="176"/>
      <c r="H175" s="438">
        <f t="shared" ref="H175:H179" si="88">ROUND(7*30.4+$C175,0)</f>
        <v>234</v>
      </c>
      <c r="I175" s="176"/>
      <c r="J175" s="176"/>
      <c r="K175" s="176"/>
      <c r="L175" s="176"/>
      <c r="M175" s="176"/>
      <c r="N175" s="176"/>
    </row>
    <row r="176" spans="1:47" hidden="1" outlineLevel="1">
      <c r="A176">
        <v>3</v>
      </c>
      <c r="B176" t="s">
        <v>1134</v>
      </c>
      <c r="C176" s="176">
        <f t="shared" si="87"/>
        <v>35</v>
      </c>
      <c r="D176" s="182">
        <v>35</v>
      </c>
      <c r="E176" s="182">
        <v>35</v>
      </c>
      <c r="F176" s="182">
        <v>35</v>
      </c>
      <c r="G176" s="176"/>
      <c r="H176" s="438">
        <f t="shared" si="88"/>
        <v>248</v>
      </c>
      <c r="I176" s="176"/>
      <c r="J176" s="176"/>
      <c r="K176" s="176"/>
      <c r="L176" s="176"/>
      <c r="M176" s="176"/>
      <c r="N176" s="176"/>
    </row>
    <row r="177" spans="1:14" hidden="1" outlineLevel="1">
      <c r="A177">
        <v>4</v>
      </c>
      <c r="B177" t="s">
        <v>951</v>
      </c>
      <c r="C177" s="176">
        <f t="shared" si="87"/>
        <v>49</v>
      </c>
      <c r="D177" s="182">
        <v>49</v>
      </c>
      <c r="E177" s="182">
        <v>49</v>
      </c>
      <c r="F177" s="182">
        <v>49</v>
      </c>
      <c r="G177" s="176" t="s">
        <v>983</v>
      </c>
      <c r="H177" s="438">
        <f t="shared" si="88"/>
        <v>262</v>
      </c>
      <c r="I177" s="176"/>
      <c r="J177" s="176"/>
      <c r="K177" s="176"/>
      <c r="L177" s="176"/>
      <c r="M177" s="176"/>
      <c r="N177" s="176"/>
    </row>
    <row r="178" spans="1:14" hidden="1" outlineLevel="1">
      <c r="A178">
        <v>5</v>
      </c>
      <c r="B178" t="s">
        <v>981</v>
      </c>
      <c r="C178" s="176">
        <f t="shared" si="87"/>
        <v>63</v>
      </c>
      <c r="D178" s="182">
        <v>63</v>
      </c>
      <c r="E178" s="182">
        <v>63</v>
      </c>
      <c r="F178" s="182">
        <v>63</v>
      </c>
      <c r="G178" s="176" t="s">
        <v>983</v>
      </c>
      <c r="H178" s="438">
        <f t="shared" si="88"/>
        <v>276</v>
      </c>
      <c r="I178" s="176"/>
      <c r="J178" s="176"/>
      <c r="K178" s="176"/>
      <c r="L178" s="176"/>
      <c r="M178" s="176"/>
      <c r="N178" s="176"/>
    </row>
    <row r="179" spans="1:14" hidden="1" outlineLevel="1">
      <c r="A179">
        <v>6</v>
      </c>
      <c r="B179" t="s">
        <v>1531</v>
      </c>
      <c r="C179" s="176">
        <f t="shared" si="87"/>
        <v>0</v>
      </c>
      <c r="D179" s="145">
        <f>D174</f>
        <v>0</v>
      </c>
      <c r="E179" s="145">
        <f t="shared" ref="E179:F179" si="89">E174</f>
        <v>0</v>
      </c>
      <c r="F179" s="145">
        <f t="shared" si="89"/>
        <v>0</v>
      </c>
      <c r="G179" s="176" t="s">
        <v>983</v>
      </c>
      <c r="H179" s="438">
        <f t="shared" si="88"/>
        <v>213</v>
      </c>
      <c r="I179" s="176"/>
      <c r="J179" s="176"/>
      <c r="K179" s="176"/>
      <c r="L179" s="176"/>
      <c r="M179" s="176"/>
      <c r="N179" s="176"/>
    </row>
    <row r="180" spans="1:14" hidden="1"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hidden="1" outlineLevel="1">
      <c r="C183" s="184" t="s">
        <v>975</v>
      </c>
      <c r="D183" s="184" t="s">
        <v>976</v>
      </c>
      <c r="E183" s="184" t="s">
        <v>977</v>
      </c>
      <c r="F183" s="181" t="s">
        <v>952</v>
      </c>
      <c r="G183" s="181"/>
      <c r="H183" s="181"/>
      <c r="I183" s="181" t="s">
        <v>953</v>
      </c>
      <c r="J183" s="181"/>
      <c r="K183" s="181"/>
      <c r="L183" s="181" t="s">
        <v>954</v>
      </c>
      <c r="M183" s="181"/>
      <c r="N183" s="181"/>
    </row>
    <row r="184" spans="1:14" hidden="1"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hidden="1" outlineLevel="1">
      <c r="A185">
        <v>1</v>
      </c>
      <c r="B185" t="s">
        <v>1133</v>
      </c>
      <c r="C185" s="349">
        <f t="shared" ref="C185:E190" si="90">C$184+CHOOSE(d.Region,F185,I185,L185)</f>
        <v>287</v>
      </c>
      <c r="D185" s="350">
        <f t="shared" si="90"/>
        <v>321</v>
      </c>
      <c r="E185" s="351">
        <f t="shared" si="90"/>
        <v>356</v>
      </c>
      <c r="F185" s="436"/>
      <c r="G185" s="230"/>
      <c r="H185" s="230"/>
      <c r="I185" s="230"/>
      <c r="J185" s="230"/>
      <c r="K185" s="230"/>
      <c r="L185" s="230"/>
      <c r="M185" s="230"/>
      <c r="N185" s="230"/>
    </row>
    <row r="186" spans="1:14" hidden="1" outlineLevel="1">
      <c r="A186">
        <v>2</v>
      </c>
      <c r="B186" t="s">
        <v>1135</v>
      </c>
      <c r="C186" s="352">
        <f t="shared" si="90"/>
        <v>287</v>
      </c>
      <c r="D186" s="176">
        <f t="shared" si="90"/>
        <v>321</v>
      </c>
      <c r="E186" s="353">
        <f t="shared" si="90"/>
        <v>356</v>
      </c>
      <c r="F186" s="436"/>
      <c r="G186" s="230"/>
      <c r="H186" s="230"/>
      <c r="I186" s="230"/>
      <c r="J186" s="230"/>
      <c r="K186" s="230"/>
      <c r="L186" s="230"/>
      <c r="M186" s="230"/>
      <c r="N186" s="230"/>
    </row>
    <row r="187" spans="1:14" hidden="1" outlineLevel="1">
      <c r="A187">
        <v>3</v>
      </c>
      <c r="B187" t="s">
        <v>1134</v>
      </c>
      <c r="C187" s="352">
        <f t="shared" si="90"/>
        <v>287</v>
      </c>
      <c r="D187" s="176">
        <f t="shared" si="90"/>
        <v>321</v>
      </c>
      <c r="E187" s="353">
        <f t="shared" si="90"/>
        <v>356</v>
      </c>
      <c r="F187" s="436"/>
      <c r="G187" s="230"/>
      <c r="H187" s="230"/>
      <c r="I187" s="230"/>
      <c r="J187" s="230"/>
      <c r="K187" s="230"/>
      <c r="L187" s="230"/>
      <c r="M187" s="230"/>
      <c r="N187" s="230"/>
    </row>
    <row r="188" spans="1:14" hidden="1" outlineLevel="1">
      <c r="A188">
        <v>4</v>
      </c>
      <c r="B188" t="s">
        <v>951</v>
      </c>
      <c r="C188" s="352">
        <f t="shared" si="90"/>
        <v>287</v>
      </c>
      <c r="D188" s="176">
        <f t="shared" si="90"/>
        <v>321</v>
      </c>
      <c r="E188" s="353">
        <f t="shared" si="90"/>
        <v>356</v>
      </c>
      <c r="F188" s="436"/>
      <c r="G188" s="230"/>
      <c r="H188" s="230"/>
      <c r="I188" s="230"/>
      <c r="J188" s="230"/>
      <c r="K188" s="230"/>
      <c r="L188" s="230"/>
      <c r="M188" s="230"/>
      <c r="N188" s="230"/>
    </row>
    <row r="189" spans="1:14" outlineLevel="1">
      <c r="A189">
        <v>5</v>
      </c>
      <c r="B189" t="s">
        <v>981</v>
      </c>
      <c r="C189" s="352">
        <f t="shared" ref="C189" si="91">C$184+CHOOSE(d.Region,F189,I189,L189)</f>
        <v>287</v>
      </c>
      <c r="D189" s="176">
        <f t="shared" ref="D189" si="92">D$184+CHOOSE(d.Region,G189,J189,M189)</f>
        <v>321</v>
      </c>
      <c r="E189" s="353">
        <f t="shared" ref="E189" si="93">E$184+CHOOSE(d.Region,H189,K189,N189)</f>
        <v>356</v>
      </c>
      <c r="F189" s="436"/>
      <c r="G189" s="230"/>
      <c r="H189" s="230"/>
      <c r="I189" s="230"/>
      <c r="J189" s="230"/>
      <c r="K189" s="230"/>
      <c r="L189" s="230"/>
      <c r="M189" s="230"/>
      <c r="N189" s="230"/>
    </row>
    <row r="190" spans="1:14" hidden="1" outlineLevel="1">
      <c r="A190">
        <v>6</v>
      </c>
      <c r="B190" t="s">
        <v>1531</v>
      </c>
      <c r="C190" s="354">
        <f t="shared" si="90"/>
        <v>287</v>
      </c>
      <c r="D190" s="355">
        <f t="shared" si="90"/>
        <v>321</v>
      </c>
      <c r="E190" s="356">
        <f t="shared" si="90"/>
        <v>356</v>
      </c>
      <c r="F190" s="492">
        <f>F185</f>
        <v>0</v>
      </c>
      <c r="G190" s="492">
        <f t="shared" ref="G190:N190" si="94">G185</f>
        <v>0</v>
      </c>
      <c r="H190" s="492">
        <f t="shared" si="94"/>
        <v>0</v>
      </c>
      <c r="I190" s="492">
        <f t="shared" si="94"/>
        <v>0</v>
      </c>
      <c r="J190" s="492">
        <f t="shared" si="94"/>
        <v>0</v>
      </c>
      <c r="K190" s="492">
        <f t="shared" si="94"/>
        <v>0</v>
      </c>
      <c r="L190" s="492">
        <f t="shared" si="94"/>
        <v>0</v>
      </c>
      <c r="M190" s="492">
        <f t="shared" si="94"/>
        <v>0</v>
      </c>
      <c r="N190" s="492">
        <f t="shared" si="94"/>
        <v>0</v>
      </c>
    </row>
    <row r="191" spans="1:14" hidden="1"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95">INDEX($F197:$N197,$194:$194+(d.Region-1)*3)</f>
        <v>0</v>
      </c>
      <c r="D197" s="229">
        <f t="shared" si="95"/>
        <v>0</v>
      </c>
      <c r="E197" s="229">
        <f t="shared" si="95"/>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95"/>
        <v>0.25</v>
      </c>
      <c r="D198" s="229">
        <f t="shared" si="95"/>
        <v>0.25</v>
      </c>
      <c r="E198" s="229">
        <f t="shared" si="95"/>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95"/>
        <v>0.5</v>
      </c>
      <c r="D199" s="229">
        <f t="shared" si="95"/>
        <v>0.5</v>
      </c>
      <c r="E199" s="229">
        <f t="shared" si="95"/>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96">D203</f>
        <v>1</v>
      </c>
      <c r="F203">
        <f t="shared" si="96"/>
        <v>1</v>
      </c>
      <c r="G203">
        <f>C203+1</f>
        <v>2</v>
      </c>
      <c r="H203">
        <f>G203</f>
        <v>2</v>
      </c>
      <c r="I203">
        <f t="shared" ref="I203:J203" si="97">H203</f>
        <v>2</v>
      </c>
      <c r="J203">
        <f t="shared" si="97"/>
        <v>2</v>
      </c>
      <c r="K203">
        <f t="shared" ref="K203" si="98">G203+1</f>
        <v>3</v>
      </c>
      <c r="L203">
        <f t="shared" ref="L203:R203" si="99">K203</f>
        <v>3</v>
      </c>
      <c r="M203">
        <f t="shared" si="99"/>
        <v>3</v>
      </c>
      <c r="N203">
        <f t="shared" si="99"/>
        <v>3</v>
      </c>
      <c r="O203">
        <f t="shared" ref="O203" si="100">K203+1</f>
        <v>4</v>
      </c>
      <c r="P203">
        <f t="shared" ref="P203" si="101">O203</f>
        <v>4</v>
      </c>
      <c r="Q203">
        <f t="shared" si="99"/>
        <v>4</v>
      </c>
      <c r="R203">
        <f t="shared" si="99"/>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102">INDEX(i.Periods,C$205,1+d.TOL+(C$203-1)*3)</f>
        <v>43</v>
      </c>
      <c r="D206" s="149">
        <f t="shared" si="102"/>
        <v>59</v>
      </c>
      <c r="E206" s="149">
        <f t="shared" si="102"/>
        <v>64</v>
      </c>
      <c r="F206" s="149">
        <f t="shared" si="102"/>
        <v>94</v>
      </c>
      <c r="G206" s="149">
        <f t="shared" si="102"/>
        <v>43</v>
      </c>
      <c r="H206" s="149">
        <f t="shared" si="102"/>
        <v>61</v>
      </c>
      <c r="I206" s="149">
        <f t="shared" si="102"/>
        <v>66</v>
      </c>
      <c r="J206" s="149">
        <f t="shared" si="102"/>
        <v>96</v>
      </c>
      <c r="K206" s="149">
        <f t="shared" si="102"/>
        <v>43</v>
      </c>
      <c r="L206" s="149">
        <f t="shared" si="102"/>
        <v>64</v>
      </c>
      <c r="M206" s="149">
        <f t="shared" si="102"/>
        <v>69</v>
      </c>
      <c r="N206" s="149">
        <f t="shared" si="102"/>
        <v>99</v>
      </c>
      <c r="O206" s="149">
        <f t="shared" si="102"/>
        <v>43</v>
      </c>
      <c r="P206" s="149">
        <f t="shared" si="102"/>
        <v>66</v>
      </c>
      <c r="Q206" s="149">
        <f t="shared" si="102"/>
        <v>71</v>
      </c>
      <c r="R206" s="149">
        <f t="shared" si="102"/>
        <v>101</v>
      </c>
      <c r="S206" s="149">
        <f t="shared" ref="S206:Z206" si="103">INDEX(i.Periods,S$205,1+d.TOL+(S$203-1)*3)</f>
        <v>43</v>
      </c>
      <c r="T206" s="149">
        <f t="shared" si="103"/>
        <v>68</v>
      </c>
      <c r="U206" s="149">
        <f t="shared" si="103"/>
        <v>73</v>
      </c>
      <c r="V206" s="149">
        <f t="shared" si="103"/>
        <v>103</v>
      </c>
      <c r="W206" s="149">
        <f t="shared" si="103"/>
        <v>43</v>
      </c>
      <c r="X206" s="149">
        <f t="shared" si="103"/>
        <v>59</v>
      </c>
      <c r="Y206" s="149">
        <f t="shared" si="103"/>
        <v>64</v>
      </c>
      <c r="Z206" s="149">
        <f t="shared" si="103"/>
        <v>94</v>
      </c>
    </row>
    <row r="207" spans="1:26" outlineLevel="1">
      <c r="B207" t="s">
        <v>982</v>
      </c>
      <c r="C207" s="126">
        <f>INDEX(i.Periods,C$205+1,1+d.TOL+(C$203-1)*3)</f>
        <v>59</v>
      </c>
      <c r="D207" s="126">
        <f>INDEX(i.Periods,D$205+1,1+d.TOL+(D$203-1)*3)</f>
        <v>64</v>
      </c>
      <c r="E207" s="241">
        <f>INDEX(i.Periods,E$205+2,1+d.TOL+(E$203-1)*3)</f>
        <v>86</v>
      </c>
      <c r="F207" s="126">
        <f>INDEX(i.Periods,F$205+1,1+d.TOL+(F$203-1)*3)</f>
        <v>111</v>
      </c>
      <c r="G207" s="126">
        <f>INDEX(i.Periods,G$205+1,1+d.TOL+(G$203-1)*3)</f>
        <v>61</v>
      </c>
      <c r="H207" s="126">
        <f>INDEX(i.Periods,H$205+1,1+d.TOL+(H$203-1)*3)</f>
        <v>66</v>
      </c>
      <c r="I207" s="241">
        <f>INDEX(i.Periods,I$205+2,1+d.TOL+(I$203-1)*3)</f>
        <v>88</v>
      </c>
      <c r="J207" s="126">
        <f>INDEX(i.Periods,J$205+1,1+d.TOL+(J$203-1)*3)</f>
        <v>111</v>
      </c>
      <c r="K207" s="126">
        <f>INDEX(i.Periods,K$205+1,1+d.TOL+(K$203-1)*3)</f>
        <v>64</v>
      </c>
      <c r="L207" s="126">
        <f>INDEX(i.Periods,L$205+1,1+d.TOL+(L$203-1)*3)</f>
        <v>69</v>
      </c>
      <c r="M207" s="241">
        <f>INDEX(i.Periods,M$205+2,1+d.TOL+(M$203-1)*3)</f>
        <v>91</v>
      </c>
      <c r="N207" s="126">
        <f>INDEX(i.Periods,N$205+1,1+d.TOL+(N$203-1)*3)</f>
        <v>111</v>
      </c>
      <c r="O207" s="126">
        <f>INDEX(i.Periods,O$205+1,1+d.TOL+(O$203-1)*3)</f>
        <v>66</v>
      </c>
      <c r="P207" s="126">
        <f>INDEX(i.Periods,P$205+1,1+d.TOL+(P$203-1)*3)</f>
        <v>71</v>
      </c>
      <c r="Q207" s="241">
        <f>INDEX(i.Periods,Q$205+2,1+d.TOL+(Q$203-1)*3)</f>
        <v>93</v>
      </c>
      <c r="R207" s="126">
        <f>INDEX(i.Periods,R$205+1,1+d.TOL+(R$203-1)*3)</f>
        <v>111</v>
      </c>
      <c r="S207" s="126">
        <f>INDEX(i.Periods,S$205+1,1+d.TOL+(S$203-1)*3)</f>
        <v>68</v>
      </c>
      <c r="T207" s="126">
        <f>INDEX(i.Periods,T$205+1,1+d.TOL+(T$203-1)*3)</f>
        <v>73</v>
      </c>
      <c r="U207" s="241">
        <f>INDEX(i.Periods,U$205+2,1+d.TOL+(U$203-1)*3)</f>
        <v>95</v>
      </c>
      <c r="V207" s="126">
        <f>INDEX(i.Periods,V$205+1,1+d.TOL+(V$203-1)*3)</f>
        <v>111</v>
      </c>
      <c r="W207" s="126">
        <f>INDEX(i.Periods,W$205+1,1+d.TOL+(W$203-1)*3)</f>
        <v>59</v>
      </c>
      <c r="X207" s="126">
        <f>INDEX(i.Periods,X$205+1,1+d.TOL+(X$203-1)*3)</f>
        <v>64</v>
      </c>
      <c r="Y207" s="241">
        <f>INDEX(i.Periods,Y$205+2,1+d.TOL+(Y$203-1)*3)</f>
        <v>86</v>
      </c>
      <c r="Z207" s="126">
        <f>INDEX(i.Periods,Z$205+1,1+d.TOL+(Z$203-1)*3)</f>
        <v>111</v>
      </c>
    </row>
    <row r="208" spans="1:26" ht="48.75" customHeight="1" outlineLevel="1">
      <c r="A208">
        <v>1</v>
      </c>
      <c r="B208" t="s">
        <v>963</v>
      </c>
      <c r="C208" s="485" t="str">
        <f t="shared" ref="C208:L209" si="104">INDEX(i.TOL_indices,d.TOL,$A208)&amp;", "&amp;TEXT(C$206,"0")&amp;":"&amp;TEXT(C$207,"0")</f>
        <v>67:68, 43:59</v>
      </c>
      <c r="D208" s="485" t="str">
        <f t="shared" si="104"/>
        <v>67:68, 59:64</v>
      </c>
      <c r="E208" s="485" t="str">
        <f t="shared" si="104"/>
        <v>67:68, 64:86</v>
      </c>
      <c r="F208" s="485" t="str">
        <f t="shared" si="104"/>
        <v>67:68, 94:111</v>
      </c>
      <c r="G208" s="485" t="str">
        <f t="shared" si="104"/>
        <v>67:68, 43:61</v>
      </c>
      <c r="H208" s="485" t="str">
        <f t="shared" si="104"/>
        <v>67:68, 61:66</v>
      </c>
      <c r="I208" s="485" t="str">
        <f t="shared" si="104"/>
        <v>67:68, 66:88</v>
      </c>
      <c r="J208" s="485" t="str">
        <f t="shared" si="104"/>
        <v>67:68, 96:111</v>
      </c>
      <c r="K208" s="485" t="str">
        <f t="shared" si="104"/>
        <v>67:68, 43:64</v>
      </c>
      <c r="L208" s="485" t="str">
        <f t="shared" si="104"/>
        <v>67:68, 64:69</v>
      </c>
      <c r="M208" s="485" t="str">
        <f t="shared" ref="M208:Z209" si="105">INDEX(i.TOL_indices,d.TOL,$A208)&amp;", "&amp;TEXT(M$206,"0")&amp;":"&amp;TEXT(M$207,"0")</f>
        <v>67:68, 69:91</v>
      </c>
      <c r="N208" s="485" t="str">
        <f t="shared" si="105"/>
        <v>67:68, 99:111</v>
      </c>
      <c r="O208" s="485" t="str">
        <f t="shared" si="105"/>
        <v>67:68, 43:66</v>
      </c>
      <c r="P208" s="485" t="str">
        <f t="shared" si="105"/>
        <v>67:68, 66:71</v>
      </c>
      <c r="Q208" s="485" t="str">
        <f t="shared" si="105"/>
        <v>67:68, 71:93</v>
      </c>
      <c r="R208" s="485" t="str">
        <f t="shared" si="105"/>
        <v>67:68, 101:111</v>
      </c>
      <c r="S208" s="485" t="str">
        <f t="shared" si="105"/>
        <v>67:68, 43:68</v>
      </c>
      <c r="T208" s="485" t="str">
        <f t="shared" si="105"/>
        <v>67:68, 68:73</v>
      </c>
      <c r="U208" s="485" t="str">
        <f t="shared" si="105"/>
        <v>67:68, 73:95</v>
      </c>
      <c r="V208" s="485" t="str">
        <f t="shared" si="105"/>
        <v>67:68, 103:111</v>
      </c>
      <c r="W208" s="485" t="str">
        <f t="shared" si="105"/>
        <v>67:68, 43:59</v>
      </c>
      <c r="X208" s="485" t="str">
        <f t="shared" si="105"/>
        <v>67:68, 59:64</v>
      </c>
      <c r="Y208" s="485" t="str">
        <f t="shared" si="105"/>
        <v>67:68, 64:86</v>
      </c>
      <c r="Z208" s="485" t="str">
        <f t="shared" si="105"/>
        <v>67:68, 94:111</v>
      </c>
    </row>
    <row r="209" spans="1:67" ht="48.75" customHeight="1" outlineLevel="1">
      <c r="A209">
        <v>2</v>
      </c>
      <c r="C209" s="485" t="str">
        <f t="shared" si="104"/>
        <v>49:50, 43:59</v>
      </c>
      <c r="D209" s="485" t="str">
        <f t="shared" si="104"/>
        <v>49:50, 59:64</v>
      </c>
      <c r="E209" s="485" t="str">
        <f t="shared" si="104"/>
        <v>49:50, 64:86</v>
      </c>
      <c r="F209" s="485" t="str">
        <f t="shared" si="104"/>
        <v>49:50, 94:111</v>
      </c>
      <c r="G209" s="485" t="str">
        <f t="shared" si="104"/>
        <v>49:50, 43:61</v>
      </c>
      <c r="H209" s="485" t="str">
        <f t="shared" si="104"/>
        <v>49:50, 61:66</v>
      </c>
      <c r="I209" s="485" t="str">
        <f t="shared" si="104"/>
        <v>49:50, 66:88</v>
      </c>
      <c r="J209" s="485" t="str">
        <f t="shared" si="104"/>
        <v>49:50, 96:111</v>
      </c>
      <c r="K209" s="485" t="str">
        <f t="shared" si="104"/>
        <v>49:50, 43:64</v>
      </c>
      <c r="L209" s="485" t="str">
        <f t="shared" si="104"/>
        <v>49:50, 64:69</v>
      </c>
      <c r="M209" s="485" t="str">
        <f t="shared" si="105"/>
        <v>49:50, 69:91</v>
      </c>
      <c r="N209" s="485" t="str">
        <f t="shared" si="105"/>
        <v>49:50, 99:111</v>
      </c>
      <c r="O209" s="485" t="str">
        <f t="shared" si="105"/>
        <v>49:50, 43:66</v>
      </c>
      <c r="P209" s="485" t="str">
        <f t="shared" si="105"/>
        <v>49:50, 66:71</v>
      </c>
      <c r="Q209" s="485" t="str">
        <f t="shared" si="105"/>
        <v>49:50, 71:93</v>
      </c>
      <c r="R209" s="485" t="str">
        <f t="shared" si="105"/>
        <v>49:50, 101:111</v>
      </c>
      <c r="S209" s="485" t="str">
        <f t="shared" si="105"/>
        <v>49:50, 43:68</v>
      </c>
      <c r="T209" s="485" t="str">
        <f t="shared" si="105"/>
        <v>49:50, 68:73</v>
      </c>
      <c r="U209" s="485" t="str">
        <f t="shared" si="105"/>
        <v>49:50, 73:95</v>
      </c>
      <c r="V209" s="485" t="str">
        <f t="shared" si="105"/>
        <v>49:50, 103:111</v>
      </c>
      <c r="W209" s="485" t="str">
        <f t="shared" si="105"/>
        <v>49:50, 43:59</v>
      </c>
      <c r="X209" s="485" t="str">
        <f t="shared" si="105"/>
        <v>49:50, 59:64</v>
      </c>
      <c r="Y209" s="485" t="str">
        <f t="shared" si="105"/>
        <v>49:50, 64:86</v>
      </c>
      <c r="Z209" s="485" t="str">
        <f t="shared" si="105"/>
        <v>49:50, 94:111</v>
      </c>
    </row>
    <row r="210" spans="1:67" outlineLevel="1">
      <c r="B210" t="s">
        <v>1158</v>
      </c>
    </row>
    <row r="211" spans="1:67" outlineLevel="1">
      <c r="A211">
        <v>0</v>
      </c>
      <c r="C211" s="182">
        <v>0</v>
      </c>
      <c r="D211" s="182">
        <v>0</v>
      </c>
      <c r="E211" s="182">
        <v>0</v>
      </c>
      <c r="F211" s="182">
        <v>0</v>
      </c>
      <c r="G211" s="176">
        <f>C211</f>
        <v>0</v>
      </c>
      <c r="H211" s="176">
        <f t="shared" ref="H211" si="106">D211</f>
        <v>0</v>
      </c>
      <c r="I211" s="176">
        <f t="shared" ref="I211" si="107">E211</f>
        <v>0</v>
      </c>
      <c r="J211" s="176">
        <f t="shared" ref="J211" si="108">F211</f>
        <v>0</v>
      </c>
      <c r="K211" s="176">
        <f>G211</f>
        <v>0</v>
      </c>
      <c r="L211" s="176">
        <f t="shared" ref="L211" si="109">H211</f>
        <v>0</v>
      </c>
      <c r="M211" s="176">
        <f t="shared" ref="M211" si="110">I211</f>
        <v>0</v>
      </c>
      <c r="N211" s="176">
        <f t="shared" ref="N211" si="111">J211</f>
        <v>0</v>
      </c>
      <c r="O211" s="176">
        <f>K211</f>
        <v>0</v>
      </c>
      <c r="P211" s="176">
        <f t="shared" ref="P211" si="112">L211</f>
        <v>0</v>
      </c>
      <c r="Q211" s="176">
        <f t="shared" ref="Q211" si="113">M211</f>
        <v>0</v>
      </c>
      <c r="R211" s="176">
        <f t="shared" ref="R211:S216" si="114">N211</f>
        <v>0</v>
      </c>
      <c r="S211" s="176">
        <f t="shared" si="114"/>
        <v>0</v>
      </c>
      <c r="T211" s="176">
        <f t="shared" ref="T211:T214" si="115">P211</f>
        <v>0</v>
      </c>
      <c r="U211" s="176">
        <f t="shared" ref="U211:U214" si="116">Q211</f>
        <v>0</v>
      </c>
      <c r="V211" s="176">
        <f t="shared" ref="V211:W216" si="117">R211</f>
        <v>0</v>
      </c>
      <c r="W211" s="176">
        <f t="shared" si="117"/>
        <v>0</v>
      </c>
      <c r="X211" s="176">
        <f t="shared" ref="X211:X214" si="118">T211</f>
        <v>0</v>
      </c>
      <c r="Y211" s="176">
        <f t="shared" ref="Y211:Y214" si="119">U211</f>
        <v>0</v>
      </c>
      <c r="Z211" s="176">
        <f t="shared" ref="Z211:Z214" si="120">V211</f>
        <v>0</v>
      </c>
    </row>
    <row r="212" spans="1:67" outlineLevel="1">
      <c r="A212">
        <v>1</v>
      </c>
      <c r="C212" s="182">
        <v>-1</v>
      </c>
      <c r="D212" s="182">
        <v>0.5</v>
      </c>
      <c r="E212" s="182">
        <v>0.5</v>
      </c>
      <c r="F212" s="182">
        <v>0.5</v>
      </c>
      <c r="G212" s="176">
        <f>C212</f>
        <v>-1</v>
      </c>
      <c r="H212" s="176">
        <f t="shared" ref="H212:K216" si="121">D212</f>
        <v>0.5</v>
      </c>
      <c r="I212" s="176">
        <f t="shared" si="121"/>
        <v>0.5</v>
      </c>
      <c r="J212" s="176">
        <f t="shared" si="121"/>
        <v>0.5</v>
      </c>
      <c r="K212" s="176">
        <f>G212</f>
        <v>-1</v>
      </c>
      <c r="L212" s="176">
        <f t="shared" ref="L212:O216" si="122">H212</f>
        <v>0.5</v>
      </c>
      <c r="M212" s="176">
        <f t="shared" si="122"/>
        <v>0.5</v>
      </c>
      <c r="N212" s="176">
        <f t="shared" si="122"/>
        <v>0.5</v>
      </c>
      <c r="O212" s="176">
        <f>K212</f>
        <v>-1</v>
      </c>
      <c r="P212" s="176">
        <f t="shared" ref="P212:R214" si="123">L212</f>
        <v>0.5</v>
      </c>
      <c r="Q212" s="176">
        <f t="shared" si="123"/>
        <v>0.5</v>
      </c>
      <c r="R212" s="176">
        <f t="shared" si="123"/>
        <v>0.5</v>
      </c>
      <c r="S212" s="176">
        <f t="shared" si="114"/>
        <v>-1</v>
      </c>
      <c r="T212" s="176">
        <f t="shared" si="115"/>
        <v>0.5</v>
      </c>
      <c r="U212" s="176">
        <f t="shared" si="116"/>
        <v>0.5</v>
      </c>
      <c r="V212" s="176">
        <f t="shared" si="117"/>
        <v>0.5</v>
      </c>
      <c r="W212" s="176">
        <f t="shared" si="117"/>
        <v>-1</v>
      </c>
      <c r="X212" s="176">
        <f t="shared" si="118"/>
        <v>0.5</v>
      </c>
      <c r="Y212" s="176">
        <f t="shared" si="119"/>
        <v>0.5</v>
      </c>
      <c r="Z212" s="176">
        <f t="shared" si="120"/>
        <v>0.5</v>
      </c>
    </row>
    <row r="213" spans="1:67" outlineLevel="1">
      <c r="A213">
        <v>2</v>
      </c>
      <c r="C213" s="182">
        <v>-0.5</v>
      </c>
      <c r="D213" s="182">
        <v>1</v>
      </c>
      <c r="E213" s="182">
        <v>1</v>
      </c>
      <c r="F213" s="182">
        <v>1</v>
      </c>
      <c r="G213" s="176">
        <f t="shared" ref="G213:G216" si="124">C213</f>
        <v>-0.5</v>
      </c>
      <c r="H213" s="176">
        <f t="shared" si="121"/>
        <v>1</v>
      </c>
      <c r="I213" s="176">
        <f t="shared" si="121"/>
        <v>1</v>
      </c>
      <c r="J213" s="176">
        <f t="shared" si="121"/>
        <v>1</v>
      </c>
      <c r="K213" s="176">
        <f t="shared" si="121"/>
        <v>-0.5</v>
      </c>
      <c r="L213" s="176">
        <f t="shared" si="122"/>
        <v>1</v>
      </c>
      <c r="M213" s="176">
        <f t="shared" si="122"/>
        <v>1</v>
      </c>
      <c r="N213" s="176">
        <f t="shared" si="122"/>
        <v>1</v>
      </c>
      <c r="O213" s="176">
        <f t="shared" si="122"/>
        <v>-0.5</v>
      </c>
      <c r="P213" s="176">
        <f t="shared" si="123"/>
        <v>1</v>
      </c>
      <c r="Q213" s="176">
        <f t="shared" si="123"/>
        <v>1</v>
      </c>
      <c r="R213" s="176">
        <f t="shared" si="123"/>
        <v>1</v>
      </c>
      <c r="S213" s="176">
        <f t="shared" si="114"/>
        <v>-0.5</v>
      </c>
      <c r="T213" s="176">
        <f t="shared" si="115"/>
        <v>1</v>
      </c>
      <c r="U213" s="176">
        <f t="shared" si="116"/>
        <v>1</v>
      </c>
      <c r="V213" s="176">
        <f t="shared" si="117"/>
        <v>1</v>
      </c>
      <c r="W213" s="176">
        <f t="shared" si="117"/>
        <v>-0.5</v>
      </c>
      <c r="X213" s="176">
        <f t="shared" si="118"/>
        <v>1</v>
      </c>
      <c r="Y213" s="176">
        <f t="shared" si="119"/>
        <v>1</v>
      </c>
      <c r="Z213" s="176">
        <f t="shared" si="120"/>
        <v>1</v>
      </c>
    </row>
    <row r="214" spans="1:67" outlineLevel="1">
      <c r="A214">
        <v>3</v>
      </c>
      <c r="C214" s="182">
        <v>0</v>
      </c>
      <c r="D214" s="182">
        <v>1.5</v>
      </c>
      <c r="E214" s="182">
        <v>1.5</v>
      </c>
      <c r="F214" s="182">
        <v>1.5</v>
      </c>
      <c r="G214" s="176">
        <f t="shared" si="124"/>
        <v>0</v>
      </c>
      <c r="H214" s="176">
        <f t="shared" si="121"/>
        <v>1.5</v>
      </c>
      <c r="I214" s="176">
        <f t="shared" si="121"/>
        <v>1.5</v>
      </c>
      <c r="J214" s="176">
        <f t="shared" si="121"/>
        <v>1.5</v>
      </c>
      <c r="K214" s="176">
        <f t="shared" si="121"/>
        <v>0</v>
      </c>
      <c r="L214" s="176">
        <f t="shared" si="122"/>
        <v>1.5</v>
      </c>
      <c r="M214" s="176">
        <f t="shared" si="122"/>
        <v>1.5</v>
      </c>
      <c r="N214" s="176">
        <f t="shared" si="122"/>
        <v>1.5</v>
      </c>
      <c r="O214" s="176">
        <f t="shared" si="122"/>
        <v>0</v>
      </c>
      <c r="P214" s="176">
        <f t="shared" si="123"/>
        <v>1.5</v>
      </c>
      <c r="Q214" s="176">
        <f t="shared" si="123"/>
        <v>1.5</v>
      </c>
      <c r="R214" s="176">
        <f t="shared" si="123"/>
        <v>1.5</v>
      </c>
      <c r="S214" s="176">
        <f t="shared" si="114"/>
        <v>0</v>
      </c>
      <c r="T214" s="176">
        <f t="shared" si="115"/>
        <v>1.5</v>
      </c>
      <c r="U214" s="176">
        <f t="shared" si="116"/>
        <v>1.5</v>
      </c>
      <c r="V214" s="176">
        <f t="shared" si="117"/>
        <v>1.5</v>
      </c>
      <c r="W214" s="176">
        <f t="shared" si="117"/>
        <v>0</v>
      </c>
      <c r="X214" s="176">
        <f t="shared" si="118"/>
        <v>1.5</v>
      </c>
      <c r="Y214" s="176">
        <f t="shared" si="119"/>
        <v>1.5</v>
      </c>
      <c r="Z214" s="176">
        <f t="shared" si="120"/>
        <v>1.5</v>
      </c>
    </row>
    <row r="215" spans="1:67" outlineLevel="1">
      <c r="A215">
        <v>4</v>
      </c>
      <c r="C215" s="182">
        <v>0.5</v>
      </c>
      <c r="D215" s="176"/>
      <c r="E215" s="176"/>
      <c r="F215" s="176"/>
      <c r="G215" s="176">
        <f t="shared" si="124"/>
        <v>0.5</v>
      </c>
      <c r="H215" s="176"/>
      <c r="I215" s="176"/>
      <c r="J215" s="176"/>
      <c r="K215" s="176">
        <f t="shared" si="121"/>
        <v>0.5</v>
      </c>
      <c r="L215" s="176"/>
      <c r="M215" s="176"/>
      <c r="N215" s="176"/>
      <c r="O215" s="176">
        <f t="shared" si="122"/>
        <v>0.5</v>
      </c>
      <c r="P215" s="176"/>
      <c r="Q215" s="176"/>
      <c r="R215" s="176"/>
      <c r="S215" s="176">
        <f t="shared" si="114"/>
        <v>0.5</v>
      </c>
      <c r="T215" s="176"/>
      <c r="U215" s="176"/>
      <c r="V215" s="176"/>
      <c r="W215" s="176">
        <f t="shared" si="117"/>
        <v>0.5</v>
      </c>
      <c r="X215" s="176"/>
      <c r="Y215" s="176"/>
      <c r="Z215" s="176"/>
    </row>
    <row r="216" spans="1:67" outlineLevel="1">
      <c r="A216">
        <v>5</v>
      </c>
      <c r="C216" s="182">
        <v>1</v>
      </c>
      <c r="D216" s="176"/>
      <c r="E216" s="176"/>
      <c r="F216" s="176"/>
      <c r="G216" s="176">
        <f t="shared" si="124"/>
        <v>1</v>
      </c>
      <c r="H216" s="176"/>
      <c r="I216" s="176"/>
      <c r="J216" s="176"/>
      <c r="K216" s="176">
        <f t="shared" si="121"/>
        <v>1</v>
      </c>
      <c r="L216" s="176"/>
      <c r="M216" s="176"/>
      <c r="N216" s="176"/>
      <c r="O216" s="176">
        <f t="shared" si="122"/>
        <v>1</v>
      </c>
      <c r="P216" s="176"/>
      <c r="Q216" s="176"/>
      <c r="R216" s="176"/>
      <c r="S216" s="176">
        <f t="shared" si="114"/>
        <v>1</v>
      </c>
      <c r="T216" s="176"/>
      <c r="U216" s="176"/>
      <c r="V216" s="176"/>
      <c r="W216" s="176">
        <f t="shared" si="117"/>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125">CHOOSE(d.Region,S223,AI223,AY223)</f>
        <v>0</v>
      </c>
      <c r="D223" s="432">
        <f t="shared" si="125"/>
        <v>0</v>
      </c>
      <c r="E223" s="432">
        <f t="shared" si="125"/>
        <v>0</v>
      </c>
      <c r="F223" s="432">
        <f t="shared" si="125"/>
        <v>0</v>
      </c>
      <c r="G223" s="432">
        <f t="shared" si="125"/>
        <v>0</v>
      </c>
      <c r="H223" s="432">
        <f t="shared" si="125"/>
        <v>0</v>
      </c>
      <c r="I223" s="432">
        <f t="shared" si="125"/>
        <v>0</v>
      </c>
      <c r="J223" s="432">
        <f t="shared" si="125"/>
        <v>0</v>
      </c>
      <c r="K223" s="432">
        <f t="shared" si="125"/>
        <v>0</v>
      </c>
      <c r="L223" s="432">
        <f t="shared" si="125"/>
        <v>0</v>
      </c>
      <c r="M223" s="432">
        <f t="shared" si="125"/>
        <v>0</v>
      </c>
      <c r="N223" s="432">
        <f t="shared" si="125"/>
        <v>0</v>
      </c>
      <c r="O223" s="432">
        <f t="shared" si="125"/>
        <v>0</v>
      </c>
      <c r="P223" s="432">
        <f t="shared" si="125"/>
        <v>0</v>
      </c>
      <c r="Q223" s="432">
        <f t="shared" si="125"/>
        <v>0</v>
      </c>
      <c r="R223" s="449">
        <f t="shared" si="125"/>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125"/>
        <v>0</v>
      </c>
      <c r="D224" s="434">
        <f t="shared" si="125"/>
        <v>0</v>
      </c>
      <c r="E224" s="434">
        <f t="shared" si="125"/>
        <v>0</v>
      </c>
      <c r="F224" s="434">
        <f t="shared" si="125"/>
        <v>0</v>
      </c>
      <c r="G224" s="434">
        <f t="shared" si="125"/>
        <v>0</v>
      </c>
      <c r="H224" s="434">
        <f t="shared" si="125"/>
        <v>0</v>
      </c>
      <c r="I224" s="434">
        <f t="shared" si="125"/>
        <v>0</v>
      </c>
      <c r="J224" s="434">
        <f t="shared" si="125"/>
        <v>0</v>
      </c>
      <c r="K224" s="434">
        <f t="shared" si="125"/>
        <v>0</v>
      </c>
      <c r="L224" s="434">
        <f t="shared" si="125"/>
        <v>0</v>
      </c>
      <c r="M224" s="434">
        <f t="shared" si="125"/>
        <v>0</v>
      </c>
      <c r="N224" s="434">
        <f t="shared" si="125"/>
        <v>0</v>
      </c>
      <c r="O224" s="434">
        <f t="shared" si="125"/>
        <v>0</v>
      </c>
      <c r="P224" s="434">
        <f t="shared" si="125"/>
        <v>0</v>
      </c>
      <c r="Q224" s="434">
        <f t="shared" si="125"/>
        <v>0</v>
      </c>
      <c r="R224" s="450">
        <f t="shared" si="125"/>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125"/>
        <v>0</v>
      </c>
      <c r="D225" s="434">
        <f t="shared" si="125"/>
        <v>0</v>
      </c>
      <c r="E225" s="434">
        <f t="shared" si="125"/>
        <v>0</v>
      </c>
      <c r="F225" s="434">
        <f t="shared" si="125"/>
        <v>0</v>
      </c>
      <c r="G225" s="434">
        <f t="shared" si="125"/>
        <v>0</v>
      </c>
      <c r="H225" s="434">
        <f t="shared" si="125"/>
        <v>0</v>
      </c>
      <c r="I225" s="434">
        <f t="shared" si="125"/>
        <v>0</v>
      </c>
      <c r="J225" s="434">
        <f t="shared" si="125"/>
        <v>0</v>
      </c>
      <c r="K225" s="434">
        <f t="shared" si="125"/>
        <v>0</v>
      </c>
      <c r="L225" s="434">
        <f t="shared" si="125"/>
        <v>0</v>
      </c>
      <c r="M225" s="434">
        <f t="shared" si="125"/>
        <v>0</v>
      </c>
      <c r="N225" s="434">
        <f t="shared" si="125"/>
        <v>0</v>
      </c>
      <c r="O225" s="434">
        <f t="shared" si="125"/>
        <v>0</v>
      </c>
      <c r="P225" s="434">
        <f t="shared" si="125"/>
        <v>0</v>
      </c>
      <c r="Q225" s="434">
        <f t="shared" si="125"/>
        <v>0</v>
      </c>
      <c r="R225" s="450">
        <f t="shared" si="125"/>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125"/>
        <v>0</v>
      </c>
      <c r="D226" s="434">
        <f t="shared" si="125"/>
        <v>0</v>
      </c>
      <c r="E226" s="434">
        <f t="shared" si="125"/>
        <v>0</v>
      </c>
      <c r="F226" s="434">
        <f t="shared" si="125"/>
        <v>0</v>
      </c>
      <c r="G226" s="434">
        <f t="shared" si="125"/>
        <v>0</v>
      </c>
      <c r="H226" s="434">
        <f t="shared" si="125"/>
        <v>0</v>
      </c>
      <c r="I226" s="434">
        <f t="shared" si="125"/>
        <v>0</v>
      </c>
      <c r="J226" s="434">
        <f t="shared" si="125"/>
        <v>0</v>
      </c>
      <c r="K226" s="434">
        <f t="shared" si="125"/>
        <v>0</v>
      </c>
      <c r="L226" s="434">
        <f t="shared" si="125"/>
        <v>0</v>
      </c>
      <c r="M226" s="434">
        <f t="shared" si="125"/>
        <v>0</v>
      </c>
      <c r="N226" s="434">
        <f t="shared" si="125"/>
        <v>0</v>
      </c>
      <c r="O226" s="434">
        <f t="shared" si="125"/>
        <v>0</v>
      </c>
      <c r="P226" s="434">
        <f t="shared" si="125"/>
        <v>0</v>
      </c>
      <c r="Q226" s="434">
        <f t="shared" si="125"/>
        <v>0</v>
      </c>
      <c r="R226" s="450">
        <f t="shared" si="125"/>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126">CHOOSE(d.Region,S227,AI227,AY227)</f>
        <v>0</v>
      </c>
      <c r="D227" s="434">
        <f t="shared" ref="D227" si="127">CHOOSE(d.Region,T227,AJ227,AZ227)</f>
        <v>0</v>
      </c>
      <c r="E227" s="434">
        <f t="shared" ref="E227" si="128">CHOOSE(d.Region,U227,AK227,BA227)</f>
        <v>0</v>
      </c>
      <c r="F227" s="434">
        <f t="shared" ref="F227" si="129">CHOOSE(d.Region,V227,AL227,BB227)</f>
        <v>0</v>
      </c>
      <c r="G227" s="434">
        <f t="shared" ref="G227" si="130">CHOOSE(d.Region,W227,AM227,BC227)</f>
        <v>0</v>
      </c>
      <c r="H227" s="434">
        <f t="shared" ref="H227" si="131">CHOOSE(d.Region,X227,AN227,BD227)</f>
        <v>0</v>
      </c>
      <c r="I227" s="434">
        <f t="shared" ref="I227" si="132">CHOOSE(d.Region,Y227,AO227,BE227)</f>
        <v>0</v>
      </c>
      <c r="J227" s="434">
        <f t="shared" ref="J227" si="133">CHOOSE(d.Region,Z227,AP227,BF227)</f>
        <v>0</v>
      </c>
      <c r="K227" s="434">
        <f t="shared" ref="K227" si="134">CHOOSE(d.Region,AA227,AQ227,BG227)</f>
        <v>0</v>
      </c>
      <c r="L227" s="434">
        <f t="shared" ref="L227" si="135">CHOOSE(d.Region,AB227,AR227,BH227)</f>
        <v>0</v>
      </c>
      <c r="M227" s="434">
        <f t="shared" ref="M227" si="136">CHOOSE(d.Region,AC227,AS227,BI227)</f>
        <v>0</v>
      </c>
      <c r="N227" s="434">
        <f t="shared" ref="N227" si="137">CHOOSE(d.Region,AD227,AT227,BJ227)</f>
        <v>0</v>
      </c>
      <c r="O227" s="434">
        <f t="shared" ref="O227" si="138">CHOOSE(d.Region,AE227,AU227,BK227)</f>
        <v>0</v>
      </c>
      <c r="P227" s="434">
        <f t="shared" ref="P227" si="139">CHOOSE(d.Region,AF227,AV227,BL227)</f>
        <v>0</v>
      </c>
      <c r="Q227" s="434">
        <f t="shared" ref="Q227" si="140">CHOOSE(d.Region,AG227,AW227,BM227)</f>
        <v>0</v>
      </c>
      <c r="R227" s="450">
        <f t="shared" ref="R227" si="141">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125"/>
        <v>0</v>
      </c>
      <c r="D228" s="435">
        <f t="shared" si="125"/>
        <v>0</v>
      </c>
      <c r="E228" s="435">
        <f t="shared" si="125"/>
        <v>0</v>
      </c>
      <c r="F228" s="435">
        <f t="shared" si="125"/>
        <v>0</v>
      </c>
      <c r="G228" s="435">
        <f t="shared" si="125"/>
        <v>0</v>
      </c>
      <c r="H228" s="435">
        <f t="shared" si="125"/>
        <v>0</v>
      </c>
      <c r="I228" s="435">
        <f t="shared" si="125"/>
        <v>0</v>
      </c>
      <c r="J228" s="435">
        <f t="shared" si="125"/>
        <v>0</v>
      </c>
      <c r="K228" s="435">
        <f t="shared" si="125"/>
        <v>0</v>
      </c>
      <c r="L228" s="435">
        <f t="shared" si="125"/>
        <v>0</v>
      </c>
      <c r="M228" s="435">
        <f t="shared" si="125"/>
        <v>0</v>
      </c>
      <c r="N228" s="435">
        <f t="shared" si="125"/>
        <v>0</v>
      </c>
      <c r="O228" s="435">
        <f t="shared" si="125"/>
        <v>0</v>
      </c>
      <c r="P228" s="435">
        <f t="shared" si="125"/>
        <v>0</v>
      </c>
      <c r="Q228" s="435">
        <f t="shared" si="125"/>
        <v>0</v>
      </c>
      <c r="R228" s="451">
        <f t="shared" si="125"/>
        <v>0</v>
      </c>
      <c r="S228" s="103">
        <f>S223</f>
        <v>0</v>
      </c>
      <c r="T228" s="103">
        <f t="shared" ref="T228:BN228" si="142">T223</f>
        <v>0</v>
      </c>
      <c r="U228" s="103">
        <f t="shared" si="142"/>
        <v>0</v>
      </c>
      <c r="V228" s="103">
        <f t="shared" si="142"/>
        <v>0</v>
      </c>
      <c r="W228" s="103">
        <f t="shared" si="142"/>
        <v>0</v>
      </c>
      <c r="X228" s="103">
        <f t="shared" si="142"/>
        <v>0</v>
      </c>
      <c r="Y228" s="103">
        <f t="shared" si="142"/>
        <v>0</v>
      </c>
      <c r="Z228" s="103">
        <f t="shared" si="142"/>
        <v>0</v>
      </c>
      <c r="AA228" s="103">
        <f t="shared" si="142"/>
        <v>0</v>
      </c>
      <c r="AB228" s="103">
        <f t="shared" si="142"/>
        <v>0</v>
      </c>
      <c r="AC228" s="103">
        <f t="shared" si="142"/>
        <v>0</v>
      </c>
      <c r="AD228" s="103">
        <f t="shared" si="142"/>
        <v>0</v>
      </c>
      <c r="AE228" s="103">
        <f t="shared" si="142"/>
        <v>0</v>
      </c>
      <c r="AF228" s="103">
        <f t="shared" si="142"/>
        <v>0</v>
      </c>
      <c r="AG228" s="103">
        <f t="shared" si="142"/>
        <v>0</v>
      </c>
      <c r="AH228" s="103">
        <f t="shared" si="142"/>
        <v>0</v>
      </c>
      <c r="AI228" s="103">
        <f t="shared" si="142"/>
        <v>0</v>
      </c>
      <c r="AJ228" s="103">
        <f t="shared" si="142"/>
        <v>0</v>
      </c>
      <c r="AK228" s="103">
        <f t="shared" si="142"/>
        <v>0</v>
      </c>
      <c r="AL228" s="103">
        <f t="shared" si="142"/>
        <v>0</v>
      </c>
      <c r="AM228" s="103">
        <f t="shared" si="142"/>
        <v>0</v>
      </c>
      <c r="AN228" s="103">
        <f t="shared" si="142"/>
        <v>0</v>
      </c>
      <c r="AO228" s="103">
        <f t="shared" si="142"/>
        <v>0</v>
      </c>
      <c r="AP228" s="103">
        <f t="shared" si="142"/>
        <v>0</v>
      </c>
      <c r="AQ228" s="103">
        <f t="shared" si="142"/>
        <v>0</v>
      </c>
      <c r="AR228" s="103">
        <f t="shared" si="142"/>
        <v>0</v>
      </c>
      <c r="AS228" s="103">
        <f t="shared" si="142"/>
        <v>0</v>
      </c>
      <c r="AT228" s="103">
        <f t="shared" si="142"/>
        <v>0</v>
      </c>
      <c r="AU228" s="103">
        <f t="shared" si="142"/>
        <v>0</v>
      </c>
      <c r="AV228" s="103">
        <f t="shared" si="142"/>
        <v>0</v>
      </c>
      <c r="AW228" s="103">
        <f t="shared" si="142"/>
        <v>0</v>
      </c>
      <c r="AX228" s="103">
        <f t="shared" si="142"/>
        <v>0</v>
      </c>
      <c r="AY228" s="103">
        <f t="shared" si="142"/>
        <v>0</v>
      </c>
      <c r="AZ228" s="103">
        <f t="shared" si="142"/>
        <v>0</v>
      </c>
      <c r="BA228" s="103">
        <f t="shared" si="142"/>
        <v>0</v>
      </c>
      <c r="BB228" s="103">
        <f t="shared" si="142"/>
        <v>0</v>
      </c>
      <c r="BC228" s="103">
        <f t="shared" si="142"/>
        <v>0</v>
      </c>
      <c r="BD228" s="103">
        <f t="shared" si="142"/>
        <v>0</v>
      </c>
      <c r="BE228" s="103">
        <f t="shared" si="142"/>
        <v>0</v>
      </c>
      <c r="BF228" s="103">
        <f t="shared" si="142"/>
        <v>0</v>
      </c>
      <c r="BG228" s="103">
        <f t="shared" si="142"/>
        <v>0</v>
      </c>
      <c r="BH228" s="103">
        <f t="shared" si="142"/>
        <v>0</v>
      </c>
      <c r="BI228" s="103">
        <f t="shared" si="142"/>
        <v>0</v>
      </c>
      <c r="BJ228" s="103">
        <f t="shared" si="142"/>
        <v>0</v>
      </c>
      <c r="BK228" s="103">
        <f t="shared" si="142"/>
        <v>0</v>
      </c>
      <c r="BL228" s="103">
        <f t="shared" si="142"/>
        <v>0</v>
      </c>
      <c r="BM228" s="103">
        <f t="shared" si="142"/>
        <v>0</v>
      </c>
      <c r="BN228" s="103">
        <f t="shared" si="142"/>
        <v>0</v>
      </c>
      <c r="BO228" s="65"/>
    </row>
    <row r="229" spans="2:67" ht="24.75">
      <c r="B229" s="53" t="str">
        <f>"Grazing Intensity 2
"&amp;$B$174&amp;""</f>
        <v>Grazing Intensity 2
Standard (7mo)</v>
      </c>
      <c r="C229" s="432">
        <f t="shared" si="125"/>
        <v>3</v>
      </c>
      <c r="D229" s="432">
        <f t="shared" si="125"/>
        <v>0</v>
      </c>
      <c r="E229" s="432">
        <f t="shared" si="125"/>
        <v>0</v>
      </c>
      <c r="F229" s="432">
        <f t="shared" si="125"/>
        <v>5</v>
      </c>
      <c r="G229" s="432">
        <f t="shared" si="125"/>
        <v>0</v>
      </c>
      <c r="H229" s="432">
        <f t="shared" si="125"/>
        <v>5</v>
      </c>
      <c r="I229" s="432">
        <f t="shared" si="125"/>
        <v>3</v>
      </c>
      <c r="J229" s="432">
        <f t="shared" si="125"/>
        <v>5</v>
      </c>
      <c r="K229" s="432">
        <f t="shared" si="125"/>
        <v>0</v>
      </c>
      <c r="L229" s="432">
        <f t="shared" si="125"/>
        <v>0</v>
      </c>
      <c r="M229" s="432">
        <f t="shared" si="125"/>
        <v>0</v>
      </c>
      <c r="N229" s="432">
        <f t="shared" si="125"/>
        <v>0</v>
      </c>
      <c r="O229" s="432">
        <f t="shared" si="125"/>
        <v>4</v>
      </c>
      <c r="P229" s="432">
        <f t="shared" si="125"/>
        <v>3</v>
      </c>
      <c r="Q229" s="432">
        <f t="shared" si="125"/>
        <v>5</v>
      </c>
      <c r="R229" s="449">
        <f t="shared" si="125"/>
        <v>1</v>
      </c>
      <c r="S229" s="459">
        <v>5</v>
      </c>
      <c r="T229" s="328">
        <v>2</v>
      </c>
      <c r="U229" s="328">
        <v>5</v>
      </c>
      <c r="V229" s="328">
        <v>5</v>
      </c>
      <c r="W229" s="328">
        <v>5</v>
      </c>
      <c r="X229" s="328">
        <v>5</v>
      </c>
      <c r="Y229" s="328">
        <v>5</v>
      </c>
      <c r="Z229" s="328">
        <v>5</v>
      </c>
      <c r="AA229" s="328"/>
      <c r="AB229" s="328"/>
      <c r="AC229" s="328"/>
      <c r="AD229" s="328"/>
      <c r="AE229" s="328">
        <v>0</v>
      </c>
      <c r="AF229" s="328">
        <v>3</v>
      </c>
      <c r="AG229" s="328">
        <v>4</v>
      </c>
      <c r="AH229" s="473">
        <v>3</v>
      </c>
      <c r="AI229" s="459">
        <v>3</v>
      </c>
      <c r="AJ229" s="328">
        <v>0</v>
      </c>
      <c r="AK229" s="328">
        <v>0</v>
      </c>
      <c r="AL229" s="328">
        <v>5</v>
      </c>
      <c r="AM229" s="328">
        <v>0</v>
      </c>
      <c r="AN229" s="328">
        <v>5</v>
      </c>
      <c r="AO229" s="328">
        <v>3</v>
      </c>
      <c r="AP229" s="328">
        <v>5</v>
      </c>
      <c r="AQ229" s="328"/>
      <c r="AR229" s="328"/>
      <c r="AS229" s="328"/>
      <c r="AT229" s="328"/>
      <c r="AU229" s="328">
        <v>4</v>
      </c>
      <c r="AV229" s="328">
        <v>3</v>
      </c>
      <c r="AW229" s="328">
        <v>5</v>
      </c>
      <c r="AX229" s="473">
        <v>1</v>
      </c>
      <c r="AY229" s="459">
        <v>3</v>
      </c>
      <c r="AZ229" s="328">
        <v>4</v>
      </c>
      <c r="BA229" s="328">
        <v>5</v>
      </c>
      <c r="BB229" s="328">
        <v>3</v>
      </c>
      <c r="BC229" s="328">
        <v>3</v>
      </c>
      <c r="BD229" s="328">
        <v>0</v>
      </c>
      <c r="BE229" s="328">
        <v>0</v>
      </c>
      <c r="BF229" s="328">
        <v>0</v>
      </c>
      <c r="BG229" s="328"/>
      <c r="BH229" s="328"/>
      <c r="BI229" s="328"/>
      <c r="BJ229" s="328"/>
      <c r="BK229" s="328">
        <v>4</v>
      </c>
      <c r="BL229" s="328">
        <v>1</v>
      </c>
      <c r="BM229" s="328">
        <v>2</v>
      </c>
      <c r="BN229" s="473">
        <v>4</v>
      </c>
      <c r="BO229" s="433" t="s">
        <v>1447</v>
      </c>
    </row>
    <row r="230" spans="2:67">
      <c r="B230" s="54" t="str">
        <f t="shared" ref="B230" si="143">$B$175&amp;""</f>
        <v>Early</v>
      </c>
      <c r="C230" s="434">
        <f t="shared" si="125"/>
        <v>5</v>
      </c>
      <c r="D230" s="434">
        <f t="shared" si="125"/>
        <v>0</v>
      </c>
      <c r="E230" s="434">
        <f t="shared" si="125"/>
        <v>5</v>
      </c>
      <c r="F230" s="434">
        <f t="shared" si="125"/>
        <v>5</v>
      </c>
      <c r="G230" s="434">
        <f t="shared" si="125"/>
        <v>5</v>
      </c>
      <c r="H230" s="434">
        <f t="shared" si="125"/>
        <v>5</v>
      </c>
      <c r="I230" s="434">
        <f t="shared" si="125"/>
        <v>4</v>
      </c>
      <c r="J230" s="434">
        <f t="shared" si="125"/>
        <v>5</v>
      </c>
      <c r="K230" s="434">
        <f t="shared" si="125"/>
        <v>0</v>
      </c>
      <c r="L230" s="434">
        <f t="shared" si="125"/>
        <v>0</v>
      </c>
      <c r="M230" s="434">
        <f t="shared" si="125"/>
        <v>0</v>
      </c>
      <c r="N230" s="434">
        <f t="shared" si="125"/>
        <v>0</v>
      </c>
      <c r="O230" s="434">
        <f t="shared" si="125"/>
        <v>3</v>
      </c>
      <c r="P230" s="434">
        <f t="shared" si="125"/>
        <v>4</v>
      </c>
      <c r="Q230" s="434">
        <f t="shared" si="125"/>
        <v>5</v>
      </c>
      <c r="R230" s="450">
        <f t="shared" si="125"/>
        <v>5</v>
      </c>
      <c r="S230" s="460">
        <v>5</v>
      </c>
      <c r="T230" s="461">
        <v>5</v>
      </c>
      <c r="U230" s="461">
        <v>5</v>
      </c>
      <c r="V230" s="461">
        <v>5</v>
      </c>
      <c r="W230" s="461">
        <v>5</v>
      </c>
      <c r="X230" s="461">
        <v>4</v>
      </c>
      <c r="Y230" s="461">
        <v>2</v>
      </c>
      <c r="Z230" s="461">
        <v>1</v>
      </c>
      <c r="AA230" s="461"/>
      <c r="AB230" s="461"/>
      <c r="AC230" s="461"/>
      <c r="AD230" s="461"/>
      <c r="AE230" s="461">
        <v>3</v>
      </c>
      <c r="AF230" s="461">
        <v>3</v>
      </c>
      <c r="AG230" s="461">
        <v>4</v>
      </c>
      <c r="AH230" s="474">
        <v>5</v>
      </c>
      <c r="AI230" s="460">
        <v>5</v>
      </c>
      <c r="AJ230" s="461">
        <v>0</v>
      </c>
      <c r="AK230" s="461">
        <v>5</v>
      </c>
      <c r="AL230" s="461">
        <v>5</v>
      </c>
      <c r="AM230" s="461">
        <v>5</v>
      </c>
      <c r="AN230" s="461">
        <v>5</v>
      </c>
      <c r="AO230" s="461">
        <v>4</v>
      </c>
      <c r="AP230" s="461">
        <v>5</v>
      </c>
      <c r="AQ230" s="461"/>
      <c r="AR230" s="461"/>
      <c r="AS230" s="461"/>
      <c r="AT230" s="461"/>
      <c r="AU230" s="461">
        <v>3</v>
      </c>
      <c r="AV230" s="461">
        <v>4</v>
      </c>
      <c r="AW230" s="461">
        <v>5</v>
      </c>
      <c r="AX230" s="474">
        <v>5</v>
      </c>
      <c r="AY230" s="460">
        <v>5</v>
      </c>
      <c r="AZ230" s="461">
        <v>1</v>
      </c>
      <c r="BA230" s="461">
        <v>5</v>
      </c>
      <c r="BB230" s="461">
        <v>5</v>
      </c>
      <c r="BC230" s="461">
        <v>5</v>
      </c>
      <c r="BD230" s="461">
        <v>5</v>
      </c>
      <c r="BE230" s="461">
        <v>5</v>
      </c>
      <c r="BF230" s="484">
        <v>0</v>
      </c>
      <c r="BG230" s="461"/>
      <c r="BH230" s="461"/>
      <c r="BI230" s="461"/>
      <c r="BJ230" s="461"/>
      <c r="BK230" s="461">
        <v>0</v>
      </c>
      <c r="BL230" s="461">
        <v>0</v>
      </c>
      <c r="BM230" s="461">
        <v>3</v>
      </c>
      <c r="BN230" s="474">
        <v>5</v>
      </c>
      <c r="BO230" s="65"/>
    </row>
    <row r="231" spans="2:67">
      <c r="B231" s="54" t="str">
        <f t="shared" ref="B231" si="144">$B$176&amp;""</f>
        <v>Middle</v>
      </c>
      <c r="C231" s="434">
        <f t="shared" si="125"/>
        <v>5</v>
      </c>
      <c r="D231" s="434">
        <f t="shared" si="125"/>
        <v>0</v>
      </c>
      <c r="E231" s="434">
        <f t="shared" si="125"/>
        <v>5</v>
      </c>
      <c r="F231" s="434">
        <f t="shared" si="125"/>
        <v>5</v>
      </c>
      <c r="G231" s="434">
        <f t="shared" si="125"/>
        <v>5</v>
      </c>
      <c r="H231" s="434">
        <f t="shared" si="125"/>
        <v>5</v>
      </c>
      <c r="I231" s="434">
        <f t="shared" si="125"/>
        <v>3</v>
      </c>
      <c r="J231" s="434">
        <f t="shared" si="125"/>
        <v>4</v>
      </c>
      <c r="K231" s="434">
        <f t="shared" si="125"/>
        <v>0</v>
      </c>
      <c r="L231" s="434">
        <f t="shared" si="125"/>
        <v>0</v>
      </c>
      <c r="M231" s="434">
        <f t="shared" si="125"/>
        <v>0</v>
      </c>
      <c r="N231" s="434">
        <f t="shared" si="125"/>
        <v>0</v>
      </c>
      <c r="O231" s="434">
        <f t="shared" si="125"/>
        <v>4</v>
      </c>
      <c r="P231" s="434">
        <f t="shared" si="125"/>
        <v>3</v>
      </c>
      <c r="Q231" s="434">
        <f t="shared" si="125"/>
        <v>5</v>
      </c>
      <c r="R231" s="450">
        <f t="shared" si="125"/>
        <v>1</v>
      </c>
      <c r="S231" s="460">
        <v>5</v>
      </c>
      <c r="T231" s="461">
        <v>5</v>
      </c>
      <c r="U231" s="461">
        <v>5</v>
      </c>
      <c r="V231" s="461">
        <v>5</v>
      </c>
      <c r="W231" s="461">
        <v>0</v>
      </c>
      <c r="X231" s="461">
        <v>5</v>
      </c>
      <c r="Y231" s="461">
        <v>0</v>
      </c>
      <c r="Z231" s="461">
        <v>0</v>
      </c>
      <c r="AA231" s="461"/>
      <c r="AB231" s="461"/>
      <c r="AC231" s="461"/>
      <c r="AD231" s="461"/>
      <c r="AE231" s="461">
        <v>3</v>
      </c>
      <c r="AF231" s="461">
        <v>0</v>
      </c>
      <c r="AG231" s="461">
        <v>5</v>
      </c>
      <c r="AH231" s="474">
        <v>0</v>
      </c>
      <c r="AI231" s="460">
        <v>5</v>
      </c>
      <c r="AJ231" s="461">
        <v>0</v>
      </c>
      <c r="AK231" s="461">
        <v>5</v>
      </c>
      <c r="AL231" s="461">
        <v>5</v>
      </c>
      <c r="AM231" s="461">
        <v>5</v>
      </c>
      <c r="AN231" s="461">
        <v>5</v>
      </c>
      <c r="AO231" s="461">
        <v>3</v>
      </c>
      <c r="AP231" s="461">
        <v>4</v>
      </c>
      <c r="AQ231" s="461"/>
      <c r="AR231" s="461"/>
      <c r="AS231" s="461"/>
      <c r="AT231" s="461"/>
      <c r="AU231" s="461">
        <v>4</v>
      </c>
      <c r="AV231" s="461">
        <v>3</v>
      </c>
      <c r="AW231" s="461">
        <v>5</v>
      </c>
      <c r="AX231" s="474">
        <v>1</v>
      </c>
      <c r="AY231" s="460">
        <v>5</v>
      </c>
      <c r="AZ231" s="461">
        <v>4</v>
      </c>
      <c r="BA231" s="461">
        <v>3</v>
      </c>
      <c r="BB231" s="461">
        <v>5</v>
      </c>
      <c r="BC231" s="461">
        <v>5</v>
      </c>
      <c r="BD231" s="461">
        <v>5</v>
      </c>
      <c r="BE231" s="461">
        <v>0</v>
      </c>
      <c r="BF231" s="461">
        <v>0</v>
      </c>
      <c r="BG231" s="461"/>
      <c r="BH231" s="461"/>
      <c r="BI231" s="461"/>
      <c r="BJ231" s="461"/>
      <c r="BK231" s="461">
        <v>0</v>
      </c>
      <c r="BL231" s="461">
        <v>3</v>
      </c>
      <c r="BM231" s="461">
        <v>1</v>
      </c>
      <c r="BN231" s="474">
        <v>0</v>
      </c>
      <c r="BO231" s="65"/>
    </row>
    <row r="232" spans="2:67">
      <c r="B232" s="54" t="str">
        <f t="shared" ref="B232" si="145">$B$177&amp;""</f>
        <v>Late</v>
      </c>
      <c r="C232" s="434">
        <f t="shared" si="125"/>
        <v>5</v>
      </c>
      <c r="D232" s="434">
        <f t="shared" si="125"/>
        <v>5</v>
      </c>
      <c r="E232" s="434">
        <f t="shared" si="125"/>
        <v>5</v>
      </c>
      <c r="F232" s="434">
        <f t="shared" si="125"/>
        <v>5</v>
      </c>
      <c r="G232" s="434">
        <f t="shared" si="125"/>
        <v>5</v>
      </c>
      <c r="H232" s="434">
        <f t="shared" si="125"/>
        <v>5</v>
      </c>
      <c r="I232" s="434">
        <f t="shared" si="125"/>
        <v>3</v>
      </c>
      <c r="J232" s="434">
        <f t="shared" si="125"/>
        <v>5</v>
      </c>
      <c r="K232" s="434">
        <f t="shared" si="125"/>
        <v>0</v>
      </c>
      <c r="L232" s="434">
        <f t="shared" si="125"/>
        <v>0</v>
      </c>
      <c r="M232" s="434">
        <f t="shared" si="125"/>
        <v>0</v>
      </c>
      <c r="N232" s="434">
        <f t="shared" si="125"/>
        <v>0</v>
      </c>
      <c r="O232" s="434">
        <f t="shared" si="125"/>
        <v>5</v>
      </c>
      <c r="P232" s="434">
        <f t="shared" si="125"/>
        <v>3</v>
      </c>
      <c r="Q232" s="434">
        <f t="shared" si="125"/>
        <v>5</v>
      </c>
      <c r="R232" s="450">
        <f t="shared" si="125"/>
        <v>0</v>
      </c>
      <c r="S232" s="460">
        <v>5</v>
      </c>
      <c r="T232" s="461">
        <v>5</v>
      </c>
      <c r="U232" s="461">
        <v>5</v>
      </c>
      <c r="V232" s="461">
        <v>4</v>
      </c>
      <c r="W232" s="461">
        <v>5</v>
      </c>
      <c r="X232" s="461">
        <v>0</v>
      </c>
      <c r="Y232" s="461">
        <v>5</v>
      </c>
      <c r="Z232" s="461">
        <v>0</v>
      </c>
      <c r="AA232" s="461"/>
      <c r="AB232" s="461"/>
      <c r="AC232" s="461"/>
      <c r="AD232" s="461"/>
      <c r="AE232" s="461">
        <v>3</v>
      </c>
      <c r="AF232" s="461">
        <v>0</v>
      </c>
      <c r="AG232" s="461">
        <v>5</v>
      </c>
      <c r="AH232" s="474">
        <v>5</v>
      </c>
      <c r="AI232" s="460">
        <v>5</v>
      </c>
      <c r="AJ232" s="461">
        <v>5</v>
      </c>
      <c r="AK232" s="461">
        <v>5</v>
      </c>
      <c r="AL232" s="461">
        <v>5</v>
      </c>
      <c r="AM232" s="461">
        <v>5</v>
      </c>
      <c r="AN232" s="461">
        <v>5</v>
      </c>
      <c r="AO232" s="461">
        <v>3</v>
      </c>
      <c r="AP232" s="461">
        <v>5</v>
      </c>
      <c r="AQ232" s="461"/>
      <c r="AR232" s="461"/>
      <c r="AS232" s="461"/>
      <c r="AT232" s="461"/>
      <c r="AU232" s="461">
        <v>5</v>
      </c>
      <c r="AV232" s="461">
        <v>3</v>
      </c>
      <c r="AW232" s="461">
        <v>5</v>
      </c>
      <c r="AX232" s="474">
        <v>0</v>
      </c>
      <c r="AY232" s="460">
        <v>5</v>
      </c>
      <c r="AZ232" s="461">
        <v>4</v>
      </c>
      <c r="BA232" s="461">
        <v>5</v>
      </c>
      <c r="BB232" s="461">
        <v>5</v>
      </c>
      <c r="BC232" s="461">
        <v>3</v>
      </c>
      <c r="BD232" s="461">
        <v>4</v>
      </c>
      <c r="BE232" s="484">
        <v>3</v>
      </c>
      <c r="BF232" s="461">
        <v>3</v>
      </c>
      <c r="BG232" s="461"/>
      <c r="BH232" s="461"/>
      <c r="BI232" s="461"/>
      <c r="BJ232" s="461"/>
      <c r="BK232" s="461">
        <v>1</v>
      </c>
      <c r="BL232" s="461">
        <v>1</v>
      </c>
      <c r="BM232" s="461">
        <v>1</v>
      </c>
      <c r="BN232" s="474">
        <v>1</v>
      </c>
      <c r="BO232" s="65"/>
    </row>
    <row r="233" spans="2:67">
      <c r="B233" s="54" t="s">
        <v>981</v>
      </c>
      <c r="C233" s="434">
        <f t="shared" ref="C233" si="146">CHOOSE(d.Region,S233,AI233,AY233)</f>
        <v>5</v>
      </c>
      <c r="D233" s="434">
        <f t="shared" ref="D233" si="147">CHOOSE(d.Region,T233,AJ233,AZ233)</f>
        <v>3</v>
      </c>
      <c r="E233" s="434">
        <f t="shared" ref="E233" si="148">CHOOSE(d.Region,U233,AK233,BA233)</f>
        <v>5</v>
      </c>
      <c r="F233" s="434">
        <f t="shared" ref="F233" si="149">CHOOSE(d.Region,V233,AL233,BB233)</f>
        <v>5</v>
      </c>
      <c r="G233" s="434">
        <f t="shared" ref="G233" si="150">CHOOSE(d.Region,W233,AM233,BC233)</f>
        <v>5</v>
      </c>
      <c r="H233" s="434">
        <f t="shared" ref="H233" si="151">CHOOSE(d.Region,X233,AN233,BD233)</f>
        <v>5</v>
      </c>
      <c r="I233" s="434">
        <f t="shared" ref="I233" si="152">CHOOSE(d.Region,Y233,AO233,BE233)</f>
        <v>4</v>
      </c>
      <c r="J233" s="434">
        <f t="shared" ref="J233" si="153">CHOOSE(d.Region,Z233,AP233,BF233)</f>
        <v>5</v>
      </c>
      <c r="K233" s="434">
        <f t="shared" ref="K233" si="154">CHOOSE(d.Region,AA233,AQ233,BG233)</f>
        <v>0</v>
      </c>
      <c r="L233" s="434">
        <f t="shared" ref="L233" si="155">CHOOSE(d.Region,AB233,AR233,BH233)</f>
        <v>0</v>
      </c>
      <c r="M233" s="434">
        <f t="shared" ref="M233" si="156">CHOOSE(d.Region,AC233,AS233,BI233)</f>
        <v>0</v>
      </c>
      <c r="N233" s="434">
        <f t="shared" ref="N233" si="157">CHOOSE(d.Region,AD233,AT233,BJ233)</f>
        <v>0</v>
      </c>
      <c r="O233" s="434">
        <f t="shared" ref="O233" si="158">CHOOSE(d.Region,AE233,AU233,BK233)</f>
        <v>0</v>
      </c>
      <c r="P233" s="434">
        <f t="shared" ref="P233" si="159">CHOOSE(d.Region,AF233,AV233,BL233)</f>
        <v>0</v>
      </c>
      <c r="Q233" s="434">
        <f t="shared" ref="Q233" si="160">CHOOSE(d.Region,AG233,AW233,BM233)</f>
        <v>5</v>
      </c>
      <c r="R233" s="450">
        <f t="shared" ref="R233" si="161">CHOOSE(d.Region,AH233,AX233,BN233)</f>
        <v>5</v>
      </c>
      <c r="S233" s="496">
        <v>5</v>
      </c>
      <c r="T233" s="497">
        <v>5</v>
      </c>
      <c r="U233" s="497">
        <v>5</v>
      </c>
      <c r="V233" s="497">
        <v>3</v>
      </c>
      <c r="W233" s="497">
        <v>0</v>
      </c>
      <c r="X233" s="497">
        <v>1</v>
      </c>
      <c r="Y233" s="497">
        <v>1</v>
      </c>
      <c r="Z233" s="497">
        <v>5</v>
      </c>
      <c r="AA233" s="497"/>
      <c r="AB233" s="497"/>
      <c r="AC233" s="497"/>
      <c r="AD233" s="497"/>
      <c r="AE233" s="497">
        <v>0</v>
      </c>
      <c r="AF233" s="497">
        <v>0</v>
      </c>
      <c r="AG233" s="497">
        <v>0</v>
      </c>
      <c r="AH233" s="498">
        <v>0</v>
      </c>
      <c r="AI233" s="496">
        <v>5</v>
      </c>
      <c r="AJ233" s="497">
        <v>3</v>
      </c>
      <c r="AK233" s="497">
        <v>5</v>
      </c>
      <c r="AL233" s="497">
        <v>5</v>
      </c>
      <c r="AM233" s="497">
        <v>5</v>
      </c>
      <c r="AN233" s="497">
        <v>5</v>
      </c>
      <c r="AO233" s="497">
        <v>4</v>
      </c>
      <c r="AP233" s="497">
        <v>5</v>
      </c>
      <c r="AQ233" s="497"/>
      <c r="AR233" s="497"/>
      <c r="AS233" s="497"/>
      <c r="AT233" s="497"/>
      <c r="AU233" s="497">
        <v>0</v>
      </c>
      <c r="AV233" s="497">
        <v>0</v>
      </c>
      <c r="AW233" s="497">
        <v>5</v>
      </c>
      <c r="AX233" s="498">
        <v>5</v>
      </c>
      <c r="AY233" s="496">
        <v>5</v>
      </c>
      <c r="AZ233" s="497">
        <v>2</v>
      </c>
      <c r="BA233" s="497">
        <v>5</v>
      </c>
      <c r="BB233" s="497">
        <v>5</v>
      </c>
      <c r="BC233" s="497">
        <v>3</v>
      </c>
      <c r="BD233" s="497">
        <v>3</v>
      </c>
      <c r="BE233" s="500">
        <v>5</v>
      </c>
      <c r="BF233" s="497">
        <v>3</v>
      </c>
      <c r="BG233" s="497"/>
      <c r="BH233" s="497"/>
      <c r="BI233" s="497"/>
      <c r="BJ233" s="497"/>
      <c r="BK233" s="497">
        <v>3</v>
      </c>
      <c r="BL233" s="497">
        <v>3</v>
      </c>
      <c r="BM233" s="497">
        <v>4</v>
      </c>
      <c r="BN233" s="498">
        <v>5</v>
      </c>
      <c r="BO233" s="65"/>
    </row>
    <row r="234" spans="2:67" collapsed="1">
      <c r="B234" s="54" t="str">
        <f t="shared" ref="B234" si="162">$B$179&amp;""</f>
        <v>7mo with 0% mated</v>
      </c>
      <c r="C234" s="435">
        <f t="shared" si="125"/>
        <v>5</v>
      </c>
      <c r="D234" s="435">
        <f t="shared" si="125"/>
        <v>5</v>
      </c>
      <c r="E234" s="435">
        <f t="shared" si="125"/>
        <v>5</v>
      </c>
      <c r="F234" s="435">
        <f t="shared" si="125"/>
        <v>5</v>
      </c>
      <c r="G234" s="435">
        <f t="shared" si="125"/>
        <v>5</v>
      </c>
      <c r="H234" s="435">
        <f t="shared" si="125"/>
        <v>2</v>
      </c>
      <c r="I234" s="435">
        <f t="shared" si="125"/>
        <v>5</v>
      </c>
      <c r="J234" s="435">
        <f t="shared" si="125"/>
        <v>5</v>
      </c>
      <c r="K234" s="435">
        <f t="shared" si="125"/>
        <v>0</v>
      </c>
      <c r="L234" s="435">
        <f t="shared" si="125"/>
        <v>0</v>
      </c>
      <c r="M234" s="435">
        <f t="shared" si="125"/>
        <v>0</v>
      </c>
      <c r="N234" s="435">
        <f t="shared" si="125"/>
        <v>0</v>
      </c>
      <c r="O234" s="435">
        <f t="shared" si="125"/>
        <v>2</v>
      </c>
      <c r="P234" s="435">
        <f t="shared" si="125"/>
        <v>1</v>
      </c>
      <c r="Q234" s="435">
        <f t="shared" si="125"/>
        <v>2</v>
      </c>
      <c r="R234" s="451">
        <f t="shared" si="125"/>
        <v>2</v>
      </c>
      <c r="S234" s="519">
        <v>4</v>
      </c>
      <c r="T234" s="520">
        <v>0</v>
      </c>
      <c r="U234" s="520">
        <v>4</v>
      </c>
      <c r="V234" s="520">
        <v>3</v>
      </c>
      <c r="W234" s="520">
        <v>5</v>
      </c>
      <c r="X234" s="520">
        <v>5</v>
      </c>
      <c r="Y234" s="520">
        <v>5</v>
      </c>
      <c r="Z234" s="520">
        <v>5</v>
      </c>
      <c r="AA234" s="520"/>
      <c r="AB234" s="520"/>
      <c r="AC234" s="520"/>
      <c r="AD234" s="520"/>
      <c r="AE234" s="520">
        <v>0</v>
      </c>
      <c r="AF234" s="520">
        <v>5</v>
      </c>
      <c r="AG234" s="520">
        <v>5</v>
      </c>
      <c r="AH234" s="521">
        <v>2</v>
      </c>
      <c r="AI234" s="519">
        <v>5</v>
      </c>
      <c r="AJ234" s="520">
        <v>5</v>
      </c>
      <c r="AK234" s="520">
        <v>5</v>
      </c>
      <c r="AL234" s="520">
        <v>5</v>
      </c>
      <c r="AM234" s="520">
        <v>5</v>
      </c>
      <c r="AN234" s="520">
        <v>2</v>
      </c>
      <c r="AO234" s="520">
        <v>5</v>
      </c>
      <c r="AP234" s="520">
        <v>5</v>
      </c>
      <c r="AQ234" s="520"/>
      <c r="AR234" s="520"/>
      <c r="AS234" s="520"/>
      <c r="AT234" s="520"/>
      <c r="AU234" s="520">
        <v>2</v>
      </c>
      <c r="AV234" s="520">
        <v>1</v>
      </c>
      <c r="AW234" s="520">
        <v>2</v>
      </c>
      <c r="AX234" s="521">
        <v>2</v>
      </c>
      <c r="AY234" s="519">
        <v>0</v>
      </c>
      <c r="AZ234" s="520">
        <v>0</v>
      </c>
      <c r="BA234" s="520">
        <v>4</v>
      </c>
      <c r="BB234" s="520">
        <v>3</v>
      </c>
      <c r="BC234" s="520">
        <v>1</v>
      </c>
      <c r="BD234" s="520">
        <v>1</v>
      </c>
      <c r="BE234" s="520">
        <v>3</v>
      </c>
      <c r="BF234" s="520">
        <v>1</v>
      </c>
      <c r="BG234" s="520"/>
      <c r="BH234" s="520"/>
      <c r="BI234" s="520"/>
      <c r="BJ234" s="520"/>
      <c r="BK234" s="520">
        <v>0</v>
      </c>
      <c r="BL234" s="520">
        <v>3</v>
      </c>
      <c r="BM234" s="520">
        <v>4</v>
      </c>
      <c r="BN234" s="521">
        <v>3</v>
      </c>
      <c r="BO234" s="65"/>
    </row>
    <row r="235" spans="2:67" ht="24.75" hidden="1" outlineLevel="1">
      <c r="B235" s="53" t="str">
        <f>"Grazing Intensity 3
"&amp;$B$174&amp;""</f>
        <v>Grazing Intensity 3
Standard (7mo)</v>
      </c>
      <c r="C235" s="432">
        <f t="shared" si="125"/>
        <v>0</v>
      </c>
      <c r="D235" s="432">
        <f t="shared" si="125"/>
        <v>0</v>
      </c>
      <c r="E235" s="432">
        <f t="shared" si="125"/>
        <v>0</v>
      </c>
      <c r="F235" s="432">
        <f t="shared" si="125"/>
        <v>0</v>
      </c>
      <c r="G235" s="432">
        <f t="shared" si="125"/>
        <v>0</v>
      </c>
      <c r="H235" s="432">
        <f t="shared" si="125"/>
        <v>0</v>
      </c>
      <c r="I235" s="432">
        <f t="shared" si="125"/>
        <v>0</v>
      </c>
      <c r="J235" s="432">
        <f t="shared" si="125"/>
        <v>0</v>
      </c>
      <c r="K235" s="432">
        <f t="shared" si="125"/>
        <v>0</v>
      </c>
      <c r="L235" s="432">
        <f t="shared" si="125"/>
        <v>0</v>
      </c>
      <c r="M235" s="432">
        <f t="shared" si="125"/>
        <v>0</v>
      </c>
      <c r="N235" s="432">
        <f t="shared" si="125"/>
        <v>0</v>
      </c>
      <c r="O235" s="432">
        <f t="shared" si="125"/>
        <v>0</v>
      </c>
      <c r="P235" s="432">
        <f t="shared" si="125"/>
        <v>0</v>
      </c>
      <c r="Q235" s="432">
        <f t="shared" si="125"/>
        <v>0</v>
      </c>
      <c r="R235" s="449">
        <f t="shared" si="125"/>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63">$B$175&amp;""</f>
        <v>Early</v>
      </c>
      <c r="C236" s="434">
        <f t="shared" si="125"/>
        <v>0</v>
      </c>
      <c r="D236" s="434">
        <f t="shared" si="125"/>
        <v>0</v>
      </c>
      <c r="E236" s="434">
        <f t="shared" si="125"/>
        <v>0</v>
      </c>
      <c r="F236" s="434">
        <f t="shared" si="125"/>
        <v>0</v>
      </c>
      <c r="G236" s="434">
        <f t="shared" si="125"/>
        <v>0</v>
      </c>
      <c r="H236" s="434">
        <f t="shared" si="125"/>
        <v>0</v>
      </c>
      <c r="I236" s="434">
        <f t="shared" si="125"/>
        <v>0</v>
      </c>
      <c r="J236" s="434">
        <f t="shared" si="125"/>
        <v>0</v>
      </c>
      <c r="K236" s="434">
        <f t="shared" si="125"/>
        <v>0</v>
      </c>
      <c r="L236" s="434">
        <f t="shared" si="125"/>
        <v>0</v>
      </c>
      <c r="M236" s="434">
        <f t="shared" si="125"/>
        <v>0</v>
      </c>
      <c r="N236" s="434">
        <f t="shared" si="125"/>
        <v>0</v>
      </c>
      <c r="O236" s="434">
        <f t="shared" si="125"/>
        <v>0</v>
      </c>
      <c r="P236" s="434">
        <f t="shared" si="125"/>
        <v>0</v>
      </c>
      <c r="Q236" s="434">
        <f t="shared" si="125"/>
        <v>0</v>
      </c>
      <c r="R236" s="450">
        <f t="shared" si="125"/>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64">$B$176&amp;""</f>
        <v>Middle</v>
      </c>
      <c r="C237" s="434">
        <f t="shared" si="125"/>
        <v>0</v>
      </c>
      <c r="D237" s="434">
        <f t="shared" si="125"/>
        <v>0</v>
      </c>
      <c r="E237" s="434">
        <f t="shared" si="125"/>
        <v>0</v>
      </c>
      <c r="F237" s="434">
        <f t="shared" si="125"/>
        <v>0</v>
      </c>
      <c r="G237" s="434">
        <f t="shared" si="125"/>
        <v>0</v>
      </c>
      <c r="H237" s="434">
        <f t="shared" si="125"/>
        <v>0</v>
      </c>
      <c r="I237" s="434">
        <f t="shared" si="125"/>
        <v>0</v>
      </c>
      <c r="J237" s="434">
        <f t="shared" si="125"/>
        <v>0</v>
      </c>
      <c r="K237" s="434">
        <f t="shared" si="125"/>
        <v>0</v>
      </c>
      <c r="L237" s="434">
        <f t="shared" si="125"/>
        <v>0</v>
      </c>
      <c r="M237" s="434">
        <f t="shared" si="125"/>
        <v>0</v>
      </c>
      <c r="N237" s="434">
        <f t="shared" si="125"/>
        <v>0</v>
      </c>
      <c r="O237" s="434">
        <f t="shared" si="125"/>
        <v>0</v>
      </c>
      <c r="P237" s="434">
        <f t="shared" si="125"/>
        <v>0</v>
      </c>
      <c r="Q237" s="434">
        <f t="shared" si="125"/>
        <v>0</v>
      </c>
      <c r="R237" s="450">
        <f t="shared" si="125"/>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65">$B$177&amp;""</f>
        <v>Late</v>
      </c>
      <c r="C238" s="434">
        <f t="shared" si="125"/>
        <v>0</v>
      </c>
      <c r="D238" s="434">
        <f t="shared" si="125"/>
        <v>0</v>
      </c>
      <c r="E238" s="434">
        <f t="shared" si="125"/>
        <v>0</v>
      </c>
      <c r="F238" s="434">
        <f t="shared" si="125"/>
        <v>0</v>
      </c>
      <c r="G238" s="434">
        <f t="shared" si="125"/>
        <v>0</v>
      </c>
      <c r="H238" s="434">
        <f t="shared" si="125"/>
        <v>0</v>
      </c>
      <c r="I238" s="434">
        <f t="shared" si="125"/>
        <v>0</v>
      </c>
      <c r="J238" s="434">
        <f t="shared" si="125"/>
        <v>0</v>
      </c>
      <c r="K238" s="434">
        <f t="shared" si="125"/>
        <v>0</v>
      </c>
      <c r="L238" s="434">
        <f t="shared" si="125"/>
        <v>0</v>
      </c>
      <c r="M238" s="434">
        <f t="shared" si="125"/>
        <v>0</v>
      </c>
      <c r="N238" s="434">
        <f t="shared" si="125"/>
        <v>0</v>
      </c>
      <c r="O238" s="434">
        <f t="shared" si="125"/>
        <v>0</v>
      </c>
      <c r="P238" s="434">
        <f t="shared" si="125"/>
        <v>0</v>
      </c>
      <c r="Q238" s="434">
        <f t="shared" si="125"/>
        <v>0</v>
      </c>
      <c r="R238" s="450">
        <f t="shared" si="125"/>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66">CHOOSE(d.Region,S239,AI239,AY239)</f>
        <v>0</v>
      </c>
      <c r="D239" s="434">
        <f t="shared" ref="D239" si="167">CHOOSE(d.Region,T239,AJ239,AZ239)</f>
        <v>0</v>
      </c>
      <c r="E239" s="434">
        <f t="shared" ref="E239" si="168">CHOOSE(d.Region,U239,AK239,BA239)</f>
        <v>0</v>
      </c>
      <c r="F239" s="434">
        <f t="shared" ref="F239" si="169">CHOOSE(d.Region,V239,AL239,BB239)</f>
        <v>0</v>
      </c>
      <c r="G239" s="434">
        <f t="shared" ref="G239" si="170">CHOOSE(d.Region,W239,AM239,BC239)</f>
        <v>0</v>
      </c>
      <c r="H239" s="434">
        <f t="shared" ref="H239" si="171">CHOOSE(d.Region,X239,AN239,BD239)</f>
        <v>0</v>
      </c>
      <c r="I239" s="434">
        <f t="shared" ref="I239" si="172">CHOOSE(d.Region,Y239,AO239,BE239)</f>
        <v>0</v>
      </c>
      <c r="J239" s="434">
        <f t="shared" ref="J239" si="173">CHOOSE(d.Region,Z239,AP239,BF239)</f>
        <v>0</v>
      </c>
      <c r="K239" s="434">
        <f t="shared" ref="K239" si="174">CHOOSE(d.Region,AA239,AQ239,BG239)</f>
        <v>0</v>
      </c>
      <c r="L239" s="434">
        <f t="shared" ref="L239" si="175">CHOOSE(d.Region,AB239,AR239,BH239)</f>
        <v>0</v>
      </c>
      <c r="M239" s="434">
        <f t="shared" ref="M239" si="176">CHOOSE(d.Region,AC239,AS239,BI239)</f>
        <v>0</v>
      </c>
      <c r="N239" s="434">
        <f t="shared" ref="N239" si="177">CHOOSE(d.Region,AD239,AT239,BJ239)</f>
        <v>0</v>
      </c>
      <c r="O239" s="434">
        <f t="shared" ref="O239" si="178">CHOOSE(d.Region,AE239,AU239,BK239)</f>
        <v>0</v>
      </c>
      <c r="P239" s="434">
        <f t="shared" ref="P239" si="179">CHOOSE(d.Region,AF239,AV239,BL239)</f>
        <v>0</v>
      </c>
      <c r="Q239" s="434">
        <f t="shared" ref="Q239" si="180">CHOOSE(d.Region,AG239,AW239,BM239)</f>
        <v>0</v>
      </c>
      <c r="R239" s="450">
        <f t="shared" ref="R239" si="181">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82">$B$179&amp;""</f>
        <v>7mo with 0% mated</v>
      </c>
      <c r="C240" s="435">
        <f t="shared" si="125"/>
        <v>0</v>
      </c>
      <c r="D240" s="435">
        <f t="shared" si="125"/>
        <v>0</v>
      </c>
      <c r="E240" s="435">
        <f t="shared" si="125"/>
        <v>0</v>
      </c>
      <c r="F240" s="435">
        <f t="shared" si="125"/>
        <v>0</v>
      </c>
      <c r="G240" s="435">
        <f t="shared" si="125"/>
        <v>0</v>
      </c>
      <c r="H240" s="435">
        <f t="shared" si="125"/>
        <v>0</v>
      </c>
      <c r="I240" s="435">
        <f t="shared" si="125"/>
        <v>0</v>
      </c>
      <c r="J240" s="435">
        <f t="shared" si="125"/>
        <v>0</v>
      </c>
      <c r="K240" s="435">
        <f t="shared" si="125"/>
        <v>0</v>
      </c>
      <c r="L240" s="435">
        <f t="shared" si="125"/>
        <v>0</v>
      </c>
      <c r="M240" s="435">
        <f t="shared" si="125"/>
        <v>0</v>
      </c>
      <c r="N240" s="435">
        <f t="shared" si="125"/>
        <v>0</v>
      </c>
      <c r="O240" s="435">
        <f t="shared" si="125"/>
        <v>0</v>
      </c>
      <c r="P240" s="435">
        <f t="shared" si="125"/>
        <v>0</v>
      </c>
      <c r="Q240" s="435">
        <f t="shared" si="125"/>
        <v>0</v>
      </c>
      <c r="R240" s="451">
        <f t="shared" si="125"/>
        <v>0</v>
      </c>
      <c r="S240" s="103">
        <f>S235</f>
        <v>0</v>
      </c>
      <c r="T240" s="103">
        <f t="shared" ref="T240:BN240" si="183">T235</f>
        <v>0</v>
      </c>
      <c r="U240" s="103">
        <f t="shared" si="183"/>
        <v>0</v>
      </c>
      <c r="V240" s="103">
        <f t="shared" si="183"/>
        <v>0</v>
      </c>
      <c r="W240" s="103">
        <f t="shared" si="183"/>
        <v>0</v>
      </c>
      <c r="X240" s="103">
        <f t="shared" si="183"/>
        <v>0</v>
      </c>
      <c r="Y240" s="103">
        <f t="shared" si="183"/>
        <v>0</v>
      </c>
      <c r="Z240" s="103">
        <f t="shared" si="183"/>
        <v>0</v>
      </c>
      <c r="AA240" s="103">
        <f t="shared" si="183"/>
        <v>0</v>
      </c>
      <c r="AB240" s="103">
        <f t="shared" si="183"/>
        <v>0</v>
      </c>
      <c r="AC240" s="103">
        <f t="shared" si="183"/>
        <v>0</v>
      </c>
      <c r="AD240" s="103">
        <f t="shared" si="183"/>
        <v>0</v>
      </c>
      <c r="AE240" s="103">
        <f t="shared" si="183"/>
        <v>0</v>
      </c>
      <c r="AF240" s="103">
        <f t="shared" si="183"/>
        <v>0</v>
      </c>
      <c r="AG240" s="103">
        <f t="shared" si="183"/>
        <v>0</v>
      </c>
      <c r="AH240" s="103">
        <f t="shared" si="183"/>
        <v>0</v>
      </c>
      <c r="AI240" s="103">
        <f t="shared" si="183"/>
        <v>0</v>
      </c>
      <c r="AJ240" s="103">
        <f t="shared" si="183"/>
        <v>0</v>
      </c>
      <c r="AK240" s="103">
        <f t="shared" si="183"/>
        <v>0</v>
      </c>
      <c r="AL240" s="103">
        <f t="shared" si="183"/>
        <v>0</v>
      </c>
      <c r="AM240" s="103">
        <f t="shared" si="183"/>
        <v>0</v>
      </c>
      <c r="AN240" s="103">
        <f t="shared" si="183"/>
        <v>0</v>
      </c>
      <c r="AO240" s="103">
        <f t="shared" si="183"/>
        <v>0</v>
      </c>
      <c r="AP240" s="103">
        <f t="shared" si="183"/>
        <v>0</v>
      </c>
      <c r="AQ240" s="103">
        <f t="shared" si="183"/>
        <v>0</v>
      </c>
      <c r="AR240" s="103">
        <f t="shared" si="183"/>
        <v>0</v>
      </c>
      <c r="AS240" s="103">
        <f t="shared" si="183"/>
        <v>0</v>
      </c>
      <c r="AT240" s="103">
        <f t="shared" si="183"/>
        <v>0</v>
      </c>
      <c r="AU240" s="103">
        <f t="shared" si="183"/>
        <v>0</v>
      </c>
      <c r="AV240" s="103">
        <f t="shared" si="183"/>
        <v>0</v>
      </c>
      <c r="AW240" s="103">
        <f t="shared" si="183"/>
        <v>0</v>
      </c>
      <c r="AX240" s="103">
        <f t="shared" si="183"/>
        <v>0</v>
      </c>
      <c r="AY240" s="103">
        <f t="shared" si="183"/>
        <v>0</v>
      </c>
      <c r="AZ240" s="103">
        <f t="shared" si="183"/>
        <v>0</v>
      </c>
      <c r="BA240" s="103">
        <f t="shared" si="183"/>
        <v>0</v>
      </c>
      <c r="BB240" s="103">
        <f t="shared" si="183"/>
        <v>0</v>
      </c>
      <c r="BC240" s="103">
        <f t="shared" si="183"/>
        <v>0</v>
      </c>
      <c r="BD240" s="103">
        <f t="shared" si="183"/>
        <v>0</v>
      </c>
      <c r="BE240" s="103">
        <f t="shared" si="183"/>
        <v>0</v>
      </c>
      <c r="BF240" s="103">
        <f t="shared" si="183"/>
        <v>0</v>
      </c>
      <c r="BG240" s="103">
        <f t="shared" si="183"/>
        <v>0</v>
      </c>
      <c r="BH240" s="103">
        <f t="shared" si="183"/>
        <v>0</v>
      </c>
      <c r="BI240" s="103">
        <f t="shared" si="183"/>
        <v>0</v>
      </c>
      <c r="BJ240" s="103">
        <f t="shared" si="183"/>
        <v>0</v>
      </c>
      <c r="BK240" s="103">
        <f t="shared" si="183"/>
        <v>0</v>
      </c>
      <c r="BL240" s="103">
        <f t="shared" si="183"/>
        <v>0</v>
      </c>
      <c r="BM240" s="103">
        <f t="shared" si="183"/>
        <v>0</v>
      </c>
      <c r="BN240" s="103">
        <f t="shared" si="183"/>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hidden="1" outlineLevel="2">
      <c r="B247" s="53" t="str">
        <f>"Grazing Intensity 1
"&amp;$B$174&amp;": Ewe Lambs"</f>
        <v>Grazing Intensity 1
Standard (7mo): Ewe Lambs</v>
      </c>
      <c r="C247" s="61">
        <f t="shared" ref="C247:C300" si="184">CHOOSE(d.Region,S247,AI247,AY247)</f>
        <v>0</v>
      </c>
      <c r="D247" s="61">
        <f t="shared" ref="D247:D300" si="185">CHOOSE(d.Region,T247,AJ247,AZ247)</f>
        <v>0</v>
      </c>
      <c r="E247" s="61">
        <f t="shared" ref="E247:E300" si="186">CHOOSE(d.Region,U247,AK247,BA247)</f>
        <v>0</v>
      </c>
      <c r="F247" s="61">
        <f t="shared" ref="F247:F300" si="187">CHOOSE(d.Region,V247,AL247,BB247)</f>
        <v>0</v>
      </c>
      <c r="G247" s="61">
        <f t="shared" ref="G247:G300" si="188">CHOOSE(d.Region,W247,AM247,BC247)</f>
        <v>0</v>
      </c>
      <c r="H247" s="61">
        <f t="shared" ref="H247:H300" si="189">CHOOSE(d.Region,X247,AN247,BD247)</f>
        <v>0</v>
      </c>
      <c r="I247" s="61">
        <f t="shared" ref="I247:I300" si="190">CHOOSE(d.Region,Y247,AO247,BE247)</f>
        <v>0</v>
      </c>
      <c r="J247" s="61">
        <f t="shared" ref="J247:J300" si="191">CHOOSE(d.Region,Z247,AP247,BF247)</f>
        <v>0</v>
      </c>
      <c r="K247" s="61">
        <f t="shared" ref="K247:K300" si="192">CHOOSE(d.Region,AA247,AQ247,BG247)</f>
        <v>0</v>
      </c>
      <c r="L247" s="61">
        <f t="shared" ref="L247:L300" si="193">CHOOSE(d.Region,AB247,AR247,BH247)</f>
        <v>0</v>
      </c>
      <c r="M247" s="61">
        <f t="shared" ref="M247:M300" si="194">CHOOSE(d.Region,AC247,AS247,BI247)</f>
        <v>0</v>
      </c>
      <c r="N247" s="61">
        <f t="shared" ref="N247:N300" si="195">CHOOSE(d.Region,AD247,AT247,BJ247)</f>
        <v>0</v>
      </c>
      <c r="O247" s="61">
        <f t="shared" ref="O247:O300" si="196">CHOOSE(d.Region,AE247,AU247,BK247)</f>
        <v>0</v>
      </c>
      <c r="P247" s="61">
        <f t="shared" ref="P247:P300" si="197">CHOOSE(d.Region,AF247,AV247,BL247)</f>
        <v>0</v>
      </c>
      <c r="Q247" s="61">
        <f t="shared" ref="Q247:Q300" si="198">CHOOSE(d.Region,AG247,AW247,BM247)</f>
        <v>0</v>
      </c>
      <c r="R247" s="452">
        <f t="shared" ref="R247:R300" si="199">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t="s">
        <v>1101</v>
      </c>
    </row>
    <row r="248" spans="1:67" hidden="1" outlineLevel="2">
      <c r="B248" s="54" t="s">
        <v>1139</v>
      </c>
      <c r="C248" s="252">
        <f t="shared" si="184"/>
        <v>0</v>
      </c>
      <c r="D248" s="252">
        <f t="shared" si="185"/>
        <v>0</v>
      </c>
      <c r="E248" s="252">
        <f t="shared" si="186"/>
        <v>0</v>
      </c>
      <c r="F248" s="252">
        <f t="shared" si="187"/>
        <v>0</v>
      </c>
      <c r="G248" s="252">
        <f t="shared" si="188"/>
        <v>0</v>
      </c>
      <c r="H248" s="252">
        <f t="shared" si="189"/>
        <v>0</v>
      </c>
      <c r="I248" s="252">
        <f t="shared" si="190"/>
        <v>0</v>
      </c>
      <c r="J248" s="252">
        <f t="shared" si="191"/>
        <v>0</v>
      </c>
      <c r="K248" s="252">
        <f t="shared" si="192"/>
        <v>0</v>
      </c>
      <c r="L248" s="252">
        <f t="shared" si="193"/>
        <v>0</v>
      </c>
      <c r="M248" s="252">
        <f t="shared" si="194"/>
        <v>0</v>
      </c>
      <c r="N248" s="252">
        <f t="shared" si="195"/>
        <v>0</v>
      </c>
      <c r="O248" s="252">
        <f t="shared" si="196"/>
        <v>0</v>
      </c>
      <c r="P248" s="252">
        <f t="shared" si="197"/>
        <v>0</v>
      </c>
      <c r="Q248" s="252">
        <f t="shared" si="198"/>
        <v>0</v>
      </c>
      <c r="R248" s="453">
        <f t="shared" si="199"/>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hidden="1" outlineLevel="2">
      <c r="B249" s="55" t="s">
        <v>1140</v>
      </c>
      <c r="C249" s="62">
        <f t="shared" si="184"/>
        <v>0</v>
      </c>
      <c r="D249" s="62">
        <f t="shared" si="185"/>
        <v>0</v>
      </c>
      <c r="E249" s="62">
        <f t="shared" si="186"/>
        <v>0</v>
      </c>
      <c r="F249" s="62">
        <f t="shared" si="187"/>
        <v>0</v>
      </c>
      <c r="G249" s="62">
        <f t="shared" si="188"/>
        <v>0</v>
      </c>
      <c r="H249" s="62">
        <f t="shared" si="189"/>
        <v>0</v>
      </c>
      <c r="I249" s="62">
        <f t="shared" si="190"/>
        <v>0</v>
      </c>
      <c r="J249" s="62">
        <f t="shared" si="191"/>
        <v>0</v>
      </c>
      <c r="K249" s="62">
        <f t="shared" si="192"/>
        <v>0</v>
      </c>
      <c r="L249" s="62">
        <f t="shared" si="193"/>
        <v>0</v>
      </c>
      <c r="M249" s="62">
        <f t="shared" si="194"/>
        <v>0</v>
      </c>
      <c r="N249" s="62">
        <f t="shared" si="195"/>
        <v>0</v>
      </c>
      <c r="O249" s="62">
        <f t="shared" si="196"/>
        <v>0</v>
      </c>
      <c r="P249" s="62">
        <f t="shared" si="197"/>
        <v>0</v>
      </c>
      <c r="Q249" s="62">
        <f t="shared" si="198"/>
        <v>0</v>
      </c>
      <c r="R249" s="454">
        <f t="shared" si="199"/>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hidden="1" outlineLevel="2">
      <c r="B250" s="53" t="str">
        <f>$B$175&amp;": Ewe Lambs"</f>
        <v>Early: Ewe Lambs</v>
      </c>
      <c r="C250" s="61">
        <f t="shared" si="184"/>
        <v>0</v>
      </c>
      <c r="D250" s="61">
        <f t="shared" si="185"/>
        <v>0</v>
      </c>
      <c r="E250" s="61">
        <f t="shared" si="186"/>
        <v>0</v>
      </c>
      <c r="F250" s="61">
        <f t="shared" si="187"/>
        <v>0</v>
      </c>
      <c r="G250" s="61">
        <f t="shared" si="188"/>
        <v>0</v>
      </c>
      <c r="H250" s="61">
        <f t="shared" si="189"/>
        <v>0</v>
      </c>
      <c r="I250" s="61">
        <f t="shared" si="190"/>
        <v>0</v>
      </c>
      <c r="J250" s="61">
        <f t="shared" si="191"/>
        <v>0</v>
      </c>
      <c r="K250" s="61">
        <f t="shared" si="192"/>
        <v>0</v>
      </c>
      <c r="L250" s="61">
        <f t="shared" si="193"/>
        <v>0</v>
      </c>
      <c r="M250" s="61">
        <f t="shared" si="194"/>
        <v>0</v>
      </c>
      <c r="N250" s="61">
        <f t="shared" si="195"/>
        <v>0</v>
      </c>
      <c r="O250" s="61">
        <f t="shared" si="196"/>
        <v>0</v>
      </c>
      <c r="P250" s="61">
        <f t="shared" si="197"/>
        <v>0</v>
      </c>
      <c r="Q250" s="61">
        <f t="shared" si="198"/>
        <v>0</v>
      </c>
      <c r="R250" s="452">
        <f t="shared" si="199"/>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t="s">
        <v>1101</v>
      </c>
    </row>
    <row r="251" spans="1:67" hidden="1" outlineLevel="2">
      <c r="B251" s="54" t="s">
        <v>1139</v>
      </c>
      <c r="C251" s="252">
        <f t="shared" si="184"/>
        <v>0</v>
      </c>
      <c r="D251" s="252">
        <f t="shared" si="185"/>
        <v>0</v>
      </c>
      <c r="E251" s="252">
        <f t="shared" si="186"/>
        <v>0</v>
      </c>
      <c r="F251" s="252">
        <f t="shared" si="187"/>
        <v>0</v>
      </c>
      <c r="G251" s="252">
        <f t="shared" si="188"/>
        <v>0</v>
      </c>
      <c r="H251" s="252">
        <f t="shared" si="189"/>
        <v>0</v>
      </c>
      <c r="I251" s="252">
        <f t="shared" si="190"/>
        <v>0</v>
      </c>
      <c r="J251" s="252">
        <f t="shared" si="191"/>
        <v>0</v>
      </c>
      <c r="K251" s="252">
        <f t="shared" si="192"/>
        <v>0</v>
      </c>
      <c r="L251" s="252">
        <f t="shared" si="193"/>
        <v>0</v>
      </c>
      <c r="M251" s="252">
        <f t="shared" si="194"/>
        <v>0</v>
      </c>
      <c r="N251" s="252">
        <f t="shared" si="195"/>
        <v>0</v>
      </c>
      <c r="O251" s="252">
        <f t="shared" si="196"/>
        <v>0</v>
      </c>
      <c r="P251" s="252">
        <f t="shared" si="197"/>
        <v>0</v>
      </c>
      <c r="Q251" s="252">
        <f t="shared" si="198"/>
        <v>0</v>
      </c>
      <c r="R251" s="453">
        <f t="shared" si="199"/>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hidden="1" outlineLevel="2">
      <c r="B252" s="55" t="s">
        <v>1140</v>
      </c>
      <c r="C252" s="62">
        <f t="shared" si="184"/>
        <v>0</v>
      </c>
      <c r="D252" s="62">
        <f t="shared" si="185"/>
        <v>0</v>
      </c>
      <c r="E252" s="62">
        <f t="shared" si="186"/>
        <v>0</v>
      </c>
      <c r="F252" s="62">
        <f t="shared" si="187"/>
        <v>0</v>
      </c>
      <c r="G252" s="62">
        <f t="shared" si="188"/>
        <v>0</v>
      </c>
      <c r="H252" s="62">
        <f t="shared" si="189"/>
        <v>0</v>
      </c>
      <c r="I252" s="62">
        <f t="shared" si="190"/>
        <v>0</v>
      </c>
      <c r="J252" s="62">
        <f t="shared" si="191"/>
        <v>0</v>
      </c>
      <c r="K252" s="62">
        <f t="shared" si="192"/>
        <v>0</v>
      </c>
      <c r="L252" s="62">
        <f t="shared" si="193"/>
        <v>0</v>
      </c>
      <c r="M252" s="62">
        <f t="shared" si="194"/>
        <v>0</v>
      </c>
      <c r="N252" s="62">
        <f t="shared" si="195"/>
        <v>0</v>
      </c>
      <c r="O252" s="62">
        <f t="shared" si="196"/>
        <v>0</v>
      </c>
      <c r="P252" s="62">
        <f t="shared" si="197"/>
        <v>0</v>
      </c>
      <c r="Q252" s="62">
        <f t="shared" si="198"/>
        <v>0</v>
      </c>
      <c r="R252" s="454">
        <f t="shared" si="199"/>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hidden="1" outlineLevel="2">
      <c r="B253" s="53" t="str">
        <f>$B$176&amp;": Ewe Lambs"</f>
        <v>Middle: Ewe Lambs</v>
      </c>
      <c r="C253" s="61">
        <f t="shared" si="184"/>
        <v>0</v>
      </c>
      <c r="D253" s="61">
        <f t="shared" si="185"/>
        <v>0</v>
      </c>
      <c r="E253" s="61">
        <f t="shared" si="186"/>
        <v>0</v>
      </c>
      <c r="F253" s="61">
        <f t="shared" si="187"/>
        <v>0</v>
      </c>
      <c r="G253" s="61">
        <f t="shared" si="188"/>
        <v>0</v>
      </c>
      <c r="H253" s="61">
        <f t="shared" si="189"/>
        <v>0</v>
      </c>
      <c r="I253" s="61">
        <f t="shared" si="190"/>
        <v>0</v>
      </c>
      <c r="J253" s="61">
        <f t="shared" si="191"/>
        <v>0</v>
      </c>
      <c r="K253" s="61">
        <f t="shared" si="192"/>
        <v>0</v>
      </c>
      <c r="L253" s="61">
        <f t="shared" si="193"/>
        <v>0</v>
      </c>
      <c r="M253" s="61">
        <f t="shared" si="194"/>
        <v>0</v>
      </c>
      <c r="N253" s="61">
        <f t="shared" si="195"/>
        <v>0</v>
      </c>
      <c r="O253" s="61">
        <f t="shared" si="196"/>
        <v>0</v>
      </c>
      <c r="P253" s="61">
        <f t="shared" si="197"/>
        <v>0</v>
      </c>
      <c r="Q253" s="61">
        <f t="shared" si="198"/>
        <v>0</v>
      </c>
      <c r="R253" s="452">
        <f t="shared" si="199"/>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t="s">
        <v>1101</v>
      </c>
    </row>
    <row r="254" spans="1:67" hidden="1" outlineLevel="2">
      <c r="B254" s="54" t="s">
        <v>1139</v>
      </c>
      <c r="C254" s="252">
        <f t="shared" si="184"/>
        <v>0</v>
      </c>
      <c r="D254" s="252">
        <f t="shared" si="185"/>
        <v>0</v>
      </c>
      <c r="E254" s="252">
        <f t="shared" si="186"/>
        <v>0</v>
      </c>
      <c r="F254" s="252">
        <f t="shared" si="187"/>
        <v>0</v>
      </c>
      <c r="G254" s="252">
        <f t="shared" si="188"/>
        <v>0</v>
      </c>
      <c r="H254" s="252">
        <f t="shared" si="189"/>
        <v>0</v>
      </c>
      <c r="I254" s="252">
        <f t="shared" si="190"/>
        <v>0</v>
      </c>
      <c r="J254" s="252">
        <f t="shared" si="191"/>
        <v>0</v>
      </c>
      <c r="K254" s="252">
        <f t="shared" si="192"/>
        <v>0</v>
      </c>
      <c r="L254" s="252">
        <f t="shared" si="193"/>
        <v>0</v>
      </c>
      <c r="M254" s="252">
        <f t="shared" si="194"/>
        <v>0</v>
      </c>
      <c r="N254" s="252">
        <f t="shared" si="195"/>
        <v>0</v>
      </c>
      <c r="O254" s="252">
        <f t="shared" si="196"/>
        <v>0</v>
      </c>
      <c r="P254" s="252">
        <f t="shared" si="197"/>
        <v>0</v>
      </c>
      <c r="Q254" s="252">
        <f t="shared" si="198"/>
        <v>0</v>
      </c>
      <c r="R254" s="453">
        <f t="shared" si="199"/>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hidden="1" outlineLevel="2">
      <c r="B255" s="55" t="s">
        <v>1140</v>
      </c>
      <c r="C255" s="62">
        <f t="shared" si="184"/>
        <v>0</v>
      </c>
      <c r="D255" s="62">
        <f t="shared" si="185"/>
        <v>0</v>
      </c>
      <c r="E255" s="62">
        <f t="shared" si="186"/>
        <v>0</v>
      </c>
      <c r="F255" s="62">
        <f t="shared" si="187"/>
        <v>0</v>
      </c>
      <c r="G255" s="62">
        <f t="shared" si="188"/>
        <v>0</v>
      </c>
      <c r="H255" s="62">
        <f t="shared" si="189"/>
        <v>0</v>
      </c>
      <c r="I255" s="62">
        <f t="shared" si="190"/>
        <v>0</v>
      </c>
      <c r="J255" s="62">
        <f t="shared" si="191"/>
        <v>0</v>
      </c>
      <c r="K255" s="62">
        <f t="shared" si="192"/>
        <v>0</v>
      </c>
      <c r="L255" s="62">
        <f t="shared" si="193"/>
        <v>0</v>
      </c>
      <c r="M255" s="62">
        <f t="shared" si="194"/>
        <v>0</v>
      </c>
      <c r="N255" s="62">
        <f t="shared" si="195"/>
        <v>0</v>
      </c>
      <c r="O255" s="62">
        <f t="shared" si="196"/>
        <v>0</v>
      </c>
      <c r="P255" s="62">
        <f t="shared" si="197"/>
        <v>0</v>
      </c>
      <c r="Q255" s="62">
        <f t="shared" si="198"/>
        <v>0</v>
      </c>
      <c r="R255" s="454">
        <f t="shared" si="199"/>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hidden="1" outlineLevel="2">
      <c r="B256" s="53" t="str">
        <f>$B$177&amp;": Ewe Lambs"</f>
        <v>Late: Ewe Lambs</v>
      </c>
      <c r="C256" s="61">
        <f t="shared" si="184"/>
        <v>0</v>
      </c>
      <c r="D256" s="61">
        <f t="shared" si="185"/>
        <v>0</v>
      </c>
      <c r="E256" s="61">
        <f t="shared" si="186"/>
        <v>0</v>
      </c>
      <c r="F256" s="61">
        <f t="shared" si="187"/>
        <v>0</v>
      </c>
      <c r="G256" s="61">
        <f t="shared" si="188"/>
        <v>0</v>
      </c>
      <c r="H256" s="61">
        <f t="shared" si="189"/>
        <v>0</v>
      </c>
      <c r="I256" s="61">
        <f t="shared" si="190"/>
        <v>0</v>
      </c>
      <c r="J256" s="61">
        <f t="shared" si="191"/>
        <v>0</v>
      </c>
      <c r="K256" s="61">
        <f t="shared" si="192"/>
        <v>0</v>
      </c>
      <c r="L256" s="61">
        <f t="shared" si="193"/>
        <v>0</v>
      </c>
      <c r="M256" s="61">
        <f t="shared" si="194"/>
        <v>0</v>
      </c>
      <c r="N256" s="61">
        <f t="shared" si="195"/>
        <v>0</v>
      </c>
      <c r="O256" s="61">
        <f t="shared" si="196"/>
        <v>0</v>
      </c>
      <c r="P256" s="61">
        <f t="shared" si="197"/>
        <v>0</v>
      </c>
      <c r="Q256" s="61">
        <f t="shared" si="198"/>
        <v>0</v>
      </c>
      <c r="R256" s="452">
        <f t="shared" si="199"/>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t="s">
        <v>1101</v>
      </c>
    </row>
    <row r="257" spans="2:67" hidden="1" outlineLevel="2">
      <c r="B257" s="54" t="s">
        <v>1139</v>
      </c>
      <c r="C257" s="252">
        <f t="shared" si="184"/>
        <v>0</v>
      </c>
      <c r="D257" s="252">
        <f t="shared" si="185"/>
        <v>0</v>
      </c>
      <c r="E257" s="252">
        <f t="shared" si="186"/>
        <v>0</v>
      </c>
      <c r="F257" s="252">
        <f t="shared" si="187"/>
        <v>0</v>
      </c>
      <c r="G257" s="252">
        <f t="shared" si="188"/>
        <v>0</v>
      </c>
      <c r="H257" s="252">
        <f t="shared" si="189"/>
        <v>0</v>
      </c>
      <c r="I257" s="252">
        <f t="shared" si="190"/>
        <v>0</v>
      </c>
      <c r="J257" s="252">
        <f t="shared" si="191"/>
        <v>0</v>
      </c>
      <c r="K257" s="252">
        <f t="shared" si="192"/>
        <v>0</v>
      </c>
      <c r="L257" s="252">
        <f t="shared" si="193"/>
        <v>0</v>
      </c>
      <c r="M257" s="252">
        <f t="shared" si="194"/>
        <v>0</v>
      </c>
      <c r="N257" s="252">
        <f t="shared" si="195"/>
        <v>0</v>
      </c>
      <c r="O257" s="252">
        <f t="shared" si="196"/>
        <v>0</v>
      </c>
      <c r="P257" s="252">
        <f t="shared" si="197"/>
        <v>0</v>
      </c>
      <c r="Q257" s="252">
        <f t="shared" si="198"/>
        <v>0</v>
      </c>
      <c r="R257" s="453">
        <f t="shared" si="199"/>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hidden="1" outlineLevel="2">
      <c r="B258" s="55" t="s">
        <v>1140</v>
      </c>
      <c r="C258" s="62">
        <f t="shared" si="184"/>
        <v>0</v>
      </c>
      <c r="D258" s="62">
        <f t="shared" si="185"/>
        <v>0</v>
      </c>
      <c r="E258" s="62">
        <f t="shared" si="186"/>
        <v>0</v>
      </c>
      <c r="F258" s="62">
        <f t="shared" si="187"/>
        <v>0</v>
      </c>
      <c r="G258" s="62">
        <f t="shared" si="188"/>
        <v>0</v>
      </c>
      <c r="H258" s="62">
        <f t="shared" si="189"/>
        <v>0</v>
      </c>
      <c r="I258" s="62">
        <f t="shared" si="190"/>
        <v>0</v>
      </c>
      <c r="J258" s="62">
        <f t="shared" si="191"/>
        <v>0</v>
      </c>
      <c r="K258" s="62">
        <f t="shared" si="192"/>
        <v>0</v>
      </c>
      <c r="L258" s="62">
        <f t="shared" si="193"/>
        <v>0</v>
      </c>
      <c r="M258" s="62">
        <f t="shared" si="194"/>
        <v>0</v>
      </c>
      <c r="N258" s="62">
        <f t="shared" si="195"/>
        <v>0</v>
      </c>
      <c r="O258" s="62">
        <f t="shared" si="196"/>
        <v>0</v>
      </c>
      <c r="P258" s="62">
        <f t="shared" si="197"/>
        <v>0</v>
      </c>
      <c r="Q258" s="62">
        <f t="shared" si="198"/>
        <v>0</v>
      </c>
      <c r="R258" s="454">
        <f t="shared" si="199"/>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200">CHOOSE(d.Region,S259,AI259,AY259)</f>
        <v>0</v>
      </c>
      <c r="D259" s="61">
        <f t="shared" ref="D259:D261" si="201">CHOOSE(d.Region,T259,AJ259,AZ259)</f>
        <v>0</v>
      </c>
      <c r="E259" s="61">
        <f t="shared" ref="E259:E261" si="202">CHOOSE(d.Region,U259,AK259,BA259)</f>
        <v>0</v>
      </c>
      <c r="F259" s="61">
        <f t="shared" ref="F259:F261" si="203">CHOOSE(d.Region,V259,AL259,BB259)</f>
        <v>0</v>
      </c>
      <c r="G259" s="61">
        <f t="shared" ref="G259:G261" si="204">CHOOSE(d.Region,W259,AM259,BC259)</f>
        <v>0</v>
      </c>
      <c r="H259" s="61">
        <f t="shared" ref="H259:H261" si="205">CHOOSE(d.Region,X259,AN259,BD259)</f>
        <v>0</v>
      </c>
      <c r="I259" s="61">
        <f t="shared" ref="I259:I261" si="206">CHOOSE(d.Region,Y259,AO259,BE259)</f>
        <v>0</v>
      </c>
      <c r="J259" s="61">
        <f t="shared" ref="J259:J261" si="207">CHOOSE(d.Region,Z259,AP259,BF259)</f>
        <v>0</v>
      </c>
      <c r="K259" s="61">
        <f t="shared" ref="K259:K261" si="208">CHOOSE(d.Region,AA259,AQ259,BG259)</f>
        <v>0</v>
      </c>
      <c r="L259" s="61">
        <f t="shared" ref="L259:L261" si="209">CHOOSE(d.Region,AB259,AR259,BH259)</f>
        <v>0</v>
      </c>
      <c r="M259" s="61">
        <f t="shared" ref="M259:M261" si="210">CHOOSE(d.Region,AC259,AS259,BI259)</f>
        <v>0</v>
      </c>
      <c r="N259" s="61">
        <f t="shared" ref="N259:N261" si="211">CHOOSE(d.Region,AD259,AT259,BJ259)</f>
        <v>0</v>
      </c>
      <c r="O259" s="61">
        <f t="shared" ref="O259:O261" si="212">CHOOSE(d.Region,AE259,AU259,BK259)</f>
        <v>0</v>
      </c>
      <c r="P259" s="61">
        <f t="shared" ref="P259:P261" si="213">CHOOSE(d.Region,AF259,AV259,BL259)</f>
        <v>0</v>
      </c>
      <c r="Q259" s="61">
        <f t="shared" ref="Q259:Q261" si="214">CHOOSE(d.Region,AG259,AW259,BM259)</f>
        <v>0</v>
      </c>
      <c r="R259" s="452">
        <f t="shared" ref="R259:R261" si="215">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t="s">
        <v>1101</v>
      </c>
    </row>
    <row r="260" spans="2:67" outlineLevel="2">
      <c r="B260" s="54" t="s">
        <v>1139</v>
      </c>
      <c r="C260" s="252">
        <f t="shared" si="200"/>
        <v>0</v>
      </c>
      <c r="D260" s="252">
        <f t="shared" si="201"/>
        <v>0</v>
      </c>
      <c r="E260" s="252">
        <f t="shared" si="202"/>
        <v>0</v>
      </c>
      <c r="F260" s="252">
        <f t="shared" si="203"/>
        <v>0</v>
      </c>
      <c r="G260" s="252">
        <f t="shared" si="204"/>
        <v>0</v>
      </c>
      <c r="H260" s="252">
        <f t="shared" si="205"/>
        <v>0</v>
      </c>
      <c r="I260" s="252">
        <f t="shared" si="206"/>
        <v>0</v>
      </c>
      <c r="J260" s="252">
        <f t="shared" si="207"/>
        <v>0</v>
      </c>
      <c r="K260" s="252">
        <f t="shared" si="208"/>
        <v>0</v>
      </c>
      <c r="L260" s="252">
        <f t="shared" si="209"/>
        <v>0</v>
      </c>
      <c r="M260" s="252">
        <f t="shared" si="210"/>
        <v>0</v>
      </c>
      <c r="N260" s="252">
        <f t="shared" si="211"/>
        <v>0</v>
      </c>
      <c r="O260" s="252">
        <f t="shared" si="212"/>
        <v>0</v>
      </c>
      <c r="P260" s="252">
        <f t="shared" si="213"/>
        <v>0</v>
      </c>
      <c r="Q260" s="252">
        <f t="shared" si="214"/>
        <v>0</v>
      </c>
      <c r="R260" s="453">
        <f t="shared" si="215"/>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200"/>
        <v>0</v>
      </c>
      <c r="D261" s="62">
        <f t="shared" si="201"/>
        <v>0</v>
      </c>
      <c r="E261" s="62">
        <f t="shared" si="202"/>
        <v>0</v>
      </c>
      <c r="F261" s="62">
        <f t="shared" si="203"/>
        <v>0</v>
      </c>
      <c r="G261" s="62">
        <f t="shared" si="204"/>
        <v>0</v>
      </c>
      <c r="H261" s="62">
        <f t="shared" si="205"/>
        <v>0</v>
      </c>
      <c r="I261" s="62">
        <f t="shared" si="206"/>
        <v>0</v>
      </c>
      <c r="J261" s="62">
        <f t="shared" si="207"/>
        <v>0</v>
      </c>
      <c r="K261" s="62">
        <f t="shared" si="208"/>
        <v>0</v>
      </c>
      <c r="L261" s="62">
        <f t="shared" si="209"/>
        <v>0</v>
      </c>
      <c r="M261" s="62">
        <f t="shared" si="210"/>
        <v>0</v>
      </c>
      <c r="N261" s="62">
        <f t="shared" si="211"/>
        <v>0</v>
      </c>
      <c r="O261" s="62">
        <f t="shared" si="212"/>
        <v>0</v>
      </c>
      <c r="P261" s="62">
        <f t="shared" si="213"/>
        <v>0</v>
      </c>
      <c r="Q261" s="62">
        <f t="shared" si="214"/>
        <v>0</v>
      </c>
      <c r="R261" s="454">
        <f t="shared" si="215"/>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hidden="1" outlineLevel="2">
      <c r="B262" s="53" t="str">
        <f>$B$179&amp;": Ewe Lambs"</f>
        <v>7mo with 0% mated: Ewe Lambs</v>
      </c>
      <c r="C262" s="61">
        <f t="shared" si="184"/>
        <v>0</v>
      </c>
      <c r="D262" s="61">
        <f t="shared" si="185"/>
        <v>0</v>
      </c>
      <c r="E262" s="61">
        <f t="shared" si="186"/>
        <v>0</v>
      </c>
      <c r="F262" s="61">
        <f t="shared" si="187"/>
        <v>0</v>
      </c>
      <c r="G262" s="61">
        <f t="shared" si="188"/>
        <v>0</v>
      </c>
      <c r="H262" s="61">
        <f t="shared" si="189"/>
        <v>0</v>
      </c>
      <c r="I262" s="61">
        <f t="shared" si="190"/>
        <v>0</v>
      </c>
      <c r="J262" s="61">
        <f t="shared" si="191"/>
        <v>0</v>
      </c>
      <c r="K262" s="61">
        <f t="shared" si="192"/>
        <v>0</v>
      </c>
      <c r="L262" s="61">
        <f t="shared" si="193"/>
        <v>0</v>
      </c>
      <c r="M262" s="61">
        <f t="shared" si="194"/>
        <v>0</v>
      </c>
      <c r="N262" s="61">
        <f t="shared" si="195"/>
        <v>0</v>
      </c>
      <c r="O262" s="61">
        <f t="shared" si="196"/>
        <v>0</v>
      </c>
      <c r="P262" s="61">
        <f t="shared" si="197"/>
        <v>0</v>
      </c>
      <c r="Q262" s="61">
        <f t="shared" si="198"/>
        <v>0</v>
      </c>
      <c r="R262" s="452">
        <f t="shared" si="199"/>
        <v>0</v>
      </c>
      <c r="S262" s="366">
        <f>S247</f>
        <v>0</v>
      </c>
      <c r="T262" s="366">
        <f t="shared" ref="T262:BN262" si="216">T247</f>
        <v>0</v>
      </c>
      <c r="U262" s="366">
        <f t="shared" si="216"/>
        <v>0</v>
      </c>
      <c r="V262" s="366">
        <f t="shared" si="216"/>
        <v>0</v>
      </c>
      <c r="W262" s="366">
        <f t="shared" si="216"/>
        <v>0</v>
      </c>
      <c r="X262" s="366">
        <f t="shared" si="216"/>
        <v>0</v>
      </c>
      <c r="Y262" s="366">
        <f t="shared" si="216"/>
        <v>0</v>
      </c>
      <c r="Z262" s="366">
        <f t="shared" si="216"/>
        <v>0</v>
      </c>
      <c r="AA262" s="366">
        <f t="shared" si="216"/>
        <v>0</v>
      </c>
      <c r="AB262" s="366">
        <f t="shared" si="216"/>
        <v>0</v>
      </c>
      <c r="AC262" s="366">
        <f t="shared" si="216"/>
        <v>0</v>
      </c>
      <c r="AD262" s="366">
        <f t="shared" si="216"/>
        <v>0</v>
      </c>
      <c r="AE262" s="366">
        <f t="shared" si="216"/>
        <v>0</v>
      </c>
      <c r="AF262" s="366">
        <f t="shared" si="216"/>
        <v>0</v>
      </c>
      <c r="AG262" s="366">
        <f t="shared" si="216"/>
        <v>0</v>
      </c>
      <c r="AH262" s="366">
        <f t="shared" si="216"/>
        <v>0</v>
      </c>
      <c r="AI262" s="366">
        <f t="shared" si="216"/>
        <v>0</v>
      </c>
      <c r="AJ262" s="366">
        <f t="shared" si="216"/>
        <v>0</v>
      </c>
      <c r="AK262" s="366">
        <f t="shared" si="216"/>
        <v>0</v>
      </c>
      <c r="AL262" s="366">
        <f t="shared" si="216"/>
        <v>0</v>
      </c>
      <c r="AM262" s="366">
        <f t="shared" si="216"/>
        <v>0</v>
      </c>
      <c r="AN262" s="366">
        <f t="shared" si="216"/>
        <v>0</v>
      </c>
      <c r="AO262" s="366">
        <f t="shared" si="216"/>
        <v>0</v>
      </c>
      <c r="AP262" s="366">
        <f t="shared" si="216"/>
        <v>0</v>
      </c>
      <c r="AQ262" s="366">
        <f t="shared" si="216"/>
        <v>0</v>
      </c>
      <c r="AR262" s="366">
        <f t="shared" si="216"/>
        <v>0</v>
      </c>
      <c r="AS262" s="366">
        <f t="shared" si="216"/>
        <v>0</v>
      </c>
      <c r="AT262" s="366">
        <f t="shared" si="216"/>
        <v>0</v>
      </c>
      <c r="AU262" s="366">
        <f t="shared" si="216"/>
        <v>0</v>
      </c>
      <c r="AV262" s="366">
        <f t="shared" si="216"/>
        <v>0</v>
      </c>
      <c r="AW262" s="366">
        <f t="shared" si="216"/>
        <v>0</v>
      </c>
      <c r="AX262" s="366">
        <f t="shared" si="216"/>
        <v>0</v>
      </c>
      <c r="AY262" s="366">
        <f t="shared" si="216"/>
        <v>0</v>
      </c>
      <c r="AZ262" s="366">
        <f t="shared" si="216"/>
        <v>0</v>
      </c>
      <c r="BA262" s="366">
        <f t="shared" si="216"/>
        <v>0</v>
      </c>
      <c r="BB262" s="366">
        <f t="shared" si="216"/>
        <v>0</v>
      </c>
      <c r="BC262" s="366">
        <f t="shared" si="216"/>
        <v>0</v>
      </c>
      <c r="BD262" s="366">
        <f t="shared" si="216"/>
        <v>0</v>
      </c>
      <c r="BE262" s="366">
        <f t="shared" si="216"/>
        <v>0</v>
      </c>
      <c r="BF262" s="366">
        <f t="shared" si="216"/>
        <v>0</v>
      </c>
      <c r="BG262" s="366">
        <f t="shared" si="216"/>
        <v>0</v>
      </c>
      <c r="BH262" s="366">
        <f t="shared" si="216"/>
        <v>0</v>
      </c>
      <c r="BI262" s="366">
        <f t="shared" si="216"/>
        <v>0</v>
      </c>
      <c r="BJ262" s="366">
        <f t="shared" si="216"/>
        <v>0</v>
      </c>
      <c r="BK262" s="366">
        <f t="shared" si="216"/>
        <v>0</v>
      </c>
      <c r="BL262" s="366">
        <f t="shared" si="216"/>
        <v>0</v>
      </c>
      <c r="BM262" s="366">
        <f t="shared" si="216"/>
        <v>0</v>
      </c>
      <c r="BN262" s="366">
        <f t="shared" si="216"/>
        <v>0</v>
      </c>
      <c r="BO262" s="34" t="s">
        <v>1101</v>
      </c>
    </row>
    <row r="263" spans="2:67" hidden="1" outlineLevel="2">
      <c r="B263" s="54" t="s">
        <v>1139</v>
      </c>
      <c r="C263" s="252">
        <f t="shared" si="184"/>
        <v>0</v>
      </c>
      <c r="D263" s="252">
        <f t="shared" si="185"/>
        <v>0</v>
      </c>
      <c r="E263" s="252">
        <f t="shared" si="186"/>
        <v>0</v>
      </c>
      <c r="F263" s="252">
        <f t="shared" si="187"/>
        <v>0</v>
      </c>
      <c r="G263" s="252">
        <f t="shared" si="188"/>
        <v>0</v>
      </c>
      <c r="H263" s="252">
        <f t="shared" si="189"/>
        <v>0</v>
      </c>
      <c r="I263" s="252">
        <f t="shared" si="190"/>
        <v>0</v>
      </c>
      <c r="J263" s="252">
        <f t="shared" si="191"/>
        <v>0</v>
      </c>
      <c r="K263" s="252">
        <f t="shared" si="192"/>
        <v>0</v>
      </c>
      <c r="L263" s="252">
        <f t="shared" si="193"/>
        <v>0</v>
      </c>
      <c r="M263" s="252">
        <f t="shared" si="194"/>
        <v>0</v>
      </c>
      <c r="N263" s="252">
        <f t="shared" si="195"/>
        <v>0</v>
      </c>
      <c r="O263" s="252">
        <f t="shared" si="196"/>
        <v>0</v>
      </c>
      <c r="P263" s="252">
        <f t="shared" si="197"/>
        <v>0</v>
      </c>
      <c r="Q263" s="252">
        <f t="shared" si="198"/>
        <v>0</v>
      </c>
      <c r="R263" s="453">
        <f t="shared" si="199"/>
        <v>0</v>
      </c>
      <c r="S263" s="366">
        <f t="shared" ref="S263:BN263" si="217">S248</f>
        <v>0</v>
      </c>
      <c r="T263" s="366">
        <f t="shared" si="217"/>
        <v>0</v>
      </c>
      <c r="U263" s="366">
        <f t="shared" si="217"/>
        <v>0</v>
      </c>
      <c r="V263" s="366">
        <f t="shared" si="217"/>
        <v>0</v>
      </c>
      <c r="W263" s="366">
        <f t="shared" si="217"/>
        <v>0</v>
      </c>
      <c r="X263" s="366">
        <f t="shared" si="217"/>
        <v>0</v>
      </c>
      <c r="Y263" s="366">
        <f t="shared" si="217"/>
        <v>0</v>
      </c>
      <c r="Z263" s="366">
        <f t="shared" si="217"/>
        <v>0</v>
      </c>
      <c r="AA263" s="366">
        <f t="shared" si="217"/>
        <v>0</v>
      </c>
      <c r="AB263" s="366">
        <f t="shared" si="217"/>
        <v>0</v>
      </c>
      <c r="AC263" s="366">
        <f t="shared" si="217"/>
        <v>0</v>
      </c>
      <c r="AD263" s="366">
        <f t="shared" si="217"/>
        <v>0</v>
      </c>
      <c r="AE263" s="366">
        <f t="shared" si="217"/>
        <v>0</v>
      </c>
      <c r="AF263" s="366">
        <f t="shared" si="217"/>
        <v>0</v>
      </c>
      <c r="AG263" s="366">
        <f t="shared" si="217"/>
        <v>0</v>
      </c>
      <c r="AH263" s="366">
        <f t="shared" si="217"/>
        <v>0</v>
      </c>
      <c r="AI263" s="366">
        <f t="shared" si="217"/>
        <v>0</v>
      </c>
      <c r="AJ263" s="366">
        <f t="shared" si="217"/>
        <v>0</v>
      </c>
      <c r="AK263" s="366">
        <f t="shared" si="217"/>
        <v>0</v>
      </c>
      <c r="AL263" s="366">
        <f t="shared" si="217"/>
        <v>0</v>
      </c>
      <c r="AM263" s="366">
        <f t="shared" si="217"/>
        <v>0</v>
      </c>
      <c r="AN263" s="366">
        <f t="shared" si="217"/>
        <v>0</v>
      </c>
      <c r="AO263" s="366">
        <f t="shared" si="217"/>
        <v>0</v>
      </c>
      <c r="AP263" s="366">
        <f t="shared" si="217"/>
        <v>0</v>
      </c>
      <c r="AQ263" s="366">
        <f t="shared" si="217"/>
        <v>0</v>
      </c>
      <c r="AR263" s="366">
        <f t="shared" si="217"/>
        <v>0</v>
      </c>
      <c r="AS263" s="366">
        <f t="shared" si="217"/>
        <v>0</v>
      </c>
      <c r="AT263" s="366">
        <f t="shared" si="217"/>
        <v>0</v>
      </c>
      <c r="AU263" s="366">
        <f t="shared" si="217"/>
        <v>0</v>
      </c>
      <c r="AV263" s="366">
        <f t="shared" si="217"/>
        <v>0</v>
      </c>
      <c r="AW263" s="366">
        <f t="shared" si="217"/>
        <v>0</v>
      </c>
      <c r="AX263" s="366">
        <f t="shared" si="217"/>
        <v>0</v>
      </c>
      <c r="AY263" s="366">
        <f t="shared" si="217"/>
        <v>0</v>
      </c>
      <c r="AZ263" s="366">
        <f t="shared" si="217"/>
        <v>0</v>
      </c>
      <c r="BA263" s="366">
        <f t="shared" si="217"/>
        <v>0</v>
      </c>
      <c r="BB263" s="366">
        <f t="shared" si="217"/>
        <v>0</v>
      </c>
      <c r="BC263" s="366">
        <f t="shared" si="217"/>
        <v>0</v>
      </c>
      <c r="BD263" s="366">
        <f t="shared" si="217"/>
        <v>0</v>
      </c>
      <c r="BE263" s="366">
        <f t="shared" si="217"/>
        <v>0</v>
      </c>
      <c r="BF263" s="366">
        <f t="shared" si="217"/>
        <v>0</v>
      </c>
      <c r="BG263" s="366">
        <f t="shared" si="217"/>
        <v>0</v>
      </c>
      <c r="BH263" s="366">
        <f t="shared" si="217"/>
        <v>0</v>
      </c>
      <c r="BI263" s="366">
        <f t="shared" si="217"/>
        <v>0</v>
      </c>
      <c r="BJ263" s="366">
        <f t="shared" si="217"/>
        <v>0</v>
      </c>
      <c r="BK263" s="366">
        <f t="shared" si="217"/>
        <v>0</v>
      </c>
      <c r="BL263" s="366">
        <f t="shared" si="217"/>
        <v>0</v>
      </c>
      <c r="BM263" s="366">
        <f t="shared" si="217"/>
        <v>0</v>
      </c>
      <c r="BN263" s="366">
        <f t="shared" si="217"/>
        <v>0</v>
      </c>
    </row>
    <row r="264" spans="2:67" hidden="1" outlineLevel="2">
      <c r="B264" s="55" t="s">
        <v>1140</v>
      </c>
      <c r="C264" s="62">
        <f t="shared" si="184"/>
        <v>0</v>
      </c>
      <c r="D264" s="62">
        <f t="shared" si="185"/>
        <v>0</v>
      </c>
      <c r="E264" s="62">
        <f t="shared" si="186"/>
        <v>0</v>
      </c>
      <c r="F264" s="62">
        <f t="shared" si="187"/>
        <v>0</v>
      </c>
      <c r="G264" s="62">
        <f t="shared" si="188"/>
        <v>0</v>
      </c>
      <c r="H264" s="62">
        <f t="shared" si="189"/>
        <v>0</v>
      </c>
      <c r="I264" s="62">
        <f t="shared" si="190"/>
        <v>0</v>
      </c>
      <c r="J264" s="62">
        <f t="shared" si="191"/>
        <v>0</v>
      </c>
      <c r="K264" s="62">
        <f t="shared" si="192"/>
        <v>0</v>
      </c>
      <c r="L264" s="62">
        <f t="shared" si="193"/>
        <v>0</v>
      </c>
      <c r="M264" s="62">
        <f t="shared" si="194"/>
        <v>0</v>
      </c>
      <c r="N264" s="62">
        <f t="shared" si="195"/>
        <v>0</v>
      </c>
      <c r="O264" s="62">
        <f t="shared" si="196"/>
        <v>0</v>
      </c>
      <c r="P264" s="62">
        <f t="shared" si="197"/>
        <v>0</v>
      </c>
      <c r="Q264" s="62">
        <f t="shared" si="198"/>
        <v>0</v>
      </c>
      <c r="R264" s="454">
        <f t="shared" si="199"/>
        <v>0</v>
      </c>
      <c r="S264" s="366">
        <f t="shared" ref="S264:BN264" si="218">S249</f>
        <v>0</v>
      </c>
      <c r="T264" s="366">
        <f t="shared" si="218"/>
        <v>0</v>
      </c>
      <c r="U264" s="366">
        <f t="shared" si="218"/>
        <v>0</v>
      </c>
      <c r="V264" s="366">
        <f t="shared" si="218"/>
        <v>0</v>
      </c>
      <c r="W264" s="366">
        <f t="shared" si="218"/>
        <v>0</v>
      </c>
      <c r="X264" s="366">
        <f t="shared" si="218"/>
        <v>0</v>
      </c>
      <c r="Y264" s="366">
        <f t="shared" si="218"/>
        <v>0</v>
      </c>
      <c r="Z264" s="366">
        <f t="shared" si="218"/>
        <v>0</v>
      </c>
      <c r="AA264" s="366">
        <f t="shared" si="218"/>
        <v>0</v>
      </c>
      <c r="AB264" s="366">
        <f t="shared" si="218"/>
        <v>0</v>
      </c>
      <c r="AC264" s="366">
        <f t="shared" si="218"/>
        <v>0</v>
      </c>
      <c r="AD264" s="366">
        <f t="shared" si="218"/>
        <v>0</v>
      </c>
      <c r="AE264" s="366">
        <f t="shared" si="218"/>
        <v>0</v>
      </c>
      <c r="AF264" s="366">
        <f t="shared" si="218"/>
        <v>0</v>
      </c>
      <c r="AG264" s="366">
        <f t="shared" si="218"/>
        <v>0</v>
      </c>
      <c r="AH264" s="366">
        <f t="shared" si="218"/>
        <v>0</v>
      </c>
      <c r="AI264" s="366">
        <f t="shared" si="218"/>
        <v>0</v>
      </c>
      <c r="AJ264" s="366">
        <f t="shared" si="218"/>
        <v>0</v>
      </c>
      <c r="AK264" s="366">
        <f t="shared" si="218"/>
        <v>0</v>
      </c>
      <c r="AL264" s="366">
        <f t="shared" si="218"/>
        <v>0</v>
      </c>
      <c r="AM264" s="366">
        <f t="shared" si="218"/>
        <v>0</v>
      </c>
      <c r="AN264" s="366">
        <f t="shared" si="218"/>
        <v>0</v>
      </c>
      <c r="AO264" s="366">
        <f t="shared" si="218"/>
        <v>0</v>
      </c>
      <c r="AP264" s="366">
        <f t="shared" si="218"/>
        <v>0</v>
      </c>
      <c r="AQ264" s="366">
        <f t="shared" si="218"/>
        <v>0</v>
      </c>
      <c r="AR264" s="366">
        <f t="shared" si="218"/>
        <v>0</v>
      </c>
      <c r="AS264" s="366">
        <f t="shared" si="218"/>
        <v>0</v>
      </c>
      <c r="AT264" s="366">
        <f t="shared" si="218"/>
        <v>0</v>
      </c>
      <c r="AU264" s="366">
        <f t="shared" si="218"/>
        <v>0</v>
      </c>
      <c r="AV264" s="366">
        <f t="shared" si="218"/>
        <v>0</v>
      </c>
      <c r="AW264" s="366">
        <f t="shared" si="218"/>
        <v>0</v>
      </c>
      <c r="AX264" s="366">
        <f t="shared" si="218"/>
        <v>0</v>
      </c>
      <c r="AY264" s="366">
        <f t="shared" si="218"/>
        <v>0</v>
      </c>
      <c r="AZ264" s="366">
        <f t="shared" si="218"/>
        <v>0</v>
      </c>
      <c r="BA264" s="366">
        <f t="shared" si="218"/>
        <v>0</v>
      </c>
      <c r="BB264" s="366">
        <f t="shared" si="218"/>
        <v>0</v>
      </c>
      <c r="BC264" s="366">
        <f t="shared" si="218"/>
        <v>0</v>
      </c>
      <c r="BD264" s="366">
        <f t="shared" si="218"/>
        <v>0</v>
      </c>
      <c r="BE264" s="366">
        <f t="shared" si="218"/>
        <v>0</v>
      </c>
      <c r="BF264" s="366">
        <f t="shared" si="218"/>
        <v>0</v>
      </c>
      <c r="BG264" s="366">
        <f t="shared" si="218"/>
        <v>0</v>
      </c>
      <c r="BH264" s="366">
        <f t="shared" si="218"/>
        <v>0</v>
      </c>
      <c r="BI264" s="366">
        <f t="shared" si="218"/>
        <v>0</v>
      </c>
      <c r="BJ264" s="366">
        <f t="shared" si="218"/>
        <v>0</v>
      </c>
      <c r="BK264" s="366">
        <f t="shared" si="218"/>
        <v>0</v>
      </c>
      <c r="BL264" s="366">
        <f t="shared" si="218"/>
        <v>0</v>
      </c>
      <c r="BM264" s="366">
        <f t="shared" si="218"/>
        <v>0</v>
      </c>
      <c r="BN264" s="366">
        <f t="shared" si="218"/>
        <v>0</v>
      </c>
    </row>
    <row r="265" spans="2:67" ht="24.75" outlineLevel="1">
      <c r="B265" s="53" t="str">
        <f>"Grazing Intensity 2
"&amp;$B$174&amp;": Ewe Lambs"</f>
        <v>Grazing Intensity 2
Standard (7mo): Ewe Lambs</v>
      </c>
      <c r="C265" s="61">
        <f>CHOOSE(d.Region,S265,AI265,AY265)</f>
        <v>91</v>
      </c>
      <c r="D265" s="61">
        <f>CHOOSE(d.Region,T265,AJ265,AZ265)</f>
        <v>97</v>
      </c>
      <c r="E265" s="61">
        <f>CHOOSE(d.Region,U265,AK265,BA265)</f>
        <v>98</v>
      </c>
      <c r="F265" s="61">
        <f>CHOOSE(d.Region,V265,AL265,BB265)</f>
        <v>97</v>
      </c>
      <c r="G265" s="61">
        <f t="shared" si="188"/>
        <v>93</v>
      </c>
      <c r="H265" s="61">
        <f t="shared" si="189"/>
        <v>95</v>
      </c>
      <c r="I265" s="61">
        <f t="shared" si="190"/>
        <v>94</v>
      </c>
      <c r="J265" s="61">
        <f t="shared" si="191"/>
        <v>95</v>
      </c>
      <c r="K265" s="61">
        <f t="shared" si="192"/>
        <v>0</v>
      </c>
      <c r="L265" s="61">
        <f t="shared" si="193"/>
        <v>0</v>
      </c>
      <c r="M265" s="61">
        <f t="shared" si="194"/>
        <v>0</v>
      </c>
      <c r="N265" s="61">
        <f t="shared" si="195"/>
        <v>0</v>
      </c>
      <c r="O265" s="61">
        <f t="shared" si="196"/>
        <v>94</v>
      </c>
      <c r="P265" s="61">
        <f t="shared" si="197"/>
        <v>91</v>
      </c>
      <c r="Q265" s="61">
        <f t="shared" si="198"/>
        <v>94</v>
      </c>
      <c r="R265" s="452">
        <f t="shared" si="199"/>
        <v>94</v>
      </c>
      <c r="S265" s="463">
        <v>98</v>
      </c>
      <c r="T265" s="253">
        <v>98</v>
      </c>
      <c r="U265" s="253">
        <v>98</v>
      </c>
      <c r="V265" s="253">
        <v>98</v>
      </c>
      <c r="W265" s="253">
        <v>98</v>
      </c>
      <c r="X265" s="253">
        <v>98</v>
      </c>
      <c r="Y265" s="253">
        <v>92</v>
      </c>
      <c r="Z265" s="253">
        <v>92</v>
      </c>
      <c r="AA265" s="253"/>
      <c r="AB265" s="253"/>
      <c r="AC265" s="253"/>
      <c r="AD265" s="253"/>
      <c r="AE265" s="253">
        <v>92</v>
      </c>
      <c r="AF265" s="253">
        <v>90</v>
      </c>
      <c r="AG265" s="253">
        <v>90</v>
      </c>
      <c r="AH265" s="476">
        <v>94</v>
      </c>
      <c r="AI265" s="463">
        <v>91</v>
      </c>
      <c r="AJ265" s="253">
        <v>97</v>
      </c>
      <c r="AK265" s="253">
        <v>98</v>
      </c>
      <c r="AL265" s="253">
        <v>97</v>
      </c>
      <c r="AM265" s="253">
        <v>93</v>
      </c>
      <c r="AN265" s="253">
        <v>95</v>
      </c>
      <c r="AO265" s="253">
        <v>94</v>
      </c>
      <c r="AP265" s="253">
        <v>95</v>
      </c>
      <c r="AQ265" s="253"/>
      <c r="AR265" s="253"/>
      <c r="AS265" s="253"/>
      <c r="AT265" s="253"/>
      <c r="AU265" s="253">
        <v>94</v>
      </c>
      <c r="AV265" s="253">
        <v>91</v>
      </c>
      <c r="AW265" s="253">
        <v>94</v>
      </c>
      <c r="AX265" s="476">
        <v>94</v>
      </c>
      <c r="AY265" s="463">
        <v>92</v>
      </c>
      <c r="AZ265" s="253">
        <v>93</v>
      </c>
      <c r="BA265" s="253">
        <v>98</v>
      </c>
      <c r="BB265" s="253">
        <v>98</v>
      </c>
      <c r="BC265" s="253">
        <v>95</v>
      </c>
      <c r="BD265" s="253">
        <v>98</v>
      </c>
      <c r="BE265" s="253">
        <v>94</v>
      </c>
      <c r="BF265" s="253">
        <v>95</v>
      </c>
      <c r="BG265" s="253"/>
      <c r="BH265" s="253"/>
      <c r="BI265" s="253"/>
      <c r="BJ265" s="253"/>
      <c r="BK265" s="253">
        <v>91</v>
      </c>
      <c r="BL265" s="253">
        <v>94</v>
      </c>
      <c r="BM265" s="253">
        <v>94</v>
      </c>
      <c r="BN265" s="476">
        <v>95</v>
      </c>
      <c r="BO265" s="34" t="s">
        <v>1101</v>
      </c>
    </row>
    <row r="266" spans="2:67" outlineLevel="1">
      <c r="B266" s="54" t="s">
        <v>1139</v>
      </c>
      <c r="C266" s="252">
        <f t="shared" si="184"/>
        <v>94</v>
      </c>
      <c r="D266" s="252">
        <f t="shared" si="185"/>
        <v>98</v>
      </c>
      <c r="E266" s="252">
        <f t="shared" si="186"/>
        <v>95</v>
      </c>
      <c r="F266" s="252">
        <f t="shared" si="187"/>
        <v>98</v>
      </c>
      <c r="G266" s="252">
        <f t="shared" si="188"/>
        <v>94</v>
      </c>
      <c r="H266" s="252">
        <f t="shared" si="189"/>
        <v>97</v>
      </c>
      <c r="I266" s="252">
        <f t="shared" si="190"/>
        <v>95</v>
      </c>
      <c r="J266" s="252">
        <f t="shared" si="191"/>
        <v>95</v>
      </c>
      <c r="K266" s="252">
        <f t="shared" si="192"/>
        <v>0</v>
      </c>
      <c r="L266" s="252">
        <f t="shared" si="193"/>
        <v>0</v>
      </c>
      <c r="M266" s="252">
        <f t="shared" si="194"/>
        <v>0</v>
      </c>
      <c r="N266" s="252">
        <f t="shared" si="195"/>
        <v>0</v>
      </c>
      <c r="O266" s="252">
        <f t="shared" si="196"/>
        <v>95</v>
      </c>
      <c r="P266" s="252">
        <f t="shared" si="197"/>
        <v>95</v>
      </c>
      <c r="Q266" s="252">
        <f t="shared" si="198"/>
        <v>94</v>
      </c>
      <c r="R266" s="453">
        <f t="shared" si="199"/>
        <v>94</v>
      </c>
      <c r="S266" s="464">
        <v>97</v>
      </c>
      <c r="T266" s="251">
        <v>98</v>
      </c>
      <c r="U266" s="251">
        <v>94</v>
      </c>
      <c r="V266" s="251">
        <v>94</v>
      </c>
      <c r="W266" s="251">
        <v>94</v>
      </c>
      <c r="X266" s="251">
        <v>94</v>
      </c>
      <c r="Y266" s="251">
        <v>94</v>
      </c>
      <c r="Z266" s="251">
        <v>97</v>
      </c>
      <c r="AA266" s="251"/>
      <c r="AB266" s="251"/>
      <c r="AC266" s="251"/>
      <c r="AD266" s="251"/>
      <c r="AE266" s="251">
        <v>92</v>
      </c>
      <c r="AF266" s="251">
        <v>91</v>
      </c>
      <c r="AG266" s="251">
        <v>91</v>
      </c>
      <c r="AH266" s="477">
        <v>90</v>
      </c>
      <c r="AI266" s="464">
        <v>94</v>
      </c>
      <c r="AJ266" s="251">
        <v>98</v>
      </c>
      <c r="AK266" s="251">
        <v>95</v>
      </c>
      <c r="AL266" s="251">
        <v>98</v>
      </c>
      <c r="AM266" s="251">
        <v>94</v>
      </c>
      <c r="AN266" s="251">
        <v>97</v>
      </c>
      <c r="AO266" s="251">
        <v>95</v>
      </c>
      <c r="AP266" s="251">
        <v>95</v>
      </c>
      <c r="AQ266" s="251"/>
      <c r="AR266" s="251"/>
      <c r="AS266" s="251"/>
      <c r="AT266" s="251"/>
      <c r="AU266" s="251">
        <v>95</v>
      </c>
      <c r="AV266" s="251">
        <v>95</v>
      </c>
      <c r="AW266" s="251">
        <v>94</v>
      </c>
      <c r="AX266" s="477">
        <v>94</v>
      </c>
      <c r="AY266" s="464">
        <v>95</v>
      </c>
      <c r="AZ266" s="251">
        <v>96</v>
      </c>
      <c r="BA266" s="251">
        <v>98</v>
      </c>
      <c r="BB266" s="251">
        <v>98</v>
      </c>
      <c r="BC266" s="251">
        <v>98</v>
      </c>
      <c r="BD266" s="251">
        <v>98</v>
      </c>
      <c r="BE266" s="251">
        <v>95</v>
      </c>
      <c r="BF266" s="251">
        <v>98</v>
      </c>
      <c r="BG266" s="251"/>
      <c r="BH266" s="251"/>
      <c r="BI266" s="251"/>
      <c r="BJ266" s="251"/>
      <c r="BK266" s="251">
        <v>94</v>
      </c>
      <c r="BL266" s="251">
        <v>91</v>
      </c>
      <c r="BM266" s="251">
        <v>94</v>
      </c>
      <c r="BN266" s="477">
        <v>97</v>
      </c>
    </row>
    <row r="267" spans="2:67" outlineLevel="1">
      <c r="B267" s="55" t="s">
        <v>1140</v>
      </c>
      <c r="C267" s="62">
        <f t="shared" si="184"/>
        <v>98</v>
      </c>
      <c r="D267" s="62">
        <f t="shared" si="185"/>
        <v>98</v>
      </c>
      <c r="E267" s="62">
        <f t="shared" si="186"/>
        <v>95</v>
      </c>
      <c r="F267" s="62">
        <f t="shared" si="187"/>
        <v>95</v>
      </c>
      <c r="G267" s="62">
        <f t="shared" si="188"/>
        <v>94</v>
      </c>
      <c r="H267" s="62">
        <f t="shared" si="189"/>
        <v>98</v>
      </c>
      <c r="I267" s="62">
        <f t="shared" si="190"/>
        <v>94</v>
      </c>
      <c r="J267" s="62">
        <f t="shared" si="191"/>
        <v>97</v>
      </c>
      <c r="K267" s="62">
        <f t="shared" si="192"/>
        <v>0</v>
      </c>
      <c r="L267" s="62">
        <f t="shared" si="193"/>
        <v>0</v>
      </c>
      <c r="M267" s="62">
        <f t="shared" si="194"/>
        <v>0</v>
      </c>
      <c r="N267" s="62">
        <f t="shared" si="195"/>
        <v>0</v>
      </c>
      <c r="O267" s="62">
        <f t="shared" si="196"/>
        <v>95</v>
      </c>
      <c r="P267" s="62">
        <f t="shared" si="197"/>
        <v>95</v>
      </c>
      <c r="Q267" s="62">
        <f t="shared" si="198"/>
        <v>94</v>
      </c>
      <c r="R267" s="454">
        <f t="shared" si="199"/>
        <v>94</v>
      </c>
      <c r="S267" s="465">
        <v>97</v>
      </c>
      <c r="T267" s="250">
        <v>98</v>
      </c>
      <c r="U267" s="250">
        <v>94</v>
      </c>
      <c r="V267" s="250">
        <v>98</v>
      </c>
      <c r="W267" s="250">
        <v>94</v>
      </c>
      <c r="X267" s="250">
        <v>94</v>
      </c>
      <c r="Y267" s="250">
        <v>94</v>
      </c>
      <c r="Z267" s="250">
        <v>98</v>
      </c>
      <c r="AA267" s="250"/>
      <c r="AB267" s="250"/>
      <c r="AC267" s="250"/>
      <c r="AD267" s="250"/>
      <c r="AE267" s="250">
        <v>92</v>
      </c>
      <c r="AF267" s="250">
        <v>91</v>
      </c>
      <c r="AG267" s="250">
        <v>91</v>
      </c>
      <c r="AH267" s="478">
        <v>94</v>
      </c>
      <c r="AI267" s="465">
        <v>98</v>
      </c>
      <c r="AJ267" s="250">
        <v>98</v>
      </c>
      <c r="AK267" s="250">
        <v>95</v>
      </c>
      <c r="AL267" s="250">
        <v>95</v>
      </c>
      <c r="AM267" s="250">
        <v>94</v>
      </c>
      <c r="AN267" s="250">
        <v>98</v>
      </c>
      <c r="AO267" s="250">
        <v>94</v>
      </c>
      <c r="AP267" s="250">
        <v>97</v>
      </c>
      <c r="AQ267" s="250"/>
      <c r="AR267" s="250"/>
      <c r="AS267" s="250"/>
      <c r="AT267" s="250"/>
      <c r="AU267" s="250">
        <v>95</v>
      </c>
      <c r="AV267" s="250">
        <v>95</v>
      </c>
      <c r="AW267" s="250">
        <v>94</v>
      </c>
      <c r="AX267" s="478">
        <v>94</v>
      </c>
      <c r="AY267" s="465">
        <v>98</v>
      </c>
      <c r="AZ267" s="250">
        <v>98</v>
      </c>
      <c r="BA267" s="250">
        <v>98</v>
      </c>
      <c r="BB267" s="250">
        <v>98</v>
      </c>
      <c r="BC267" s="250">
        <v>97</v>
      </c>
      <c r="BD267" s="250">
        <v>97</v>
      </c>
      <c r="BE267" s="250">
        <v>98</v>
      </c>
      <c r="BF267" s="250">
        <v>98</v>
      </c>
      <c r="BG267" s="250"/>
      <c r="BH267" s="250"/>
      <c r="BI267" s="250"/>
      <c r="BJ267" s="250"/>
      <c r="BK267" s="250">
        <v>94</v>
      </c>
      <c r="BL267" s="250">
        <v>94</v>
      </c>
      <c r="BM267" s="250">
        <v>94</v>
      </c>
      <c r="BN267" s="478">
        <v>95</v>
      </c>
    </row>
    <row r="268" spans="2:67" outlineLevel="1">
      <c r="B268" s="53" t="str">
        <f t="shared" ref="B268" si="219">$B$175&amp;": Ewe Lambs"</f>
        <v>Early: Ewe Lambs</v>
      </c>
      <c r="C268" s="61">
        <f t="shared" si="184"/>
        <v>90</v>
      </c>
      <c r="D268" s="61">
        <f t="shared" si="185"/>
        <v>97</v>
      </c>
      <c r="E268" s="61">
        <f t="shared" si="186"/>
        <v>98</v>
      </c>
      <c r="F268" s="61">
        <f t="shared" si="187"/>
        <v>95</v>
      </c>
      <c r="G268" s="61">
        <f t="shared" si="188"/>
        <v>95</v>
      </c>
      <c r="H268" s="61">
        <f t="shared" si="189"/>
        <v>98</v>
      </c>
      <c r="I268" s="61">
        <f t="shared" si="190"/>
        <v>94</v>
      </c>
      <c r="J268" s="61">
        <f t="shared" si="191"/>
        <v>95</v>
      </c>
      <c r="K268" s="61">
        <f t="shared" si="192"/>
        <v>0</v>
      </c>
      <c r="L268" s="61">
        <f t="shared" si="193"/>
        <v>0</v>
      </c>
      <c r="M268" s="61">
        <f t="shared" si="194"/>
        <v>0</v>
      </c>
      <c r="N268" s="61">
        <f t="shared" si="195"/>
        <v>0</v>
      </c>
      <c r="O268" s="61">
        <f t="shared" si="196"/>
        <v>95</v>
      </c>
      <c r="P268" s="61">
        <f t="shared" si="197"/>
        <v>91</v>
      </c>
      <c r="Q268" s="61">
        <f t="shared" si="198"/>
        <v>94</v>
      </c>
      <c r="R268" s="452">
        <f t="shared" si="199"/>
        <v>91</v>
      </c>
      <c r="S268" s="463">
        <v>98</v>
      </c>
      <c r="T268" s="253">
        <v>95</v>
      </c>
      <c r="U268" s="253">
        <v>98</v>
      </c>
      <c r="V268" s="253">
        <v>95</v>
      </c>
      <c r="W268" s="253">
        <v>98</v>
      </c>
      <c r="X268" s="253">
        <v>97</v>
      </c>
      <c r="Y268" s="253">
        <v>95</v>
      </c>
      <c r="Z268" s="253">
        <v>95</v>
      </c>
      <c r="AA268" s="253"/>
      <c r="AB268" s="253"/>
      <c r="AC268" s="253"/>
      <c r="AD268" s="253"/>
      <c r="AE268" s="253">
        <v>91</v>
      </c>
      <c r="AF268" s="253">
        <v>90</v>
      </c>
      <c r="AG268" s="253">
        <v>94</v>
      </c>
      <c r="AH268" s="476">
        <v>93</v>
      </c>
      <c r="AI268" s="463">
        <v>90</v>
      </c>
      <c r="AJ268" s="253">
        <v>97</v>
      </c>
      <c r="AK268" s="253">
        <v>98</v>
      </c>
      <c r="AL268" s="253">
        <v>95</v>
      </c>
      <c r="AM268" s="253">
        <v>95</v>
      </c>
      <c r="AN268" s="253">
        <v>98</v>
      </c>
      <c r="AO268" s="253">
        <v>94</v>
      </c>
      <c r="AP268" s="253">
        <v>95</v>
      </c>
      <c r="AQ268" s="253"/>
      <c r="AR268" s="253"/>
      <c r="AS268" s="253"/>
      <c r="AT268" s="253"/>
      <c r="AU268" s="253">
        <v>95</v>
      </c>
      <c r="AV268" s="253">
        <v>91</v>
      </c>
      <c r="AW268" s="253">
        <v>94</v>
      </c>
      <c r="AX268" s="476">
        <v>91</v>
      </c>
      <c r="AY268" s="463">
        <v>98</v>
      </c>
      <c r="AZ268" s="253">
        <v>97</v>
      </c>
      <c r="BA268" s="253">
        <v>98</v>
      </c>
      <c r="BB268" s="253">
        <v>98</v>
      </c>
      <c r="BC268" s="253">
        <v>95</v>
      </c>
      <c r="BD268" s="253">
        <v>95</v>
      </c>
      <c r="BE268" s="253">
        <v>95</v>
      </c>
      <c r="BF268" s="253">
        <v>92</v>
      </c>
      <c r="BG268" s="253"/>
      <c r="BH268" s="253"/>
      <c r="BI268" s="253"/>
      <c r="BJ268" s="253"/>
      <c r="BK268" s="253">
        <v>92</v>
      </c>
      <c r="BL268" s="253">
        <v>94</v>
      </c>
      <c r="BM268" s="253">
        <v>95</v>
      </c>
      <c r="BN268" s="476">
        <v>94</v>
      </c>
      <c r="BO268" s="34" t="s">
        <v>1101</v>
      </c>
    </row>
    <row r="269" spans="2:67" outlineLevel="1">
      <c r="B269" s="54" t="s">
        <v>1139</v>
      </c>
      <c r="C269" s="252">
        <f t="shared" si="184"/>
        <v>94</v>
      </c>
      <c r="D269" s="252">
        <f t="shared" si="185"/>
        <v>98</v>
      </c>
      <c r="E269" s="252">
        <f t="shared" si="186"/>
        <v>98</v>
      </c>
      <c r="F269" s="252">
        <f t="shared" si="187"/>
        <v>98</v>
      </c>
      <c r="G269" s="252">
        <f t="shared" si="188"/>
        <v>97</v>
      </c>
      <c r="H269" s="252">
        <f t="shared" si="189"/>
        <v>97</v>
      </c>
      <c r="I269" s="252">
        <f t="shared" si="190"/>
        <v>97</v>
      </c>
      <c r="J269" s="252">
        <f t="shared" si="191"/>
        <v>95</v>
      </c>
      <c r="K269" s="252">
        <f t="shared" si="192"/>
        <v>0</v>
      </c>
      <c r="L269" s="252">
        <f t="shared" si="193"/>
        <v>0</v>
      </c>
      <c r="M269" s="252">
        <f t="shared" si="194"/>
        <v>0</v>
      </c>
      <c r="N269" s="252">
        <f t="shared" si="195"/>
        <v>0</v>
      </c>
      <c r="O269" s="252">
        <f t="shared" si="196"/>
        <v>95</v>
      </c>
      <c r="P269" s="252">
        <f t="shared" si="197"/>
        <v>95</v>
      </c>
      <c r="Q269" s="252">
        <f t="shared" si="198"/>
        <v>94</v>
      </c>
      <c r="R269" s="453">
        <f t="shared" si="199"/>
        <v>97</v>
      </c>
      <c r="S269" s="464">
        <v>97</v>
      </c>
      <c r="T269" s="251">
        <v>98</v>
      </c>
      <c r="U269" s="251">
        <v>95</v>
      </c>
      <c r="V269" s="251">
        <v>94</v>
      </c>
      <c r="W269" s="251">
        <v>97</v>
      </c>
      <c r="X269" s="251">
        <v>91</v>
      </c>
      <c r="Y269" s="251">
        <v>94</v>
      </c>
      <c r="Z269" s="251">
        <v>97</v>
      </c>
      <c r="AA269" s="251"/>
      <c r="AB269" s="251"/>
      <c r="AC269" s="251"/>
      <c r="AD269" s="251"/>
      <c r="AE269" s="251">
        <v>92</v>
      </c>
      <c r="AF269" s="251">
        <v>91</v>
      </c>
      <c r="AG269" s="251">
        <v>94</v>
      </c>
      <c r="AH269" s="477">
        <v>94</v>
      </c>
      <c r="AI269" s="464">
        <v>94</v>
      </c>
      <c r="AJ269" s="251">
        <v>98</v>
      </c>
      <c r="AK269" s="251">
        <v>98</v>
      </c>
      <c r="AL269" s="251">
        <v>98</v>
      </c>
      <c r="AM269" s="251">
        <v>97</v>
      </c>
      <c r="AN269" s="251">
        <v>97</v>
      </c>
      <c r="AO269" s="251">
        <v>97</v>
      </c>
      <c r="AP269" s="251">
        <v>95</v>
      </c>
      <c r="AQ269" s="251"/>
      <c r="AR269" s="251"/>
      <c r="AS269" s="251"/>
      <c r="AT269" s="251"/>
      <c r="AU269" s="251">
        <v>95</v>
      </c>
      <c r="AV269" s="251">
        <v>95</v>
      </c>
      <c r="AW269" s="251">
        <v>94</v>
      </c>
      <c r="AX269" s="477">
        <v>97</v>
      </c>
      <c r="AY269" s="464">
        <v>95</v>
      </c>
      <c r="AZ269" s="251">
        <v>96</v>
      </c>
      <c r="BA269" s="251">
        <v>98</v>
      </c>
      <c r="BB269" s="251">
        <v>98</v>
      </c>
      <c r="BC269" s="251">
        <v>98</v>
      </c>
      <c r="BD269" s="251">
        <v>98</v>
      </c>
      <c r="BE269" s="251">
        <v>95</v>
      </c>
      <c r="BF269" s="251">
        <v>98</v>
      </c>
      <c r="BG269" s="251"/>
      <c r="BH269" s="251"/>
      <c r="BI269" s="251"/>
      <c r="BJ269" s="251"/>
      <c r="BK269" s="251">
        <v>91</v>
      </c>
      <c r="BL269" s="251">
        <v>91</v>
      </c>
      <c r="BM269" s="251">
        <v>97</v>
      </c>
      <c r="BN269" s="477">
        <v>91</v>
      </c>
    </row>
    <row r="270" spans="2:67" outlineLevel="1">
      <c r="B270" s="55" t="s">
        <v>1140</v>
      </c>
      <c r="C270" s="62">
        <f>CHOOSE(d.Region,S270,AI270,AY270)</f>
        <v>98</v>
      </c>
      <c r="D270" s="62">
        <f>CHOOSE(d.Region,T270,AJ270,AZ270)</f>
        <v>98</v>
      </c>
      <c r="E270" s="62">
        <f>CHOOSE(d.Region,U270,AK270,BA270)</f>
        <v>98</v>
      </c>
      <c r="F270" s="62">
        <f>CHOOSE(d.Region,V270,AL270,BB270)</f>
        <v>98</v>
      </c>
      <c r="G270" s="62">
        <f>CHOOSE(d.Region,W270,AM270,BC270)</f>
        <v>98</v>
      </c>
      <c r="H270" s="62">
        <f t="shared" si="189"/>
        <v>97</v>
      </c>
      <c r="I270" s="62">
        <f t="shared" si="190"/>
        <v>94</v>
      </c>
      <c r="J270" s="62">
        <f t="shared" si="191"/>
        <v>98</v>
      </c>
      <c r="K270" s="62">
        <f t="shared" si="192"/>
        <v>0</v>
      </c>
      <c r="L270" s="62">
        <f t="shared" si="193"/>
        <v>0</v>
      </c>
      <c r="M270" s="62">
        <f t="shared" si="194"/>
        <v>0</v>
      </c>
      <c r="N270" s="62">
        <f t="shared" si="195"/>
        <v>0</v>
      </c>
      <c r="O270" s="62">
        <f t="shared" si="196"/>
        <v>95</v>
      </c>
      <c r="P270" s="62">
        <f t="shared" si="197"/>
        <v>95</v>
      </c>
      <c r="Q270" s="62">
        <f t="shared" si="198"/>
        <v>94</v>
      </c>
      <c r="R270" s="454">
        <f t="shared" si="199"/>
        <v>91</v>
      </c>
      <c r="S270" s="465">
        <v>97</v>
      </c>
      <c r="T270" s="250">
        <v>98</v>
      </c>
      <c r="U270" s="250">
        <v>94</v>
      </c>
      <c r="V270" s="250">
        <v>97</v>
      </c>
      <c r="W270" s="250">
        <v>94</v>
      </c>
      <c r="X270" s="250">
        <v>94</v>
      </c>
      <c r="Y270" s="250">
        <v>94</v>
      </c>
      <c r="Z270" s="250">
        <v>94</v>
      </c>
      <c r="AA270" s="250"/>
      <c r="AB270" s="250"/>
      <c r="AC270" s="250"/>
      <c r="AD270" s="250"/>
      <c r="AE270" s="250">
        <v>92</v>
      </c>
      <c r="AF270" s="250">
        <v>93</v>
      </c>
      <c r="AG270" s="250">
        <v>94</v>
      </c>
      <c r="AH270" s="478">
        <v>93</v>
      </c>
      <c r="AI270" s="465">
        <v>98</v>
      </c>
      <c r="AJ270" s="250">
        <v>98</v>
      </c>
      <c r="AK270" s="250">
        <v>98</v>
      </c>
      <c r="AL270" s="250">
        <v>98</v>
      </c>
      <c r="AM270" s="250">
        <v>98</v>
      </c>
      <c r="AN270" s="250">
        <v>97</v>
      </c>
      <c r="AO270" s="250">
        <v>94</v>
      </c>
      <c r="AP270" s="250">
        <v>98</v>
      </c>
      <c r="AQ270" s="250"/>
      <c r="AR270" s="250"/>
      <c r="AS270" s="250"/>
      <c r="AT270" s="250"/>
      <c r="AU270" s="250">
        <v>95</v>
      </c>
      <c r="AV270" s="250">
        <v>95</v>
      </c>
      <c r="AW270" s="250">
        <v>94</v>
      </c>
      <c r="AX270" s="478">
        <v>91</v>
      </c>
      <c r="AY270" s="465">
        <v>98</v>
      </c>
      <c r="AZ270" s="250">
        <v>98</v>
      </c>
      <c r="BA270" s="250">
        <v>98</v>
      </c>
      <c r="BB270" s="250">
        <v>95</v>
      </c>
      <c r="BC270" s="250">
        <v>95</v>
      </c>
      <c r="BD270" s="250">
        <v>98</v>
      </c>
      <c r="BE270" s="250">
        <v>98</v>
      </c>
      <c r="BF270" s="250">
        <v>98</v>
      </c>
      <c r="BG270" s="250"/>
      <c r="BH270" s="250"/>
      <c r="BI270" s="250"/>
      <c r="BJ270" s="250"/>
      <c r="BK270" s="250">
        <v>94</v>
      </c>
      <c r="BL270" s="250">
        <v>94</v>
      </c>
      <c r="BM270" s="250">
        <v>92</v>
      </c>
      <c r="BN270" s="478">
        <v>94</v>
      </c>
    </row>
    <row r="271" spans="2:67" outlineLevel="1">
      <c r="B271" s="53" t="str">
        <f t="shared" ref="B271" si="220">$B$176&amp;": Ewe Lambs"</f>
        <v>Middle: Ewe Lambs</v>
      </c>
      <c r="C271" s="61">
        <f t="shared" si="184"/>
        <v>91</v>
      </c>
      <c r="D271" s="61">
        <f t="shared" si="185"/>
        <v>98</v>
      </c>
      <c r="E271" s="61">
        <f t="shared" si="186"/>
        <v>90</v>
      </c>
      <c r="F271" s="61">
        <f t="shared" si="187"/>
        <v>97</v>
      </c>
      <c r="G271" s="61">
        <f t="shared" si="188"/>
        <v>95</v>
      </c>
      <c r="H271" s="61">
        <f t="shared" si="189"/>
        <v>98</v>
      </c>
      <c r="I271" s="61">
        <f t="shared" si="190"/>
        <v>91</v>
      </c>
      <c r="J271" s="61">
        <f t="shared" si="191"/>
        <v>91</v>
      </c>
      <c r="K271" s="61">
        <f t="shared" si="192"/>
        <v>0</v>
      </c>
      <c r="L271" s="61">
        <f t="shared" si="193"/>
        <v>0</v>
      </c>
      <c r="M271" s="61">
        <f t="shared" si="194"/>
        <v>0</v>
      </c>
      <c r="N271" s="61">
        <f t="shared" si="195"/>
        <v>0</v>
      </c>
      <c r="O271" s="61">
        <f t="shared" si="196"/>
        <v>95</v>
      </c>
      <c r="P271" s="61">
        <f t="shared" si="197"/>
        <v>94</v>
      </c>
      <c r="Q271" s="61">
        <f t="shared" si="198"/>
        <v>94</v>
      </c>
      <c r="R271" s="452">
        <f t="shared" si="199"/>
        <v>94</v>
      </c>
      <c r="S271" s="463">
        <v>98</v>
      </c>
      <c r="T271" s="253">
        <v>98</v>
      </c>
      <c r="U271" s="253">
        <v>95</v>
      </c>
      <c r="V271" s="253">
        <v>95</v>
      </c>
      <c r="W271" s="253">
        <v>95</v>
      </c>
      <c r="X271" s="253">
        <v>91</v>
      </c>
      <c r="Y271" s="253">
        <v>90</v>
      </c>
      <c r="Z271" s="253">
        <v>95</v>
      </c>
      <c r="AA271" s="253"/>
      <c r="AB271" s="253"/>
      <c r="AC271" s="253"/>
      <c r="AD271" s="253"/>
      <c r="AE271" s="253">
        <v>94</v>
      </c>
      <c r="AF271" s="253">
        <v>91</v>
      </c>
      <c r="AG271" s="253">
        <v>94</v>
      </c>
      <c r="AH271" s="476">
        <v>94</v>
      </c>
      <c r="AI271" s="463">
        <v>91</v>
      </c>
      <c r="AJ271" s="253">
        <v>98</v>
      </c>
      <c r="AK271" s="253">
        <v>90</v>
      </c>
      <c r="AL271" s="253">
        <v>97</v>
      </c>
      <c r="AM271" s="253">
        <v>95</v>
      </c>
      <c r="AN271" s="253">
        <v>98</v>
      </c>
      <c r="AO271" s="253">
        <v>91</v>
      </c>
      <c r="AP271" s="253">
        <v>91</v>
      </c>
      <c r="AQ271" s="253"/>
      <c r="AR271" s="253"/>
      <c r="AS271" s="253"/>
      <c r="AT271" s="253"/>
      <c r="AU271" s="253">
        <v>95</v>
      </c>
      <c r="AV271" s="253">
        <v>94</v>
      </c>
      <c r="AW271" s="253">
        <v>94</v>
      </c>
      <c r="AX271" s="476">
        <v>94</v>
      </c>
      <c r="AY271" s="463">
        <v>97</v>
      </c>
      <c r="AZ271" s="253">
        <v>96</v>
      </c>
      <c r="BA271" s="253">
        <v>98</v>
      </c>
      <c r="BB271" s="253">
        <v>98</v>
      </c>
      <c r="BC271" s="253">
        <v>98</v>
      </c>
      <c r="BD271" s="253">
        <v>94</v>
      </c>
      <c r="BE271" s="253">
        <v>98</v>
      </c>
      <c r="BF271" s="253">
        <v>91</v>
      </c>
      <c r="BG271" s="253"/>
      <c r="BH271" s="253"/>
      <c r="BI271" s="253"/>
      <c r="BJ271" s="253"/>
      <c r="BK271" s="253">
        <v>91</v>
      </c>
      <c r="BL271" s="253">
        <v>94</v>
      </c>
      <c r="BM271" s="253">
        <v>94</v>
      </c>
      <c r="BN271" s="476">
        <v>94</v>
      </c>
      <c r="BO271" s="34" t="s">
        <v>1101</v>
      </c>
    </row>
    <row r="272" spans="2:67" outlineLevel="1">
      <c r="B272" s="54" t="s">
        <v>1139</v>
      </c>
      <c r="C272" s="252">
        <f t="shared" si="184"/>
        <v>94</v>
      </c>
      <c r="D272" s="252">
        <f t="shared" si="185"/>
        <v>97</v>
      </c>
      <c r="E272" s="252">
        <f t="shared" si="186"/>
        <v>93</v>
      </c>
      <c r="F272" s="252">
        <f t="shared" si="187"/>
        <v>98</v>
      </c>
      <c r="G272" s="252">
        <f t="shared" si="188"/>
        <v>97</v>
      </c>
      <c r="H272" s="252">
        <f t="shared" si="189"/>
        <v>97</v>
      </c>
      <c r="I272" s="252">
        <f t="shared" si="190"/>
        <v>91</v>
      </c>
      <c r="J272" s="252">
        <f t="shared" si="191"/>
        <v>95</v>
      </c>
      <c r="K272" s="252">
        <f t="shared" si="192"/>
        <v>0</v>
      </c>
      <c r="L272" s="252">
        <f t="shared" si="193"/>
        <v>0</v>
      </c>
      <c r="M272" s="252">
        <f t="shared" si="194"/>
        <v>0</v>
      </c>
      <c r="N272" s="252">
        <f t="shared" si="195"/>
        <v>0</v>
      </c>
      <c r="O272" s="252">
        <f t="shared" si="196"/>
        <v>95</v>
      </c>
      <c r="P272" s="252">
        <f t="shared" si="197"/>
        <v>95</v>
      </c>
      <c r="Q272" s="252">
        <f t="shared" si="198"/>
        <v>94</v>
      </c>
      <c r="R272" s="453">
        <f t="shared" si="199"/>
        <v>94</v>
      </c>
      <c r="S272" s="464">
        <v>97</v>
      </c>
      <c r="T272" s="251">
        <v>97</v>
      </c>
      <c r="U272" s="251">
        <v>94</v>
      </c>
      <c r="V272" s="251">
        <v>95</v>
      </c>
      <c r="W272" s="251">
        <v>94</v>
      </c>
      <c r="X272" s="251">
        <v>94</v>
      </c>
      <c r="Y272" s="251">
        <v>92</v>
      </c>
      <c r="Z272" s="251">
        <v>97</v>
      </c>
      <c r="AA272" s="251"/>
      <c r="AB272" s="251"/>
      <c r="AC272" s="251"/>
      <c r="AD272" s="251"/>
      <c r="AE272" s="251">
        <v>95</v>
      </c>
      <c r="AF272" s="251">
        <v>93</v>
      </c>
      <c r="AG272" s="251">
        <v>90</v>
      </c>
      <c r="AH272" s="477">
        <v>93</v>
      </c>
      <c r="AI272" s="464">
        <v>94</v>
      </c>
      <c r="AJ272" s="251">
        <v>97</v>
      </c>
      <c r="AK272" s="251">
        <v>93</v>
      </c>
      <c r="AL272" s="251">
        <v>98</v>
      </c>
      <c r="AM272" s="251">
        <v>97</v>
      </c>
      <c r="AN272" s="251">
        <v>97</v>
      </c>
      <c r="AO272" s="251">
        <v>91</v>
      </c>
      <c r="AP272" s="251">
        <v>95</v>
      </c>
      <c r="AQ272" s="251"/>
      <c r="AR272" s="251"/>
      <c r="AS272" s="251"/>
      <c r="AT272" s="251"/>
      <c r="AU272" s="251">
        <v>95</v>
      </c>
      <c r="AV272" s="251">
        <v>95</v>
      </c>
      <c r="AW272" s="251">
        <v>94</v>
      </c>
      <c r="AX272" s="477">
        <v>94</v>
      </c>
      <c r="AY272" s="464">
        <v>98</v>
      </c>
      <c r="AZ272" s="251">
        <v>97</v>
      </c>
      <c r="BA272" s="251">
        <v>98</v>
      </c>
      <c r="BB272" s="251">
        <v>95</v>
      </c>
      <c r="BC272" s="251">
        <v>98</v>
      </c>
      <c r="BD272" s="251">
        <v>97</v>
      </c>
      <c r="BE272" s="251">
        <v>98</v>
      </c>
      <c r="BF272" s="251">
        <v>98</v>
      </c>
      <c r="BG272" s="251"/>
      <c r="BH272" s="251"/>
      <c r="BI272" s="251"/>
      <c r="BJ272" s="251"/>
      <c r="BK272" s="251">
        <v>94</v>
      </c>
      <c r="BL272" s="251">
        <v>93</v>
      </c>
      <c r="BM272" s="251">
        <v>94</v>
      </c>
      <c r="BN272" s="477">
        <v>94</v>
      </c>
    </row>
    <row r="273" spans="2:67" outlineLevel="1">
      <c r="B273" s="55" t="s">
        <v>1140</v>
      </c>
      <c r="C273" s="62">
        <f t="shared" si="184"/>
        <v>94</v>
      </c>
      <c r="D273" s="62">
        <f t="shared" si="185"/>
        <v>95</v>
      </c>
      <c r="E273" s="62">
        <f t="shared" si="186"/>
        <v>94</v>
      </c>
      <c r="F273" s="62">
        <f t="shared" si="187"/>
        <v>98</v>
      </c>
      <c r="G273" s="62">
        <f t="shared" si="188"/>
        <v>95</v>
      </c>
      <c r="H273" s="62">
        <f t="shared" si="189"/>
        <v>98</v>
      </c>
      <c r="I273" s="62">
        <f t="shared" si="190"/>
        <v>94</v>
      </c>
      <c r="J273" s="62">
        <f t="shared" si="191"/>
        <v>98</v>
      </c>
      <c r="K273" s="62">
        <f t="shared" si="192"/>
        <v>0</v>
      </c>
      <c r="L273" s="62">
        <f t="shared" si="193"/>
        <v>0</v>
      </c>
      <c r="M273" s="62">
        <f t="shared" si="194"/>
        <v>0</v>
      </c>
      <c r="N273" s="62">
        <f t="shared" si="195"/>
        <v>0</v>
      </c>
      <c r="O273" s="62">
        <f t="shared" si="196"/>
        <v>95</v>
      </c>
      <c r="P273" s="62">
        <f t="shared" si="197"/>
        <v>95</v>
      </c>
      <c r="Q273" s="62">
        <f t="shared" si="198"/>
        <v>94</v>
      </c>
      <c r="R273" s="454">
        <f t="shared" si="199"/>
        <v>94</v>
      </c>
      <c r="S273" s="465">
        <v>97</v>
      </c>
      <c r="T273" s="250">
        <v>98</v>
      </c>
      <c r="U273" s="250">
        <v>94</v>
      </c>
      <c r="V273" s="250">
        <v>98</v>
      </c>
      <c r="W273" s="250">
        <v>97</v>
      </c>
      <c r="X273" s="250">
        <v>94</v>
      </c>
      <c r="Y273" s="250">
        <v>94</v>
      </c>
      <c r="Z273" s="250">
        <v>94</v>
      </c>
      <c r="AA273" s="250"/>
      <c r="AB273" s="250"/>
      <c r="AC273" s="250"/>
      <c r="AD273" s="250"/>
      <c r="AE273" s="250">
        <v>92</v>
      </c>
      <c r="AF273" s="250">
        <v>93</v>
      </c>
      <c r="AG273" s="250">
        <v>91</v>
      </c>
      <c r="AH273" s="478">
        <v>96</v>
      </c>
      <c r="AI273" s="465">
        <v>94</v>
      </c>
      <c r="AJ273" s="250">
        <v>95</v>
      </c>
      <c r="AK273" s="250">
        <v>94</v>
      </c>
      <c r="AL273" s="250">
        <v>98</v>
      </c>
      <c r="AM273" s="250">
        <v>95</v>
      </c>
      <c r="AN273" s="250">
        <v>98</v>
      </c>
      <c r="AO273" s="250">
        <v>94</v>
      </c>
      <c r="AP273" s="250">
        <v>98</v>
      </c>
      <c r="AQ273" s="250"/>
      <c r="AR273" s="250"/>
      <c r="AS273" s="250"/>
      <c r="AT273" s="250"/>
      <c r="AU273" s="250">
        <v>95</v>
      </c>
      <c r="AV273" s="250">
        <v>95</v>
      </c>
      <c r="AW273" s="250">
        <v>94</v>
      </c>
      <c r="AX273" s="478">
        <v>94</v>
      </c>
      <c r="AY273" s="465">
        <v>98</v>
      </c>
      <c r="AZ273" s="250">
        <v>98</v>
      </c>
      <c r="BA273" s="250">
        <v>98</v>
      </c>
      <c r="BB273" s="250">
        <v>98</v>
      </c>
      <c r="BC273" s="250">
        <v>98</v>
      </c>
      <c r="BD273" s="250">
        <v>98</v>
      </c>
      <c r="BE273" s="250">
        <v>97</v>
      </c>
      <c r="BF273" s="250">
        <v>95</v>
      </c>
      <c r="BG273" s="250"/>
      <c r="BH273" s="250"/>
      <c r="BI273" s="250"/>
      <c r="BJ273" s="250"/>
      <c r="BK273" s="250">
        <v>94</v>
      </c>
      <c r="BL273" s="250">
        <v>94</v>
      </c>
      <c r="BM273" s="250">
        <v>95</v>
      </c>
      <c r="BN273" s="478">
        <v>94</v>
      </c>
    </row>
    <row r="274" spans="2:67" outlineLevel="1">
      <c r="B274" s="53" t="str">
        <f t="shared" ref="B274" si="221">$B$177&amp;": Ewe Lambs"</f>
        <v>Late: Ewe Lambs</v>
      </c>
      <c r="C274" s="61">
        <f t="shared" si="184"/>
        <v>95</v>
      </c>
      <c r="D274" s="61">
        <f t="shared" si="185"/>
        <v>95</v>
      </c>
      <c r="E274" s="61">
        <f t="shared" si="186"/>
        <v>94</v>
      </c>
      <c r="F274" s="61">
        <f t="shared" si="187"/>
        <v>94</v>
      </c>
      <c r="G274" s="61">
        <f t="shared" si="188"/>
        <v>95</v>
      </c>
      <c r="H274" s="61">
        <f t="shared" si="189"/>
        <v>98</v>
      </c>
      <c r="I274" s="61">
        <f t="shared" si="190"/>
        <v>95</v>
      </c>
      <c r="J274" s="61">
        <f t="shared" si="191"/>
        <v>90</v>
      </c>
      <c r="K274" s="61">
        <f t="shared" si="192"/>
        <v>0</v>
      </c>
      <c r="L274" s="61">
        <f t="shared" si="193"/>
        <v>0</v>
      </c>
      <c r="M274" s="61">
        <f t="shared" si="194"/>
        <v>0</v>
      </c>
      <c r="N274" s="61">
        <f t="shared" si="195"/>
        <v>0</v>
      </c>
      <c r="O274" s="61">
        <f t="shared" si="196"/>
        <v>95</v>
      </c>
      <c r="P274" s="61">
        <f t="shared" si="197"/>
        <v>95</v>
      </c>
      <c r="Q274" s="61">
        <f t="shared" si="198"/>
        <v>94</v>
      </c>
      <c r="R274" s="452">
        <f t="shared" si="199"/>
        <v>94</v>
      </c>
      <c r="S274" s="463">
        <v>97</v>
      </c>
      <c r="T274" s="253">
        <v>98</v>
      </c>
      <c r="U274" s="253">
        <v>98</v>
      </c>
      <c r="V274" s="253">
        <v>98</v>
      </c>
      <c r="W274" s="253">
        <v>90</v>
      </c>
      <c r="X274" s="253">
        <v>92</v>
      </c>
      <c r="Y274" s="253">
        <v>90</v>
      </c>
      <c r="Z274" s="253">
        <v>94</v>
      </c>
      <c r="AA274" s="253"/>
      <c r="AB274" s="253"/>
      <c r="AC274" s="253"/>
      <c r="AD274" s="253"/>
      <c r="AE274" s="253">
        <v>94</v>
      </c>
      <c r="AF274" s="253">
        <v>94</v>
      </c>
      <c r="AG274" s="253">
        <v>94</v>
      </c>
      <c r="AH274" s="476">
        <v>94</v>
      </c>
      <c r="AI274" s="463">
        <v>95</v>
      </c>
      <c r="AJ274" s="253">
        <v>95</v>
      </c>
      <c r="AK274" s="253">
        <v>94</v>
      </c>
      <c r="AL274" s="253">
        <v>94</v>
      </c>
      <c r="AM274" s="253">
        <v>95</v>
      </c>
      <c r="AN274" s="253">
        <v>98</v>
      </c>
      <c r="AO274" s="253">
        <v>95</v>
      </c>
      <c r="AP274" s="253">
        <v>90</v>
      </c>
      <c r="AQ274" s="253"/>
      <c r="AR274" s="253"/>
      <c r="AS274" s="253"/>
      <c r="AT274" s="253"/>
      <c r="AU274" s="253">
        <v>95</v>
      </c>
      <c r="AV274" s="253">
        <v>95</v>
      </c>
      <c r="AW274" s="253">
        <v>94</v>
      </c>
      <c r="AX274" s="476">
        <v>94</v>
      </c>
      <c r="AY274" s="463">
        <v>98</v>
      </c>
      <c r="AZ274" s="253">
        <v>95</v>
      </c>
      <c r="BA274" s="253">
        <v>98</v>
      </c>
      <c r="BB274" s="253">
        <v>98</v>
      </c>
      <c r="BC274" s="253">
        <v>95</v>
      </c>
      <c r="BD274" s="253">
        <v>94</v>
      </c>
      <c r="BE274" s="253">
        <v>98</v>
      </c>
      <c r="BF274" s="253">
        <v>92</v>
      </c>
      <c r="BG274" s="253"/>
      <c r="BH274" s="253"/>
      <c r="BI274" s="253"/>
      <c r="BJ274" s="253"/>
      <c r="BK274" s="253">
        <v>95</v>
      </c>
      <c r="BL274" s="253">
        <v>95</v>
      </c>
      <c r="BM274" s="253">
        <v>98</v>
      </c>
      <c r="BN274" s="476">
        <v>95</v>
      </c>
      <c r="BO274" s="34" t="s">
        <v>1101</v>
      </c>
    </row>
    <row r="275" spans="2:67" outlineLevel="1">
      <c r="B275" s="54" t="s">
        <v>1139</v>
      </c>
      <c r="C275" s="252">
        <f t="shared" si="184"/>
        <v>94</v>
      </c>
      <c r="D275" s="252">
        <f t="shared" si="185"/>
        <v>98</v>
      </c>
      <c r="E275" s="252">
        <f t="shared" si="186"/>
        <v>95</v>
      </c>
      <c r="F275" s="252">
        <f t="shared" si="187"/>
        <v>94</v>
      </c>
      <c r="G275" s="252">
        <f t="shared" si="188"/>
        <v>94</v>
      </c>
      <c r="H275" s="252">
        <f t="shared" si="189"/>
        <v>98</v>
      </c>
      <c r="I275" s="252">
        <f t="shared" si="190"/>
        <v>98</v>
      </c>
      <c r="J275" s="252">
        <f t="shared" si="191"/>
        <v>93</v>
      </c>
      <c r="K275" s="252">
        <f t="shared" si="192"/>
        <v>0</v>
      </c>
      <c r="L275" s="252">
        <f t="shared" si="193"/>
        <v>0</v>
      </c>
      <c r="M275" s="252">
        <f t="shared" si="194"/>
        <v>0</v>
      </c>
      <c r="N275" s="252">
        <f t="shared" si="195"/>
        <v>0</v>
      </c>
      <c r="O275" s="252">
        <f t="shared" si="196"/>
        <v>95</v>
      </c>
      <c r="P275" s="252">
        <f t="shared" si="197"/>
        <v>95</v>
      </c>
      <c r="Q275" s="252">
        <f t="shared" si="198"/>
        <v>94</v>
      </c>
      <c r="R275" s="453">
        <f t="shared" si="199"/>
        <v>94</v>
      </c>
      <c r="S275" s="464">
        <v>98</v>
      </c>
      <c r="T275" s="251">
        <v>97</v>
      </c>
      <c r="U275" s="251">
        <v>95</v>
      </c>
      <c r="V275" s="251">
        <v>95</v>
      </c>
      <c r="W275" s="251">
        <v>97</v>
      </c>
      <c r="X275" s="251">
        <v>97</v>
      </c>
      <c r="Y275" s="251">
        <v>91</v>
      </c>
      <c r="Z275" s="251">
        <v>91</v>
      </c>
      <c r="AA275" s="251"/>
      <c r="AB275" s="251"/>
      <c r="AC275" s="251"/>
      <c r="AD275" s="251"/>
      <c r="AE275" s="251">
        <v>92</v>
      </c>
      <c r="AF275" s="251">
        <v>94</v>
      </c>
      <c r="AG275" s="251">
        <v>91</v>
      </c>
      <c r="AH275" s="477">
        <v>90</v>
      </c>
      <c r="AI275" s="464">
        <v>94</v>
      </c>
      <c r="AJ275" s="251">
        <v>98</v>
      </c>
      <c r="AK275" s="251">
        <v>95</v>
      </c>
      <c r="AL275" s="251">
        <v>94</v>
      </c>
      <c r="AM275" s="251">
        <v>94</v>
      </c>
      <c r="AN275" s="251">
        <v>98</v>
      </c>
      <c r="AO275" s="251">
        <v>98</v>
      </c>
      <c r="AP275" s="251">
        <v>93</v>
      </c>
      <c r="AQ275" s="251"/>
      <c r="AR275" s="251"/>
      <c r="AS275" s="251"/>
      <c r="AT275" s="251"/>
      <c r="AU275" s="251">
        <v>95</v>
      </c>
      <c r="AV275" s="251">
        <v>95</v>
      </c>
      <c r="AW275" s="251">
        <v>94</v>
      </c>
      <c r="AX275" s="477">
        <v>94</v>
      </c>
      <c r="AY275" s="464">
        <v>98</v>
      </c>
      <c r="AZ275" s="251">
        <v>98</v>
      </c>
      <c r="BA275" s="251">
        <v>98</v>
      </c>
      <c r="BB275" s="251">
        <v>98</v>
      </c>
      <c r="BC275" s="251">
        <v>97</v>
      </c>
      <c r="BD275" s="251">
        <v>98</v>
      </c>
      <c r="BE275" s="251">
        <v>98</v>
      </c>
      <c r="BF275" s="251">
        <v>98</v>
      </c>
      <c r="BG275" s="251"/>
      <c r="BH275" s="251"/>
      <c r="BI275" s="251"/>
      <c r="BJ275" s="251"/>
      <c r="BK275" s="251">
        <v>94</v>
      </c>
      <c r="BL275" s="251">
        <v>93</v>
      </c>
      <c r="BM275" s="251">
        <v>91</v>
      </c>
      <c r="BN275" s="477">
        <v>94</v>
      </c>
    </row>
    <row r="276" spans="2:67" outlineLevel="1">
      <c r="B276" s="55" t="s">
        <v>1140</v>
      </c>
      <c r="C276" s="62">
        <f t="shared" si="184"/>
        <v>98</v>
      </c>
      <c r="D276" s="62">
        <f t="shared" si="185"/>
        <v>98</v>
      </c>
      <c r="E276" s="62">
        <f t="shared" si="186"/>
        <v>94</v>
      </c>
      <c r="F276" s="62">
        <f t="shared" si="187"/>
        <v>95</v>
      </c>
      <c r="G276" s="62">
        <f t="shared" si="188"/>
        <v>94</v>
      </c>
      <c r="H276" s="62">
        <f t="shared" si="189"/>
        <v>98</v>
      </c>
      <c r="I276" s="62">
        <f t="shared" si="190"/>
        <v>94</v>
      </c>
      <c r="J276" s="62">
        <f t="shared" si="191"/>
        <v>98</v>
      </c>
      <c r="K276" s="62">
        <f t="shared" si="192"/>
        <v>0</v>
      </c>
      <c r="L276" s="62">
        <f t="shared" si="193"/>
        <v>0</v>
      </c>
      <c r="M276" s="62">
        <f t="shared" si="194"/>
        <v>0</v>
      </c>
      <c r="N276" s="62">
        <f t="shared" si="195"/>
        <v>0</v>
      </c>
      <c r="O276" s="62">
        <f t="shared" si="196"/>
        <v>95</v>
      </c>
      <c r="P276" s="62">
        <f t="shared" si="197"/>
        <v>95</v>
      </c>
      <c r="Q276" s="62">
        <f t="shared" si="198"/>
        <v>94</v>
      </c>
      <c r="R276" s="454">
        <f t="shared" si="199"/>
        <v>94</v>
      </c>
      <c r="S276" s="465">
        <v>97</v>
      </c>
      <c r="T276" s="250">
        <v>98</v>
      </c>
      <c r="U276" s="250">
        <v>97</v>
      </c>
      <c r="V276" s="250">
        <v>98</v>
      </c>
      <c r="W276" s="250">
        <v>97</v>
      </c>
      <c r="X276" s="250">
        <v>91</v>
      </c>
      <c r="Y276" s="250">
        <v>95</v>
      </c>
      <c r="Z276" s="250">
        <v>98</v>
      </c>
      <c r="AA276" s="250"/>
      <c r="AB276" s="250"/>
      <c r="AC276" s="250"/>
      <c r="AD276" s="250"/>
      <c r="AE276" s="250">
        <v>92</v>
      </c>
      <c r="AF276" s="250">
        <v>90</v>
      </c>
      <c r="AG276" s="250">
        <v>90</v>
      </c>
      <c r="AH276" s="478">
        <v>90</v>
      </c>
      <c r="AI276" s="465">
        <v>98</v>
      </c>
      <c r="AJ276" s="250">
        <v>98</v>
      </c>
      <c r="AK276" s="250">
        <v>94</v>
      </c>
      <c r="AL276" s="250">
        <v>95</v>
      </c>
      <c r="AM276" s="250">
        <v>94</v>
      </c>
      <c r="AN276" s="250">
        <v>98</v>
      </c>
      <c r="AO276" s="250">
        <v>94</v>
      </c>
      <c r="AP276" s="250">
        <v>98</v>
      </c>
      <c r="AQ276" s="250"/>
      <c r="AR276" s="250"/>
      <c r="AS276" s="250"/>
      <c r="AT276" s="250"/>
      <c r="AU276" s="250">
        <v>95</v>
      </c>
      <c r="AV276" s="250">
        <v>95</v>
      </c>
      <c r="AW276" s="250">
        <v>94</v>
      </c>
      <c r="AX276" s="478">
        <v>94</v>
      </c>
      <c r="AY276" s="465">
        <v>98</v>
      </c>
      <c r="AZ276" s="250">
        <v>98</v>
      </c>
      <c r="BA276" s="250">
        <v>98</v>
      </c>
      <c r="BB276" s="250">
        <v>98</v>
      </c>
      <c r="BC276" s="250">
        <v>94</v>
      </c>
      <c r="BD276" s="250">
        <v>97</v>
      </c>
      <c r="BE276" s="250">
        <v>98</v>
      </c>
      <c r="BF276" s="250">
        <v>95</v>
      </c>
      <c r="BG276" s="250"/>
      <c r="BH276" s="250"/>
      <c r="BI276" s="250"/>
      <c r="BJ276" s="250"/>
      <c r="BK276" s="250">
        <v>94</v>
      </c>
      <c r="BL276" s="250">
        <v>94</v>
      </c>
      <c r="BM276" s="250">
        <v>94</v>
      </c>
      <c r="BN276" s="478">
        <v>94</v>
      </c>
    </row>
    <row r="277" spans="2:67" outlineLevel="1">
      <c r="B277" s="53" t="str">
        <f>$B$178&amp;": Ewe Lambs"</f>
        <v>V. Late: Ewe Lambs</v>
      </c>
      <c r="C277" s="61">
        <f t="shared" ref="C277:C279" si="222">CHOOSE(d.Region,S277,AI277,AY277)</f>
        <v>90</v>
      </c>
      <c r="D277" s="61">
        <f t="shared" ref="D277:D279" si="223">CHOOSE(d.Region,T277,AJ277,AZ277)</f>
        <v>97</v>
      </c>
      <c r="E277" s="61">
        <f t="shared" ref="E277:E279" si="224">CHOOSE(d.Region,U277,AK277,BA277)</f>
        <v>94</v>
      </c>
      <c r="F277" s="61">
        <f t="shared" ref="F277:F279" si="225">CHOOSE(d.Region,V277,AL277,BB277)</f>
        <v>97</v>
      </c>
      <c r="G277" s="61">
        <f t="shared" ref="G277:G279" si="226">CHOOSE(d.Region,W277,AM277,BC277)</f>
        <v>94</v>
      </c>
      <c r="H277" s="61">
        <f t="shared" ref="H277:H279" si="227">CHOOSE(d.Region,X277,AN277,BD277)</f>
        <v>98</v>
      </c>
      <c r="I277" s="61">
        <f t="shared" ref="I277:I279" si="228">CHOOSE(d.Region,Y277,AO277,BE277)</f>
        <v>94</v>
      </c>
      <c r="J277" s="61">
        <f t="shared" ref="J277:J279" si="229">CHOOSE(d.Region,Z277,AP277,BF277)</f>
        <v>90</v>
      </c>
      <c r="K277" s="61">
        <f t="shared" ref="K277:K279" si="230">CHOOSE(d.Region,AA277,AQ277,BG277)</f>
        <v>0</v>
      </c>
      <c r="L277" s="61">
        <f t="shared" ref="L277:L279" si="231">CHOOSE(d.Region,AB277,AR277,BH277)</f>
        <v>0</v>
      </c>
      <c r="M277" s="61">
        <f t="shared" ref="M277:M279" si="232">CHOOSE(d.Region,AC277,AS277,BI277)</f>
        <v>0</v>
      </c>
      <c r="N277" s="61">
        <f t="shared" ref="N277:N279" si="233">CHOOSE(d.Region,AD277,AT277,BJ277)</f>
        <v>0</v>
      </c>
      <c r="O277" s="61">
        <f t="shared" ref="O277:O279" si="234">CHOOSE(d.Region,AE277,AU277,BK277)</f>
        <v>95</v>
      </c>
      <c r="P277" s="61">
        <f t="shared" ref="P277:P279" si="235">CHOOSE(d.Region,AF277,AV277,BL277)</f>
        <v>94</v>
      </c>
      <c r="Q277" s="61">
        <f t="shared" ref="Q277:Q279" si="236">CHOOSE(d.Region,AG277,AW277,BM277)</f>
        <v>94</v>
      </c>
      <c r="R277" s="452">
        <f t="shared" ref="R277:R279" si="237">CHOOSE(d.Region,AH277,AX277,BN277)</f>
        <v>95</v>
      </c>
      <c r="S277" s="463">
        <v>93</v>
      </c>
      <c r="T277" s="253">
        <v>98</v>
      </c>
      <c r="U277" s="253">
        <v>93</v>
      </c>
      <c r="V277" s="253">
        <v>94</v>
      </c>
      <c r="W277" s="253">
        <v>94</v>
      </c>
      <c r="X277" s="253">
        <v>94</v>
      </c>
      <c r="Y277" s="253">
        <v>97</v>
      </c>
      <c r="Z277" s="253">
        <v>95</v>
      </c>
      <c r="AA277" s="253"/>
      <c r="AB277" s="253"/>
      <c r="AC277" s="253"/>
      <c r="AD277" s="253"/>
      <c r="AE277" s="253">
        <v>94</v>
      </c>
      <c r="AF277" s="253">
        <v>94</v>
      </c>
      <c r="AG277" s="253">
        <v>94</v>
      </c>
      <c r="AH277" s="476">
        <v>94</v>
      </c>
      <c r="AI277" s="463">
        <v>90</v>
      </c>
      <c r="AJ277" s="253">
        <v>97</v>
      </c>
      <c r="AK277" s="253">
        <v>94</v>
      </c>
      <c r="AL277" s="253">
        <v>97</v>
      </c>
      <c r="AM277" s="253">
        <v>94</v>
      </c>
      <c r="AN277" s="253">
        <v>98</v>
      </c>
      <c r="AO277" s="253">
        <v>94</v>
      </c>
      <c r="AP277" s="253">
        <v>90</v>
      </c>
      <c r="AQ277" s="253"/>
      <c r="AR277" s="253"/>
      <c r="AS277" s="253"/>
      <c r="AT277" s="253"/>
      <c r="AU277" s="253">
        <v>95</v>
      </c>
      <c r="AV277" s="253">
        <v>94</v>
      </c>
      <c r="AW277" s="253">
        <v>94</v>
      </c>
      <c r="AX277" s="476">
        <v>95</v>
      </c>
      <c r="AY277" s="463">
        <v>95</v>
      </c>
      <c r="AZ277" s="253">
        <v>98</v>
      </c>
      <c r="BA277" s="253">
        <v>98</v>
      </c>
      <c r="BB277" s="253">
        <v>98</v>
      </c>
      <c r="BC277" s="253">
        <v>95</v>
      </c>
      <c r="BD277" s="253">
        <v>98</v>
      </c>
      <c r="BE277" s="253">
        <v>95</v>
      </c>
      <c r="BF277" s="253">
        <v>95</v>
      </c>
      <c r="BG277" s="253"/>
      <c r="BH277" s="253"/>
      <c r="BI277" s="253"/>
      <c r="BJ277" s="253"/>
      <c r="BK277" s="253">
        <v>95</v>
      </c>
      <c r="BL277" s="253">
        <v>92</v>
      </c>
      <c r="BM277" s="253">
        <v>92</v>
      </c>
      <c r="BN277" s="476">
        <v>92</v>
      </c>
      <c r="BO277" s="34" t="s">
        <v>1101</v>
      </c>
    </row>
    <row r="278" spans="2:67" outlineLevel="1">
      <c r="B278" s="54" t="s">
        <v>1139</v>
      </c>
      <c r="C278" s="252">
        <f t="shared" si="222"/>
        <v>94</v>
      </c>
      <c r="D278" s="252">
        <f t="shared" si="223"/>
        <v>98</v>
      </c>
      <c r="E278" s="252">
        <f t="shared" si="224"/>
        <v>95</v>
      </c>
      <c r="F278" s="252">
        <f t="shared" si="225"/>
        <v>97</v>
      </c>
      <c r="G278" s="252">
        <f t="shared" si="226"/>
        <v>94</v>
      </c>
      <c r="H278" s="252">
        <f t="shared" si="227"/>
        <v>97</v>
      </c>
      <c r="I278" s="252">
        <f t="shared" si="228"/>
        <v>95</v>
      </c>
      <c r="J278" s="252">
        <f t="shared" si="229"/>
        <v>95</v>
      </c>
      <c r="K278" s="252">
        <f t="shared" si="230"/>
        <v>0</v>
      </c>
      <c r="L278" s="252">
        <f t="shared" si="231"/>
        <v>0</v>
      </c>
      <c r="M278" s="252">
        <f t="shared" si="232"/>
        <v>0</v>
      </c>
      <c r="N278" s="252">
        <f t="shared" si="233"/>
        <v>0</v>
      </c>
      <c r="O278" s="252">
        <f t="shared" si="234"/>
        <v>94</v>
      </c>
      <c r="P278" s="252">
        <f t="shared" si="235"/>
        <v>95</v>
      </c>
      <c r="Q278" s="252">
        <f t="shared" si="236"/>
        <v>97</v>
      </c>
      <c r="R278" s="453">
        <f t="shared" si="237"/>
        <v>94</v>
      </c>
      <c r="S278" s="464">
        <v>98</v>
      </c>
      <c r="T278" s="251">
        <v>97</v>
      </c>
      <c r="U278" s="251">
        <v>94</v>
      </c>
      <c r="V278" s="251">
        <v>95</v>
      </c>
      <c r="W278" s="251">
        <v>91</v>
      </c>
      <c r="X278" s="251">
        <v>94</v>
      </c>
      <c r="Y278" s="251">
        <v>96</v>
      </c>
      <c r="Z278" s="251">
        <v>97</v>
      </c>
      <c r="AA278" s="251"/>
      <c r="AB278" s="251"/>
      <c r="AC278" s="251"/>
      <c r="AD278" s="251"/>
      <c r="AE278" s="251">
        <v>90</v>
      </c>
      <c r="AF278" s="251">
        <v>90</v>
      </c>
      <c r="AG278" s="251">
        <v>90</v>
      </c>
      <c r="AH278" s="477">
        <v>94</v>
      </c>
      <c r="AI278" s="464">
        <v>94</v>
      </c>
      <c r="AJ278" s="251">
        <v>98</v>
      </c>
      <c r="AK278" s="251">
        <v>95</v>
      </c>
      <c r="AL278" s="251">
        <v>97</v>
      </c>
      <c r="AM278" s="251">
        <v>94</v>
      </c>
      <c r="AN278" s="251">
        <v>97</v>
      </c>
      <c r="AO278" s="251">
        <v>95</v>
      </c>
      <c r="AP278" s="251">
        <v>95</v>
      </c>
      <c r="AQ278" s="251"/>
      <c r="AR278" s="251"/>
      <c r="AS278" s="251"/>
      <c r="AT278" s="251"/>
      <c r="AU278" s="251">
        <v>94</v>
      </c>
      <c r="AV278" s="251">
        <v>95</v>
      </c>
      <c r="AW278" s="251">
        <v>97</v>
      </c>
      <c r="AX278" s="477">
        <v>94</v>
      </c>
      <c r="AY278" s="464">
        <v>98</v>
      </c>
      <c r="AZ278" s="251">
        <v>98</v>
      </c>
      <c r="BA278" s="251">
        <v>98</v>
      </c>
      <c r="BB278" s="251">
        <v>98</v>
      </c>
      <c r="BC278" s="251">
        <v>98</v>
      </c>
      <c r="BD278" s="251">
        <v>98</v>
      </c>
      <c r="BE278" s="251">
        <v>98</v>
      </c>
      <c r="BF278" s="251">
        <v>98</v>
      </c>
      <c r="BG278" s="251"/>
      <c r="BH278" s="251"/>
      <c r="BI278" s="251"/>
      <c r="BJ278" s="251"/>
      <c r="BK278" s="251">
        <v>94</v>
      </c>
      <c r="BL278" s="251">
        <v>94</v>
      </c>
      <c r="BM278" s="251">
        <v>94</v>
      </c>
      <c r="BN278" s="477">
        <v>94</v>
      </c>
    </row>
    <row r="279" spans="2:67" outlineLevel="1">
      <c r="B279" s="55" t="s">
        <v>1140</v>
      </c>
      <c r="C279" s="62">
        <f t="shared" si="222"/>
        <v>98</v>
      </c>
      <c r="D279" s="62">
        <f t="shared" si="223"/>
        <v>97</v>
      </c>
      <c r="E279" s="62">
        <f t="shared" si="224"/>
        <v>95</v>
      </c>
      <c r="F279" s="62">
        <f t="shared" si="225"/>
        <v>95</v>
      </c>
      <c r="G279" s="62">
        <f t="shared" si="226"/>
        <v>94</v>
      </c>
      <c r="H279" s="62">
        <f t="shared" si="227"/>
        <v>97</v>
      </c>
      <c r="I279" s="62">
        <f t="shared" si="228"/>
        <v>94</v>
      </c>
      <c r="J279" s="62">
        <f t="shared" si="229"/>
        <v>98</v>
      </c>
      <c r="K279" s="62">
        <f t="shared" si="230"/>
        <v>0</v>
      </c>
      <c r="L279" s="62">
        <f t="shared" si="231"/>
        <v>0</v>
      </c>
      <c r="M279" s="62">
        <f t="shared" si="232"/>
        <v>0</v>
      </c>
      <c r="N279" s="62">
        <f t="shared" si="233"/>
        <v>0</v>
      </c>
      <c r="O279" s="62">
        <f t="shared" si="234"/>
        <v>95</v>
      </c>
      <c r="P279" s="62">
        <f t="shared" si="235"/>
        <v>95</v>
      </c>
      <c r="Q279" s="62">
        <f t="shared" si="236"/>
        <v>94</v>
      </c>
      <c r="R279" s="454">
        <f t="shared" si="237"/>
        <v>94</v>
      </c>
      <c r="S279" s="465">
        <v>97</v>
      </c>
      <c r="T279" s="250">
        <v>98</v>
      </c>
      <c r="U279" s="250">
        <v>94</v>
      </c>
      <c r="V279" s="250">
        <v>98</v>
      </c>
      <c r="W279" s="250">
        <v>91</v>
      </c>
      <c r="X279" s="250">
        <v>94</v>
      </c>
      <c r="Y279" s="250">
        <v>97</v>
      </c>
      <c r="Z279" s="250">
        <v>95</v>
      </c>
      <c r="AA279" s="250"/>
      <c r="AB279" s="250"/>
      <c r="AC279" s="250"/>
      <c r="AD279" s="250"/>
      <c r="AE279" s="250">
        <v>90</v>
      </c>
      <c r="AF279" s="250">
        <v>90</v>
      </c>
      <c r="AG279" s="250">
        <v>93</v>
      </c>
      <c r="AH279" s="478">
        <v>90</v>
      </c>
      <c r="AI279" s="465">
        <v>98</v>
      </c>
      <c r="AJ279" s="250">
        <v>97</v>
      </c>
      <c r="AK279" s="250">
        <v>95</v>
      </c>
      <c r="AL279" s="250">
        <v>95</v>
      </c>
      <c r="AM279" s="250">
        <v>94</v>
      </c>
      <c r="AN279" s="250">
        <v>97</v>
      </c>
      <c r="AO279" s="250">
        <v>94</v>
      </c>
      <c r="AP279" s="250">
        <v>98</v>
      </c>
      <c r="AQ279" s="250"/>
      <c r="AR279" s="250"/>
      <c r="AS279" s="250"/>
      <c r="AT279" s="250"/>
      <c r="AU279" s="250">
        <v>95</v>
      </c>
      <c r="AV279" s="250">
        <v>95</v>
      </c>
      <c r="AW279" s="250">
        <v>94</v>
      </c>
      <c r="AX279" s="478">
        <v>94</v>
      </c>
      <c r="AY279" s="465">
        <v>98</v>
      </c>
      <c r="AZ279" s="250">
        <v>98</v>
      </c>
      <c r="BA279" s="250">
        <v>98</v>
      </c>
      <c r="BB279" s="250">
        <v>98</v>
      </c>
      <c r="BC279" s="250">
        <v>97</v>
      </c>
      <c r="BD279" s="250">
        <v>97</v>
      </c>
      <c r="BE279" s="250">
        <v>98</v>
      </c>
      <c r="BF279" s="250">
        <v>98</v>
      </c>
      <c r="BG279" s="250"/>
      <c r="BH279" s="250"/>
      <c r="BI279" s="250"/>
      <c r="BJ279" s="250"/>
      <c r="BK279" s="250">
        <v>94</v>
      </c>
      <c r="BL279" s="250">
        <v>94</v>
      </c>
      <c r="BM279" s="250">
        <v>95</v>
      </c>
      <c r="BN279" s="478">
        <v>94</v>
      </c>
    </row>
    <row r="280" spans="2:67" outlineLevel="1">
      <c r="B280" s="53" t="str">
        <f t="shared" ref="B280" si="238">$B$179&amp;": Ewe Lambs"</f>
        <v>7mo with 0% mated: Ewe Lambs</v>
      </c>
      <c r="C280" s="61">
        <f t="shared" si="184"/>
        <v>90</v>
      </c>
      <c r="D280" s="61">
        <f t="shared" si="185"/>
        <v>90</v>
      </c>
      <c r="E280" s="61">
        <f t="shared" si="186"/>
        <v>92</v>
      </c>
      <c r="F280" s="61">
        <f t="shared" si="187"/>
        <v>92</v>
      </c>
      <c r="G280" s="61">
        <f t="shared" si="188"/>
        <v>95</v>
      </c>
      <c r="H280" s="61">
        <f t="shared" si="189"/>
        <v>96</v>
      </c>
      <c r="I280" s="61">
        <f t="shared" si="190"/>
        <v>95</v>
      </c>
      <c r="J280" s="61">
        <f t="shared" si="191"/>
        <v>92</v>
      </c>
      <c r="K280" s="61">
        <f t="shared" si="192"/>
        <v>0</v>
      </c>
      <c r="L280" s="61">
        <f t="shared" si="193"/>
        <v>0</v>
      </c>
      <c r="M280" s="61">
        <f t="shared" si="194"/>
        <v>0</v>
      </c>
      <c r="N280" s="61">
        <f t="shared" si="195"/>
        <v>0</v>
      </c>
      <c r="O280" s="61">
        <f t="shared" si="196"/>
        <v>90</v>
      </c>
      <c r="P280" s="61">
        <f t="shared" si="197"/>
        <v>92</v>
      </c>
      <c r="Q280" s="61">
        <f t="shared" si="198"/>
        <v>92</v>
      </c>
      <c r="R280" s="452">
        <f t="shared" si="199"/>
        <v>92</v>
      </c>
      <c r="S280" s="463">
        <v>90</v>
      </c>
      <c r="T280" s="253">
        <v>90</v>
      </c>
      <c r="U280" s="253">
        <v>90</v>
      </c>
      <c r="V280" s="253">
        <v>90</v>
      </c>
      <c r="W280" s="253">
        <v>90</v>
      </c>
      <c r="X280" s="253">
        <v>90</v>
      </c>
      <c r="Y280" s="253">
        <v>90</v>
      </c>
      <c r="Z280" s="253">
        <v>90</v>
      </c>
      <c r="AA280" s="253"/>
      <c r="AB280" s="253"/>
      <c r="AC280" s="253"/>
      <c r="AD280" s="253"/>
      <c r="AE280" s="253">
        <v>96</v>
      </c>
      <c r="AF280" s="253">
        <v>96</v>
      </c>
      <c r="AG280" s="253">
        <v>97</v>
      </c>
      <c r="AH280" s="476">
        <v>96</v>
      </c>
      <c r="AI280" s="463">
        <v>90</v>
      </c>
      <c r="AJ280" s="253">
        <v>90</v>
      </c>
      <c r="AK280" s="253">
        <v>92</v>
      </c>
      <c r="AL280" s="253">
        <v>92</v>
      </c>
      <c r="AM280" s="253">
        <v>95</v>
      </c>
      <c r="AN280" s="253">
        <v>96</v>
      </c>
      <c r="AO280" s="253">
        <v>95</v>
      </c>
      <c r="AP280" s="253">
        <v>92</v>
      </c>
      <c r="AQ280" s="253"/>
      <c r="AR280" s="253"/>
      <c r="AS280" s="253"/>
      <c r="AT280" s="253"/>
      <c r="AU280" s="253">
        <v>90</v>
      </c>
      <c r="AV280" s="253">
        <v>92</v>
      </c>
      <c r="AW280" s="253">
        <v>92</v>
      </c>
      <c r="AX280" s="476">
        <v>92</v>
      </c>
      <c r="AY280" s="463">
        <v>90</v>
      </c>
      <c r="AZ280" s="253">
        <v>90</v>
      </c>
      <c r="BA280" s="253">
        <v>90</v>
      </c>
      <c r="BB280" s="253">
        <v>91</v>
      </c>
      <c r="BC280" s="253">
        <v>90</v>
      </c>
      <c r="BD280" s="253">
        <v>90</v>
      </c>
      <c r="BE280" s="253">
        <v>90</v>
      </c>
      <c r="BF280" s="253">
        <v>90</v>
      </c>
      <c r="BG280" s="253"/>
      <c r="BH280" s="253"/>
      <c r="BI280" s="253"/>
      <c r="BJ280" s="253"/>
      <c r="BK280" s="253">
        <v>90</v>
      </c>
      <c r="BL280" s="253">
        <v>90</v>
      </c>
      <c r="BM280" s="253">
        <v>90</v>
      </c>
      <c r="BN280" s="476">
        <v>90</v>
      </c>
      <c r="BO280" s="34" t="s">
        <v>1101</v>
      </c>
    </row>
    <row r="281" spans="2:67" outlineLevel="1">
      <c r="B281" s="54" t="s">
        <v>1139</v>
      </c>
      <c r="C281" s="252">
        <f t="shared" si="184"/>
        <v>95</v>
      </c>
      <c r="D281" s="252">
        <f t="shared" si="185"/>
        <v>98</v>
      </c>
      <c r="E281" s="252">
        <f t="shared" si="186"/>
        <v>98</v>
      </c>
      <c r="F281" s="252">
        <f t="shared" si="187"/>
        <v>97</v>
      </c>
      <c r="G281" s="252">
        <f t="shared" si="188"/>
        <v>97</v>
      </c>
      <c r="H281" s="252">
        <f t="shared" si="189"/>
        <v>97</v>
      </c>
      <c r="I281" s="252">
        <f t="shared" si="190"/>
        <v>94</v>
      </c>
      <c r="J281" s="252">
        <f t="shared" si="191"/>
        <v>95</v>
      </c>
      <c r="K281" s="252">
        <f t="shared" si="192"/>
        <v>0</v>
      </c>
      <c r="L281" s="252">
        <f t="shared" si="193"/>
        <v>0</v>
      </c>
      <c r="M281" s="252">
        <f t="shared" si="194"/>
        <v>0</v>
      </c>
      <c r="N281" s="252">
        <f t="shared" si="195"/>
        <v>0</v>
      </c>
      <c r="O281" s="252">
        <f t="shared" si="196"/>
        <v>92</v>
      </c>
      <c r="P281" s="252">
        <f t="shared" si="197"/>
        <v>95</v>
      </c>
      <c r="Q281" s="252">
        <f t="shared" si="198"/>
        <v>91</v>
      </c>
      <c r="R281" s="453">
        <f t="shared" si="199"/>
        <v>91</v>
      </c>
      <c r="S281" s="464">
        <v>97</v>
      </c>
      <c r="T281" s="251">
        <v>97</v>
      </c>
      <c r="U281" s="251">
        <v>95</v>
      </c>
      <c r="V281" s="251">
        <v>94</v>
      </c>
      <c r="W281" s="251">
        <v>94</v>
      </c>
      <c r="X281" s="251">
        <v>94</v>
      </c>
      <c r="Y281" s="251">
        <v>97</v>
      </c>
      <c r="Z281" s="251">
        <v>94</v>
      </c>
      <c r="AA281" s="251"/>
      <c r="AB281" s="251"/>
      <c r="AC281" s="251"/>
      <c r="AD281" s="251"/>
      <c r="AE281" s="251">
        <v>94</v>
      </c>
      <c r="AF281" s="251">
        <v>90</v>
      </c>
      <c r="AG281" s="251">
        <v>90</v>
      </c>
      <c r="AH281" s="477">
        <v>94</v>
      </c>
      <c r="AI281" s="464">
        <v>95</v>
      </c>
      <c r="AJ281" s="251">
        <v>98</v>
      </c>
      <c r="AK281" s="251">
        <v>98</v>
      </c>
      <c r="AL281" s="251">
        <v>97</v>
      </c>
      <c r="AM281" s="251">
        <v>97</v>
      </c>
      <c r="AN281" s="251">
        <v>97</v>
      </c>
      <c r="AO281" s="251">
        <v>94</v>
      </c>
      <c r="AP281" s="251">
        <v>95</v>
      </c>
      <c r="AQ281" s="251"/>
      <c r="AR281" s="251"/>
      <c r="AS281" s="251"/>
      <c r="AT281" s="251"/>
      <c r="AU281" s="251">
        <v>92</v>
      </c>
      <c r="AV281" s="251">
        <v>95</v>
      </c>
      <c r="AW281" s="251">
        <v>91</v>
      </c>
      <c r="AX281" s="477">
        <v>91</v>
      </c>
      <c r="AY281" s="464">
        <v>98</v>
      </c>
      <c r="AZ281" s="251">
        <v>98</v>
      </c>
      <c r="BA281" s="251">
        <v>98</v>
      </c>
      <c r="BB281" s="251">
        <v>98</v>
      </c>
      <c r="BC281" s="251">
        <v>97</v>
      </c>
      <c r="BD281" s="251">
        <v>97</v>
      </c>
      <c r="BE281" s="251">
        <v>95</v>
      </c>
      <c r="BF281" s="251">
        <v>94</v>
      </c>
      <c r="BG281" s="251"/>
      <c r="BH281" s="251"/>
      <c r="BI281" s="251"/>
      <c r="BJ281" s="251"/>
      <c r="BK281" s="251">
        <v>94</v>
      </c>
      <c r="BL281" s="251">
        <v>94</v>
      </c>
      <c r="BM281" s="251">
        <v>94</v>
      </c>
      <c r="BN281" s="477">
        <v>97</v>
      </c>
    </row>
    <row r="282" spans="2:67" outlineLevel="1">
      <c r="B282" s="55" t="s">
        <v>1140</v>
      </c>
      <c r="C282" s="62">
        <f t="shared" si="184"/>
        <v>97</v>
      </c>
      <c r="D282" s="62">
        <f t="shared" si="185"/>
        <v>98</v>
      </c>
      <c r="E282" s="62">
        <f t="shared" si="186"/>
        <v>97</v>
      </c>
      <c r="F282" s="62">
        <f t="shared" si="187"/>
        <v>98</v>
      </c>
      <c r="G282" s="62">
        <f t="shared" si="188"/>
        <v>94</v>
      </c>
      <c r="H282" s="62">
        <f t="shared" si="189"/>
        <v>98</v>
      </c>
      <c r="I282" s="62">
        <f t="shared" si="190"/>
        <v>95</v>
      </c>
      <c r="J282" s="62">
        <f t="shared" si="191"/>
        <v>97</v>
      </c>
      <c r="K282" s="62">
        <f t="shared" si="192"/>
        <v>0</v>
      </c>
      <c r="L282" s="62">
        <f t="shared" si="193"/>
        <v>0</v>
      </c>
      <c r="M282" s="62">
        <f t="shared" si="194"/>
        <v>0</v>
      </c>
      <c r="N282" s="62">
        <f t="shared" si="195"/>
        <v>0</v>
      </c>
      <c r="O282" s="62">
        <f t="shared" si="196"/>
        <v>94</v>
      </c>
      <c r="P282" s="62">
        <f t="shared" si="197"/>
        <v>94</v>
      </c>
      <c r="Q282" s="62">
        <f t="shared" si="198"/>
        <v>93</v>
      </c>
      <c r="R282" s="454">
        <f t="shared" si="199"/>
        <v>93</v>
      </c>
      <c r="S282" s="465">
        <v>97</v>
      </c>
      <c r="T282" s="250">
        <v>98</v>
      </c>
      <c r="U282" s="250">
        <v>95</v>
      </c>
      <c r="V282" s="250">
        <v>97</v>
      </c>
      <c r="W282" s="250">
        <v>94</v>
      </c>
      <c r="X282" s="250">
        <v>94</v>
      </c>
      <c r="Y282" s="250">
        <v>94</v>
      </c>
      <c r="Z282" s="250">
        <v>94</v>
      </c>
      <c r="AA282" s="250"/>
      <c r="AB282" s="250"/>
      <c r="AC282" s="250"/>
      <c r="AD282" s="250"/>
      <c r="AE282" s="250">
        <v>94</v>
      </c>
      <c r="AF282" s="250">
        <v>94</v>
      </c>
      <c r="AG282" s="250">
        <v>90</v>
      </c>
      <c r="AH282" s="478">
        <v>90</v>
      </c>
      <c r="AI282" s="465">
        <v>97</v>
      </c>
      <c r="AJ282" s="250">
        <v>98</v>
      </c>
      <c r="AK282" s="250">
        <v>97</v>
      </c>
      <c r="AL282" s="250">
        <v>98</v>
      </c>
      <c r="AM282" s="250">
        <v>94</v>
      </c>
      <c r="AN282" s="250">
        <v>98</v>
      </c>
      <c r="AO282" s="250">
        <v>95</v>
      </c>
      <c r="AP282" s="250">
        <v>97</v>
      </c>
      <c r="AQ282" s="250"/>
      <c r="AR282" s="250"/>
      <c r="AS282" s="250"/>
      <c r="AT282" s="250"/>
      <c r="AU282" s="250">
        <v>94</v>
      </c>
      <c r="AV282" s="250">
        <v>94</v>
      </c>
      <c r="AW282" s="250">
        <v>93</v>
      </c>
      <c r="AX282" s="478">
        <v>93</v>
      </c>
      <c r="AY282" s="465">
        <v>98</v>
      </c>
      <c r="AZ282" s="250">
        <v>98</v>
      </c>
      <c r="BA282" s="250">
        <v>98</v>
      </c>
      <c r="BB282" s="250">
        <v>98</v>
      </c>
      <c r="BC282" s="250">
        <v>94</v>
      </c>
      <c r="BD282" s="250">
        <v>94</v>
      </c>
      <c r="BE282" s="250">
        <v>98</v>
      </c>
      <c r="BF282" s="250">
        <v>95</v>
      </c>
      <c r="BG282" s="250"/>
      <c r="BH282" s="250"/>
      <c r="BI282" s="250"/>
      <c r="BJ282" s="250"/>
      <c r="BK282" s="250">
        <v>94</v>
      </c>
      <c r="BL282" s="250">
        <v>94</v>
      </c>
      <c r="BM282" s="250">
        <v>95</v>
      </c>
      <c r="BN282" s="478">
        <v>95</v>
      </c>
    </row>
    <row r="283" spans="2:67" ht="24.75" hidden="1" outlineLevel="2">
      <c r="B283" s="53" t="str">
        <f>"Grazing Intensity 3
"&amp;$B$174&amp;": Ewe Lambs"</f>
        <v>Grazing Intensity 3
Standard (7mo): Ewe Lambs</v>
      </c>
      <c r="C283" s="61">
        <f t="shared" si="184"/>
        <v>0</v>
      </c>
      <c r="D283" s="61">
        <f t="shared" si="185"/>
        <v>0</v>
      </c>
      <c r="E283" s="61">
        <f t="shared" si="186"/>
        <v>0</v>
      </c>
      <c r="F283" s="61">
        <f t="shared" si="187"/>
        <v>0</v>
      </c>
      <c r="G283" s="61">
        <f t="shared" si="188"/>
        <v>0</v>
      </c>
      <c r="H283" s="61">
        <f t="shared" si="189"/>
        <v>0</v>
      </c>
      <c r="I283" s="61">
        <f t="shared" si="190"/>
        <v>0</v>
      </c>
      <c r="J283" s="61">
        <f t="shared" si="191"/>
        <v>0</v>
      </c>
      <c r="K283" s="61">
        <f t="shared" si="192"/>
        <v>0</v>
      </c>
      <c r="L283" s="61">
        <f t="shared" si="193"/>
        <v>0</v>
      </c>
      <c r="M283" s="61">
        <f t="shared" si="194"/>
        <v>0</v>
      </c>
      <c r="N283" s="61">
        <f t="shared" si="195"/>
        <v>0</v>
      </c>
      <c r="O283" s="61">
        <f t="shared" si="196"/>
        <v>0</v>
      </c>
      <c r="P283" s="61">
        <f t="shared" si="197"/>
        <v>0</v>
      </c>
      <c r="Q283" s="61">
        <f t="shared" si="198"/>
        <v>0</v>
      </c>
      <c r="R283" s="452">
        <f t="shared" si="199"/>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t="s">
        <v>1101</v>
      </c>
    </row>
    <row r="284" spans="2:67" hidden="1" outlineLevel="2">
      <c r="B284" s="54" t="s">
        <v>1139</v>
      </c>
      <c r="C284" s="252">
        <f t="shared" si="184"/>
        <v>0</v>
      </c>
      <c r="D284" s="252">
        <f t="shared" si="185"/>
        <v>0</v>
      </c>
      <c r="E284" s="252">
        <f t="shared" si="186"/>
        <v>0</v>
      </c>
      <c r="F284" s="252">
        <f t="shared" si="187"/>
        <v>0</v>
      </c>
      <c r="G284" s="252">
        <f t="shared" si="188"/>
        <v>0</v>
      </c>
      <c r="H284" s="252">
        <f t="shared" si="189"/>
        <v>0</v>
      </c>
      <c r="I284" s="252">
        <f t="shared" si="190"/>
        <v>0</v>
      </c>
      <c r="J284" s="252">
        <f t="shared" si="191"/>
        <v>0</v>
      </c>
      <c r="K284" s="252">
        <f t="shared" si="192"/>
        <v>0</v>
      </c>
      <c r="L284" s="252">
        <f t="shared" si="193"/>
        <v>0</v>
      </c>
      <c r="M284" s="252">
        <f t="shared" si="194"/>
        <v>0</v>
      </c>
      <c r="N284" s="252">
        <f t="shared" si="195"/>
        <v>0</v>
      </c>
      <c r="O284" s="252">
        <f t="shared" si="196"/>
        <v>0</v>
      </c>
      <c r="P284" s="252">
        <f t="shared" si="197"/>
        <v>0</v>
      </c>
      <c r="Q284" s="252">
        <f t="shared" si="198"/>
        <v>0</v>
      </c>
      <c r="R284" s="453">
        <f t="shared" si="199"/>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84"/>
        <v>0</v>
      </c>
      <c r="D285" s="62">
        <f t="shared" si="185"/>
        <v>0</v>
      </c>
      <c r="E285" s="62">
        <f t="shared" si="186"/>
        <v>0</v>
      </c>
      <c r="F285" s="62">
        <f t="shared" si="187"/>
        <v>0</v>
      </c>
      <c r="G285" s="62">
        <f t="shared" si="188"/>
        <v>0</v>
      </c>
      <c r="H285" s="62">
        <f t="shared" si="189"/>
        <v>0</v>
      </c>
      <c r="I285" s="62">
        <f t="shared" si="190"/>
        <v>0</v>
      </c>
      <c r="J285" s="62">
        <f t="shared" si="191"/>
        <v>0</v>
      </c>
      <c r="K285" s="62">
        <f t="shared" si="192"/>
        <v>0</v>
      </c>
      <c r="L285" s="62">
        <f t="shared" si="193"/>
        <v>0</v>
      </c>
      <c r="M285" s="62">
        <f t="shared" si="194"/>
        <v>0</v>
      </c>
      <c r="N285" s="62">
        <f t="shared" si="195"/>
        <v>0</v>
      </c>
      <c r="O285" s="62">
        <f t="shared" si="196"/>
        <v>0</v>
      </c>
      <c r="P285" s="62">
        <f t="shared" si="197"/>
        <v>0</v>
      </c>
      <c r="Q285" s="62">
        <f t="shared" si="198"/>
        <v>0</v>
      </c>
      <c r="R285" s="454">
        <f t="shared" si="199"/>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39">$B$175&amp;": Ewe Lambs"</f>
        <v>Early: Ewe Lambs</v>
      </c>
      <c r="C286" s="61">
        <f t="shared" si="184"/>
        <v>0</v>
      </c>
      <c r="D286" s="61">
        <f t="shared" si="185"/>
        <v>0</v>
      </c>
      <c r="E286" s="61">
        <f t="shared" si="186"/>
        <v>0</v>
      </c>
      <c r="F286" s="61">
        <f t="shared" si="187"/>
        <v>0</v>
      </c>
      <c r="G286" s="61">
        <f t="shared" si="188"/>
        <v>0</v>
      </c>
      <c r="H286" s="61">
        <f t="shared" si="189"/>
        <v>0</v>
      </c>
      <c r="I286" s="61">
        <f t="shared" si="190"/>
        <v>0</v>
      </c>
      <c r="J286" s="61">
        <f t="shared" si="191"/>
        <v>0</v>
      </c>
      <c r="K286" s="61">
        <f t="shared" si="192"/>
        <v>0</v>
      </c>
      <c r="L286" s="61">
        <f t="shared" si="193"/>
        <v>0</v>
      </c>
      <c r="M286" s="61">
        <f t="shared" si="194"/>
        <v>0</v>
      </c>
      <c r="N286" s="61">
        <f t="shared" si="195"/>
        <v>0</v>
      </c>
      <c r="O286" s="61">
        <f t="shared" si="196"/>
        <v>0</v>
      </c>
      <c r="P286" s="61">
        <f t="shared" si="197"/>
        <v>0</v>
      </c>
      <c r="Q286" s="61">
        <f t="shared" si="198"/>
        <v>0</v>
      </c>
      <c r="R286" s="452">
        <f t="shared" si="199"/>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t="s">
        <v>1101</v>
      </c>
    </row>
    <row r="287" spans="2:67" hidden="1" outlineLevel="2">
      <c r="B287" s="54" t="s">
        <v>1139</v>
      </c>
      <c r="C287" s="252">
        <f t="shared" si="184"/>
        <v>0</v>
      </c>
      <c r="D287" s="252">
        <f t="shared" si="185"/>
        <v>0</v>
      </c>
      <c r="E287" s="252">
        <f t="shared" si="186"/>
        <v>0</v>
      </c>
      <c r="F287" s="252">
        <f t="shared" si="187"/>
        <v>0</v>
      </c>
      <c r="G287" s="252">
        <f t="shared" si="188"/>
        <v>0</v>
      </c>
      <c r="H287" s="252">
        <f t="shared" si="189"/>
        <v>0</v>
      </c>
      <c r="I287" s="252">
        <f t="shared" si="190"/>
        <v>0</v>
      </c>
      <c r="J287" s="252">
        <f t="shared" si="191"/>
        <v>0</v>
      </c>
      <c r="K287" s="252">
        <f t="shared" si="192"/>
        <v>0</v>
      </c>
      <c r="L287" s="252">
        <f t="shared" si="193"/>
        <v>0</v>
      </c>
      <c r="M287" s="252">
        <f t="shared" si="194"/>
        <v>0</v>
      </c>
      <c r="N287" s="252">
        <f t="shared" si="195"/>
        <v>0</v>
      </c>
      <c r="O287" s="252">
        <f t="shared" si="196"/>
        <v>0</v>
      </c>
      <c r="P287" s="252">
        <f t="shared" si="197"/>
        <v>0</v>
      </c>
      <c r="Q287" s="252">
        <f t="shared" si="198"/>
        <v>0</v>
      </c>
      <c r="R287" s="453">
        <f t="shared" si="199"/>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84"/>
        <v>0</v>
      </c>
      <c r="D288" s="62">
        <f t="shared" si="185"/>
        <v>0</v>
      </c>
      <c r="E288" s="62">
        <f t="shared" si="186"/>
        <v>0</v>
      </c>
      <c r="F288" s="62">
        <f t="shared" si="187"/>
        <v>0</v>
      </c>
      <c r="G288" s="62">
        <f t="shared" si="188"/>
        <v>0</v>
      </c>
      <c r="H288" s="62">
        <f t="shared" si="189"/>
        <v>0</v>
      </c>
      <c r="I288" s="62">
        <f t="shared" si="190"/>
        <v>0</v>
      </c>
      <c r="J288" s="62">
        <f t="shared" si="191"/>
        <v>0</v>
      </c>
      <c r="K288" s="62">
        <f t="shared" si="192"/>
        <v>0</v>
      </c>
      <c r="L288" s="62">
        <f t="shared" si="193"/>
        <v>0</v>
      </c>
      <c r="M288" s="62">
        <f t="shared" si="194"/>
        <v>0</v>
      </c>
      <c r="N288" s="62">
        <f t="shared" si="195"/>
        <v>0</v>
      </c>
      <c r="O288" s="62">
        <f t="shared" si="196"/>
        <v>0</v>
      </c>
      <c r="P288" s="62">
        <f t="shared" si="197"/>
        <v>0</v>
      </c>
      <c r="Q288" s="62">
        <f t="shared" si="198"/>
        <v>0</v>
      </c>
      <c r="R288" s="454">
        <f t="shared" si="199"/>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40">$B$176&amp;": Ewe Lambs"</f>
        <v>Middle: Ewe Lambs</v>
      </c>
      <c r="C289" s="61">
        <f t="shared" si="184"/>
        <v>0</v>
      </c>
      <c r="D289" s="61">
        <f t="shared" si="185"/>
        <v>0</v>
      </c>
      <c r="E289" s="61">
        <f t="shared" si="186"/>
        <v>0</v>
      </c>
      <c r="F289" s="61">
        <f t="shared" si="187"/>
        <v>0</v>
      </c>
      <c r="G289" s="61">
        <f t="shared" si="188"/>
        <v>0</v>
      </c>
      <c r="H289" s="61">
        <f t="shared" si="189"/>
        <v>0</v>
      </c>
      <c r="I289" s="61">
        <f t="shared" si="190"/>
        <v>0</v>
      </c>
      <c r="J289" s="61">
        <f t="shared" si="191"/>
        <v>0</v>
      </c>
      <c r="K289" s="61">
        <f t="shared" si="192"/>
        <v>0</v>
      </c>
      <c r="L289" s="61">
        <f t="shared" si="193"/>
        <v>0</v>
      </c>
      <c r="M289" s="61">
        <f t="shared" si="194"/>
        <v>0</v>
      </c>
      <c r="N289" s="61">
        <f t="shared" si="195"/>
        <v>0</v>
      </c>
      <c r="O289" s="61">
        <f t="shared" si="196"/>
        <v>0</v>
      </c>
      <c r="P289" s="61">
        <f t="shared" si="197"/>
        <v>0</v>
      </c>
      <c r="Q289" s="61">
        <f t="shared" si="198"/>
        <v>0</v>
      </c>
      <c r="R289" s="452">
        <f t="shared" si="199"/>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t="s">
        <v>1101</v>
      </c>
    </row>
    <row r="290" spans="1:122" hidden="1" outlineLevel="2">
      <c r="B290" s="54" t="s">
        <v>1139</v>
      </c>
      <c r="C290" s="252">
        <f t="shared" si="184"/>
        <v>0</v>
      </c>
      <c r="D290" s="252">
        <f t="shared" si="185"/>
        <v>0</v>
      </c>
      <c r="E290" s="252">
        <f t="shared" si="186"/>
        <v>0</v>
      </c>
      <c r="F290" s="252">
        <f t="shared" si="187"/>
        <v>0</v>
      </c>
      <c r="G290" s="252">
        <f t="shared" si="188"/>
        <v>0</v>
      </c>
      <c r="H290" s="252">
        <f t="shared" si="189"/>
        <v>0</v>
      </c>
      <c r="I290" s="252">
        <f t="shared" si="190"/>
        <v>0</v>
      </c>
      <c r="J290" s="252">
        <f t="shared" si="191"/>
        <v>0</v>
      </c>
      <c r="K290" s="252">
        <f t="shared" si="192"/>
        <v>0</v>
      </c>
      <c r="L290" s="252">
        <f t="shared" si="193"/>
        <v>0</v>
      </c>
      <c r="M290" s="252">
        <f t="shared" si="194"/>
        <v>0</v>
      </c>
      <c r="N290" s="252">
        <f t="shared" si="195"/>
        <v>0</v>
      </c>
      <c r="O290" s="252">
        <f t="shared" si="196"/>
        <v>0</v>
      </c>
      <c r="P290" s="252">
        <f t="shared" si="197"/>
        <v>0</v>
      </c>
      <c r="Q290" s="252">
        <f t="shared" si="198"/>
        <v>0</v>
      </c>
      <c r="R290" s="453">
        <f t="shared" si="199"/>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84"/>
        <v>0</v>
      </c>
      <c r="D291" s="62">
        <f t="shared" si="185"/>
        <v>0</v>
      </c>
      <c r="E291" s="62">
        <f t="shared" si="186"/>
        <v>0</v>
      </c>
      <c r="F291" s="62">
        <f t="shared" si="187"/>
        <v>0</v>
      </c>
      <c r="G291" s="62">
        <f t="shared" si="188"/>
        <v>0</v>
      </c>
      <c r="H291" s="62">
        <f t="shared" si="189"/>
        <v>0</v>
      </c>
      <c r="I291" s="62">
        <f t="shared" si="190"/>
        <v>0</v>
      </c>
      <c r="J291" s="62">
        <f t="shared" si="191"/>
        <v>0</v>
      </c>
      <c r="K291" s="62">
        <f t="shared" si="192"/>
        <v>0</v>
      </c>
      <c r="L291" s="62">
        <f t="shared" si="193"/>
        <v>0</v>
      </c>
      <c r="M291" s="62">
        <f t="shared" si="194"/>
        <v>0</v>
      </c>
      <c r="N291" s="62">
        <f t="shared" si="195"/>
        <v>0</v>
      </c>
      <c r="O291" s="62">
        <f t="shared" si="196"/>
        <v>0</v>
      </c>
      <c r="P291" s="62">
        <f t="shared" si="197"/>
        <v>0</v>
      </c>
      <c r="Q291" s="62">
        <f t="shared" si="198"/>
        <v>0</v>
      </c>
      <c r="R291" s="454">
        <f t="shared" si="199"/>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41">$B$177&amp;": Ewe Lambs"</f>
        <v>Late: Ewe Lambs</v>
      </c>
      <c r="C292" s="61">
        <f t="shared" si="184"/>
        <v>0</v>
      </c>
      <c r="D292" s="61">
        <f t="shared" si="185"/>
        <v>0</v>
      </c>
      <c r="E292" s="61">
        <f t="shared" si="186"/>
        <v>0</v>
      </c>
      <c r="F292" s="61">
        <f t="shared" si="187"/>
        <v>0</v>
      </c>
      <c r="G292" s="61">
        <f t="shared" si="188"/>
        <v>0</v>
      </c>
      <c r="H292" s="61">
        <f t="shared" si="189"/>
        <v>0</v>
      </c>
      <c r="I292" s="61">
        <f t="shared" si="190"/>
        <v>0</v>
      </c>
      <c r="J292" s="61">
        <f t="shared" si="191"/>
        <v>0</v>
      </c>
      <c r="K292" s="61">
        <f t="shared" si="192"/>
        <v>0</v>
      </c>
      <c r="L292" s="61">
        <f t="shared" si="193"/>
        <v>0</v>
      </c>
      <c r="M292" s="61">
        <f t="shared" si="194"/>
        <v>0</v>
      </c>
      <c r="N292" s="61">
        <f t="shared" si="195"/>
        <v>0</v>
      </c>
      <c r="O292" s="61">
        <f t="shared" si="196"/>
        <v>0</v>
      </c>
      <c r="P292" s="61">
        <f t="shared" si="197"/>
        <v>0</v>
      </c>
      <c r="Q292" s="61">
        <f t="shared" si="198"/>
        <v>0</v>
      </c>
      <c r="R292" s="452">
        <f t="shared" si="199"/>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t="s">
        <v>1101</v>
      </c>
    </row>
    <row r="293" spans="1:122" hidden="1" outlineLevel="2">
      <c r="B293" s="54" t="s">
        <v>1139</v>
      </c>
      <c r="C293" s="252">
        <f t="shared" si="184"/>
        <v>0</v>
      </c>
      <c r="D293" s="252">
        <f t="shared" si="185"/>
        <v>0</v>
      </c>
      <c r="E293" s="252">
        <f t="shared" si="186"/>
        <v>0</v>
      </c>
      <c r="F293" s="252">
        <f t="shared" si="187"/>
        <v>0</v>
      </c>
      <c r="G293" s="252">
        <f t="shared" si="188"/>
        <v>0</v>
      </c>
      <c r="H293" s="252">
        <f t="shared" si="189"/>
        <v>0</v>
      </c>
      <c r="I293" s="252">
        <f t="shared" si="190"/>
        <v>0</v>
      </c>
      <c r="J293" s="252">
        <f t="shared" si="191"/>
        <v>0</v>
      </c>
      <c r="K293" s="252">
        <f t="shared" si="192"/>
        <v>0</v>
      </c>
      <c r="L293" s="252">
        <f t="shared" si="193"/>
        <v>0</v>
      </c>
      <c r="M293" s="252">
        <f t="shared" si="194"/>
        <v>0</v>
      </c>
      <c r="N293" s="252">
        <f t="shared" si="195"/>
        <v>0</v>
      </c>
      <c r="O293" s="252">
        <f t="shared" si="196"/>
        <v>0</v>
      </c>
      <c r="P293" s="252">
        <f t="shared" si="197"/>
        <v>0</v>
      </c>
      <c r="Q293" s="252">
        <f t="shared" si="198"/>
        <v>0</v>
      </c>
      <c r="R293" s="453">
        <f t="shared" si="199"/>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84"/>
        <v>0</v>
      </c>
      <c r="D294" s="62">
        <f t="shared" si="185"/>
        <v>0</v>
      </c>
      <c r="E294" s="62">
        <f t="shared" si="186"/>
        <v>0</v>
      </c>
      <c r="F294" s="62">
        <f t="shared" si="187"/>
        <v>0</v>
      </c>
      <c r="G294" s="62">
        <f t="shared" si="188"/>
        <v>0</v>
      </c>
      <c r="H294" s="62">
        <f t="shared" si="189"/>
        <v>0</v>
      </c>
      <c r="I294" s="62">
        <f t="shared" si="190"/>
        <v>0</v>
      </c>
      <c r="J294" s="62">
        <f t="shared" si="191"/>
        <v>0</v>
      </c>
      <c r="K294" s="62">
        <f t="shared" si="192"/>
        <v>0</v>
      </c>
      <c r="L294" s="62">
        <f t="shared" si="193"/>
        <v>0</v>
      </c>
      <c r="M294" s="62">
        <f t="shared" si="194"/>
        <v>0</v>
      </c>
      <c r="N294" s="62">
        <f t="shared" si="195"/>
        <v>0</v>
      </c>
      <c r="O294" s="62">
        <f t="shared" si="196"/>
        <v>0</v>
      </c>
      <c r="P294" s="62">
        <f t="shared" si="197"/>
        <v>0</v>
      </c>
      <c r="Q294" s="62">
        <f t="shared" si="198"/>
        <v>0</v>
      </c>
      <c r="R294" s="454">
        <f t="shared" si="199"/>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42">CHOOSE(d.Region,S295,AI295,AY295)</f>
        <v>0</v>
      </c>
      <c r="D295" s="61">
        <f t="shared" ref="D295:D297" si="243">CHOOSE(d.Region,T295,AJ295,AZ295)</f>
        <v>0</v>
      </c>
      <c r="E295" s="61">
        <f t="shared" ref="E295:E297" si="244">CHOOSE(d.Region,U295,AK295,BA295)</f>
        <v>0</v>
      </c>
      <c r="F295" s="61">
        <f t="shared" ref="F295:F297" si="245">CHOOSE(d.Region,V295,AL295,BB295)</f>
        <v>0</v>
      </c>
      <c r="G295" s="61">
        <f t="shared" ref="G295:G297" si="246">CHOOSE(d.Region,W295,AM295,BC295)</f>
        <v>0</v>
      </c>
      <c r="H295" s="61">
        <f t="shared" ref="H295:H297" si="247">CHOOSE(d.Region,X295,AN295,BD295)</f>
        <v>0</v>
      </c>
      <c r="I295" s="61">
        <f t="shared" ref="I295:I297" si="248">CHOOSE(d.Region,Y295,AO295,BE295)</f>
        <v>0</v>
      </c>
      <c r="J295" s="61">
        <f t="shared" ref="J295:J297" si="249">CHOOSE(d.Region,Z295,AP295,BF295)</f>
        <v>0</v>
      </c>
      <c r="K295" s="61">
        <f t="shared" ref="K295:K297" si="250">CHOOSE(d.Region,AA295,AQ295,BG295)</f>
        <v>0</v>
      </c>
      <c r="L295" s="61">
        <f t="shared" ref="L295:L297" si="251">CHOOSE(d.Region,AB295,AR295,BH295)</f>
        <v>0</v>
      </c>
      <c r="M295" s="61">
        <f t="shared" ref="M295:M297" si="252">CHOOSE(d.Region,AC295,AS295,BI295)</f>
        <v>0</v>
      </c>
      <c r="N295" s="61">
        <f t="shared" ref="N295:N297" si="253">CHOOSE(d.Region,AD295,AT295,BJ295)</f>
        <v>0</v>
      </c>
      <c r="O295" s="61">
        <f t="shared" ref="O295:O297" si="254">CHOOSE(d.Region,AE295,AU295,BK295)</f>
        <v>0</v>
      </c>
      <c r="P295" s="61">
        <f t="shared" ref="P295:P297" si="255">CHOOSE(d.Region,AF295,AV295,BL295)</f>
        <v>0</v>
      </c>
      <c r="Q295" s="61">
        <f t="shared" ref="Q295:Q297" si="256">CHOOSE(d.Region,AG295,AW295,BM295)</f>
        <v>0</v>
      </c>
      <c r="R295" s="452">
        <f t="shared" ref="R295:R297" si="257">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t="s">
        <v>1101</v>
      </c>
    </row>
    <row r="296" spans="1:122" outlineLevel="2">
      <c r="B296" s="54" t="s">
        <v>1139</v>
      </c>
      <c r="C296" s="252">
        <f t="shared" si="242"/>
        <v>0</v>
      </c>
      <c r="D296" s="252">
        <f t="shared" si="243"/>
        <v>0</v>
      </c>
      <c r="E296" s="252">
        <f t="shared" si="244"/>
        <v>0</v>
      </c>
      <c r="F296" s="252">
        <f t="shared" si="245"/>
        <v>0</v>
      </c>
      <c r="G296" s="252">
        <f t="shared" si="246"/>
        <v>0</v>
      </c>
      <c r="H296" s="252">
        <f t="shared" si="247"/>
        <v>0</v>
      </c>
      <c r="I296" s="252">
        <f t="shared" si="248"/>
        <v>0</v>
      </c>
      <c r="J296" s="252">
        <f t="shared" si="249"/>
        <v>0</v>
      </c>
      <c r="K296" s="252">
        <f t="shared" si="250"/>
        <v>0</v>
      </c>
      <c r="L296" s="252">
        <f t="shared" si="251"/>
        <v>0</v>
      </c>
      <c r="M296" s="252">
        <f t="shared" si="252"/>
        <v>0</v>
      </c>
      <c r="N296" s="252">
        <f t="shared" si="253"/>
        <v>0</v>
      </c>
      <c r="O296" s="252">
        <f t="shared" si="254"/>
        <v>0</v>
      </c>
      <c r="P296" s="252">
        <f t="shared" si="255"/>
        <v>0</v>
      </c>
      <c r="Q296" s="252">
        <f t="shared" si="256"/>
        <v>0</v>
      </c>
      <c r="R296" s="453">
        <f t="shared" si="257"/>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42"/>
        <v>0</v>
      </c>
      <c r="D297" s="62">
        <f t="shared" si="243"/>
        <v>0</v>
      </c>
      <c r="E297" s="62">
        <f t="shared" si="244"/>
        <v>0</v>
      </c>
      <c r="F297" s="62">
        <f t="shared" si="245"/>
        <v>0</v>
      </c>
      <c r="G297" s="62">
        <f t="shared" si="246"/>
        <v>0</v>
      </c>
      <c r="H297" s="62">
        <f t="shared" si="247"/>
        <v>0</v>
      </c>
      <c r="I297" s="62">
        <f t="shared" si="248"/>
        <v>0</v>
      </c>
      <c r="J297" s="62">
        <f t="shared" si="249"/>
        <v>0</v>
      </c>
      <c r="K297" s="62">
        <f t="shared" si="250"/>
        <v>0</v>
      </c>
      <c r="L297" s="62">
        <f t="shared" si="251"/>
        <v>0</v>
      </c>
      <c r="M297" s="62">
        <f t="shared" si="252"/>
        <v>0</v>
      </c>
      <c r="N297" s="62">
        <f t="shared" si="253"/>
        <v>0</v>
      </c>
      <c r="O297" s="62">
        <f t="shared" si="254"/>
        <v>0</v>
      </c>
      <c r="P297" s="62">
        <f t="shared" si="255"/>
        <v>0</v>
      </c>
      <c r="Q297" s="62">
        <f t="shared" si="256"/>
        <v>0</v>
      </c>
      <c r="R297" s="454">
        <f t="shared" si="257"/>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58">$B$179&amp;": Ewe Lambs"</f>
        <v>7mo with 0% mated: Ewe Lambs</v>
      </c>
      <c r="C298" s="61">
        <f t="shared" si="184"/>
        <v>0</v>
      </c>
      <c r="D298" s="61">
        <f t="shared" si="185"/>
        <v>0</v>
      </c>
      <c r="E298" s="61">
        <f t="shared" si="186"/>
        <v>0</v>
      </c>
      <c r="F298" s="61">
        <f t="shared" si="187"/>
        <v>0</v>
      </c>
      <c r="G298" s="61">
        <f t="shared" si="188"/>
        <v>0</v>
      </c>
      <c r="H298" s="61">
        <f t="shared" si="189"/>
        <v>0</v>
      </c>
      <c r="I298" s="61">
        <f t="shared" si="190"/>
        <v>0</v>
      </c>
      <c r="J298" s="61">
        <f t="shared" si="191"/>
        <v>0</v>
      </c>
      <c r="K298" s="61">
        <f t="shared" si="192"/>
        <v>0</v>
      </c>
      <c r="L298" s="61">
        <f t="shared" si="193"/>
        <v>0</v>
      </c>
      <c r="M298" s="61">
        <f t="shared" si="194"/>
        <v>0</v>
      </c>
      <c r="N298" s="61">
        <f t="shared" si="195"/>
        <v>0</v>
      </c>
      <c r="O298" s="61">
        <f t="shared" si="196"/>
        <v>0</v>
      </c>
      <c r="P298" s="61">
        <f t="shared" si="197"/>
        <v>0</v>
      </c>
      <c r="Q298" s="61">
        <f t="shared" si="198"/>
        <v>0</v>
      </c>
      <c r="R298" s="452">
        <f t="shared" si="199"/>
        <v>0</v>
      </c>
      <c r="S298" s="366">
        <f>S283</f>
        <v>0</v>
      </c>
      <c r="T298" s="366">
        <f t="shared" ref="T298:BN298" si="259">T283</f>
        <v>0</v>
      </c>
      <c r="U298" s="366">
        <f t="shared" si="259"/>
        <v>0</v>
      </c>
      <c r="V298" s="366">
        <f t="shared" si="259"/>
        <v>0</v>
      </c>
      <c r="W298" s="366">
        <f t="shared" si="259"/>
        <v>0</v>
      </c>
      <c r="X298" s="366">
        <f t="shared" si="259"/>
        <v>0</v>
      </c>
      <c r="Y298" s="366">
        <f t="shared" si="259"/>
        <v>0</v>
      </c>
      <c r="Z298" s="366">
        <f t="shared" si="259"/>
        <v>0</v>
      </c>
      <c r="AA298" s="366">
        <f t="shared" si="259"/>
        <v>0</v>
      </c>
      <c r="AB298" s="366">
        <f t="shared" si="259"/>
        <v>0</v>
      </c>
      <c r="AC298" s="366">
        <f t="shared" si="259"/>
        <v>0</v>
      </c>
      <c r="AD298" s="366">
        <f t="shared" si="259"/>
        <v>0</v>
      </c>
      <c r="AE298" s="366">
        <f t="shared" si="259"/>
        <v>0</v>
      </c>
      <c r="AF298" s="366">
        <f t="shared" si="259"/>
        <v>0</v>
      </c>
      <c r="AG298" s="366">
        <f t="shared" si="259"/>
        <v>0</v>
      </c>
      <c r="AH298" s="366">
        <f t="shared" si="259"/>
        <v>0</v>
      </c>
      <c r="AI298" s="366">
        <f t="shared" si="259"/>
        <v>0</v>
      </c>
      <c r="AJ298" s="366">
        <f t="shared" si="259"/>
        <v>0</v>
      </c>
      <c r="AK298" s="366">
        <f t="shared" si="259"/>
        <v>0</v>
      </c>
      <c r="AL298" s="366">
        <f t="shared" si="259"/>
        <v>0</v>
      </c>
      <c r="AM298" s="366">
        <f t="shared" si="259"/>
        <v>0</v>
      </c>
      <c r="AN298" s="366">
        <f t="shared" si="259"/>
        <v>0</v>
      </c>
      <c r="AO298" s="366">
        <f t="shared" si="259"/>
        <v>0</v>
      </c>
      <c r="AP298" s="366">
        <f t="shared" si="259"/>
        <v>0</v>
      </c>
      <c r="AQ298" s="366">
        <f t="shared" si="259"/>
        <v>0</v>
      </c>
      <c r="AR298" s="366">
        <f t="shared" si="259"/>
        <v>0</v>
      </c>
      <c r="AS298" s="366">
        <f t="shared" si="259"/>
        <v>0</v>
      </c>
      <c r="AT298" s="366">
        <f t="shared" si="259"/>
        <v>0</v>
      </c>
      <c r="AU298" s="366">
        <f t="shared" si="259"/>
        <v>0</v>
      </c>
      <c r="AV298" s="366">
        <f t="shared" si="259"/>
        <v>0</v>
      </c>
      <c r="AW298" s="366">
        <f t="shared" si="259"/>
        <v>0</v>
      </c>
      <c r="AX298" s="366">
        <f t="shared" si="259"/>
        <v>0</v>
      </c>
      <c r="AY298" s="366">
        <f t="shared" si="259"/>
        <v>0</v>
      </c>
      <c r="AZ298" s="366">
        <f t="shared" si="259"/>
        <v>0</v>
      </c>
      <c r="BA298" s="366">
        <f t="shared" si="259"/>
        <v>0</v>
      </c>
      <c r="BB298" s="366">
        <f t="shared" si="259"/>
        <v>0</v>
      </c>
      <c r="BC298" s="366">
        <f t="shared" si="259"/>
        <v>0</v>
      </c>
      <c r="BD298" s="366">
        <f t="shared" si="259"/>
        <v>0</v>
      </c>
      <c r="BE298" s="366">
        <f t="shared" si="259"/>
        <v>0</v>
      </c>
      <c r="BF298" s="366">
        <f t="shared" si="259"/>
        <v>0</v>
      </c>
      <c r="BG298" s="366">
        <f t="shared" si="259"/>
        <v>0</v>
      </c>
      <c r="BH298" s="366">
        <f t="shared" si="259"/>
        <v>0</v>
      </c>
      <c r="BI298" s="366">
        <f t="shared" si="259"/>
        <v>0</v>
      </c>
      <c r="BJ298" s="366">
        <f t="shared" si="259"/>
        <v>0</v>
      </c>
      <c r="BK298" s="366">
        <f t="shared" si="259"/>
        <v>0</v>
      </c>
      <c r="BL298" s="366">
        <f t="shared" si="259"/>
        <v>0</v>
      </c>
      <c r="BM298" s="366">
        <f t="shared" si="259"/>
        <v>0</v>
      </c>
      <c r="BN298" s="366">
        <f t="shared" si="259"/>
        <v>0</v>
      </c>
      <c r="BO298" s="34" t="s">
        <v>1101</v>
      </c>
    </row>
    <row r="299" spans="1:122" hidden="1" outlineLevel="2">
      <c r="B299" s="54" t="s">
        <v>1139</v>
      </c>
      <c r="C299" s="252">
        <f t="shared" si="184"/>
        <v>0</v>
      </c>
      <c r="D299" s="252">
        <f t="shared" si="185"/>
        <v>0</v>
      </c>
      <c r="E299" s="252">
        <f t="shared" si="186"/>
        <v>0</v>
      </c>
      <c r="F299" s="252">
        <f t="shared" si="187"/>
        <v>0</v>
      </c>
      <c r="G299" s="252">
        <f t="shared" si="188"/>
        <v>0</v>
      </c>
      <c r="H299" s="252">
        <f t="shared" si="189"/>
        <v>0</v>
      </c>
      <c r="I299" s="252">
        <f t="shared" si="190"/>
        <v>0</v>
      </c>
      <c r="J299" s="252">
        <f t="shared" si="191"/>
        <v>0</v>
      </c>
      <c r="K299" s="252">
        <f t="shared" si="192"/>
        <v>0</v>
      </c>
      <c r="L299" s="252">
        <f t="shared" si="193"/>
        <v>0</v>
      </c>
      <c r="M299" s="252">
        <f t="shared" si="194"/>
        <v>0</v>
      </c>
      <c r="N299" s="252">
        <f t="shared" si="195"/>
        <v>0</v>
      </c>
      <c r="O299" s="252">
        <f t="shared" si="196"/>
        <v>0</v>
      </c>
      <c r="P299" s="252">
        <f t="shared" si="197"/>
        <v>0</v>
      </c>
      <c r="Q299" s="252">
        <f t="shared" si="198"/>
        <v>0</v>
      </c>
      <c r="R299" s="453">
        <f t="shared" si="199"/>
        <v>0</v>
      </c>
      <c r="S299" s="366">
        <f t="shared" ref="S299:BN299" si="260">S284</f>
        <v>0</v>
      </c>
      <c r="T299" s="366">
        <f t="shared" si="260"/>
        <v>0</v>
      </c>
      <c r="U299" s="366">
        <f t="shared" si="260"/>
        <v>0</v>
      </c>
      <c r="V299" s="366">
        <f t="shared" si="260"/>
        <v>0</v>
      </c>
      <c r="W299" s="366">
        <f t="shared" si="260"/>
        <v>0</v>
      </c>
      <c r="X299" s="366">
        <f t="shared" si="260"/>
        <v>0</v>
      </c>
      <c r="Y299" s="366">
        <f t="shared" si="260"/>
        <v>0</v>
      </c>
      <c r="Z299" s="366">
        <f t="shared" si="260"/>
        <v>0</v>
      </c>
      <c r="AA299" s="366">
        <f t="shared" si="260"/>
        <v>0</v>
      </c>
      <c r="AB299" s="366">
        <f t="shared" si="260"/>
        <v>0</v>
      </c>
      <c r="AC299" s="366">
        <f t="shared" si="260"/>
        <v>0</v>
      </c>
      <c r="AD299" s="366">
        <f t="shared" si="260"/>
        <v>0</v>
      </c>
      <c r="AE299" s="366">
        <f t="shared" si="260"/>
        <v>0</v>
      </c>
      <c r="AF299" s="366">
        <f t="shared" si="260"/>
        <v>0</v>
      </c>
      <c r="AG299" s="366">
        <f t="shared" si="260"/>
        <v>0</v>
      </c>
      <c r="AH299" s="366">
        <f t="shared" si="260"/>
        <v>0</v>
      </c>
      <c r="AI299" s="366">
        <f t="shared" si="260"/>
        <v>0</v>
      </c>
      <c r="AJ299" s="366">
        <f t="shared" si="260"/>
        <v>0</v>
      </c>
      <c r="AK299" s="366">
        <f t="shared" si="260"/>
        <v>0</v>
      </c>
      <c r="AL299" s="366">
        <f t="shared" si="260"/>
        <v>0</v>
      </c>
      <c r="AM299" s="366">
        <f t="shared" si="260"/>
        <v>0</v>
      </c>
      <c r="AN299" s="366">
        <f t="shared" si="260"/>
        <v>0</v>
      </c>
      <c r="AO299" s="366">
        <f t="shared" si="260"/>
        <v>0</v>
      </c>
      <c r="AP299" s="366">
        <f t="shared" si="260"/>
        <v>0</v>
      </c>
      <c r="AQ299" s="366">
        <f t="shared" si="260"/>
        <v>0</v>
      </c>
      <c r="AR299" s="366">
        <f t="shared" si="260"/>
        <v>0</v>
      </c>
      <c r="AS299" s="366">
        <f t="shared" si="260"/>
        <v>0</v>
      </c>
      <c r="AT299" s="366">
        <f t="shared" si="260"/>
        <v>0</v>
      </c>
      <c r="AU299" s="366">
        <f t="shared" si="260"/>
        <v>0</v>
      </c>
      <c r="AV299" s="366">
        <f t="shared" si="260"/>
        <v>0</v>
      </c>
      <c r="AW299" s="366">
        <f t="shared" si="260"/>
        <v>0</v>
      </c>
      <c r="AX299" s="366">
        <f t="shared" si="260"/>
        <v>0</v>
      </c>
      <c r="AY299" s="366">
        <f t="shared" si="260"/>
        <v>0</v>
      </c>
      <c r="AZ299" s="366">
        <f t="shared" si="260"/>
        <v>0</v>
      </c>
      <c r="BA299" s="366">
        <f t="shared" si="260"/>
        <v>0</v>
      </c>
      <c r="BB299" s="366">
        <f t="shared" si="260"/>
        <v>0</v>
      </c>
      <c r="BC299" s="366">
        <f t="shared" si="260"/>
        <v>0</v>
      </c>
      <c r="BD299" s="366">
        <f t="shared" si="260"/>
        <v>0</v>
      </c>
      <c r="BE299" s="366">
        <f t="shared" si="260"/>
        <v>0</v>
      </c>
      <c r="BF299" s="366">
        <f t="shared" si="260"/>
        <v>0</v>
      </c>
      <c r="BG299" s="366">
        <f t="shared" si="260"/>
        <v>0</v>
      </c>
      <c r="BH299" s="366">
        <f t="shared" si="260"/>
        <v>0</v>
      </c>
      <c r="BI299" s="366">
        <f t="shared" si="260"/>
        <v>0</v>
      </c>
      <c r="BJ299" s="366">
        <f t="shared" si="260"/>
        <v>0</v>
      </c>
      <c r="BK299" s="366">
        <f t="shared" si="260"/>
        <v>0</v>
      </c>
      <c r="BL299" s="366">
        <f t="shared" si="260"/>
        <v>0</v>
      </c>
      <c r="BM299" s="366">
        <f t="shared" si="260"/>
        <v>0</v>
      </c>
      <c r="BN299" s="366">
        <f t="shared" si="260"/>
        <v>0</v>
      </c>
    </row>
    <row r="300" spans="1:122" hidden="1" outlineLevel="2">
      <c r="B300" s="55" t="s">
        <v>1140</v>
      </c>
      <c r="C300" s="62">
        <f t="shared" si="184"/>
        <v>0</v>
      </c>
      <c r="D300" s="62">
        <f t="shared" si="185"/>
        <v>0</v>
      </c>
      <c r="E300" s="62">
        <f t="shared" si="186"/>
        <v>0</v>
      </c>
      <c r="F300" s="62">
        <f t="shared" si="187"/>
        <v>0</v>
      </c>
      <c r="G300" s="62">
        <f t="shared" si="188"/>
        <v>0</v>
      </c>
      <c r="H300" s="62">
        <f t="shared" si="189"/>
        <v>0</v>
      </c>
      <c r="I300" s="62">
        <f t="shared" si="190"/>
        <v>0</v>
      </c>
      <c r="J300" s="62">
        <f t="shared" si="191"/>
        <v>0</v>
      </c>
      <c r="K300" s="62">
        <f t="shared" si="192"/>
        <v>0</v>
      </c>
      <c r="L300" s="62">
        <f t="shared" si="193"/>
        <v>0</v>
      </c>
      <c r="M300" s="62">
        <f t="shared" si="194"/>
        <v>0</v>
      </c>
      <c r="N300" s="62">
        <f t="shared" si="195"/>
        <v>0</v>
      </c>
      <c r="O300" s="62">
        <f t="shared" si="196"/>
        <v>0</v>
      </c>
      <c r="P300" s="62">
        <f t="shared" si="197"/>
        <v>0</v>
      </c>
      <c r="Q300" s="62">
        <f t="shared" si="198"/>
        <v>0</v>
      </c>
      <c r="R300" s="454">
        <f t="shared" si="199"/>
        <v>0</v>
      </c>
      <c r="S300" s="366">
        <f t="shared" ref="S300:BN300" si="261">S285</f>
        <v>0</v>
      </c>
      <c r="T300" s="366">
        <f t="shared" si="261"/>
        <v>0</v>
      </c>
      <c r="U300" s="366">
        <f t="shared" si="261"/>
        <v>0</v>
      </c>
      <c r="V300" s="366">
        <f t="shared" si="261"/>
        <v>0</v>
      </c>
      <c r="W300" s="366">
        <f t="shared" si="261"/>
        <v>0</v>
      </c>
      <c r="X300" s="366">
        <f t="shared" si="261"/>
        <v>0</v>
      </c>
      <c r="Y300" s="366">
        <f t="shared" si="261"/>
        <v>0</v>
      </c>
      <c r="Z300" s="366">
        <f t="shared" si="261"/>
        <v>0</v>
      </c>
      <c r="AA300" s="366">
        <f t="shared" si="261"/>
        <v>0</v>
      </c>
      <c r="AB300" s="366">
        <f t="shared" si="261"/>
        <v>0</v>
      </c>
      <c r="AC300" s="366">
        <f t="shared" si="261"/>
        <v>0</v>
      </c>
      <c r="AD300" s="366">
        <f t="shared" si="261"/>
        <v>0</v>
      </c>
      <c r="AE300" s="366">
        <f t="shared" si="261"/>
        <v>0</v>
      </c>
      <c r="AF300" s="366">
        <f t="shared" si="261"/>
        <v>0</v>
      </c>
      <c r="AG300" s="366">
        <f t="shared" si="261"/>
        <v>0</v>
      </c>
      <c r="AH300" s="366">
        <f t="shared" si="261"/>
        <v>0</v>
      </c>
      <c r="AI300" s="366">
        <f t="shared" si="261"/>
        <v>0</v>
      </c>
      <c r="AJ300" s="366">
        <f t="shared" si="261"/>
        <v>0</v>
      </c>
      <c r="AK300" s="366">
        <f t="shared" si="261"/>
        <v>0</v>
      </c>
      <c r="AL300" s="366">
        <f t="shared" si="261"/>
        <v>0</v>
      </c>
      <c r="AM300" s="366">
        <f t="shared" si="261"/>
        <v>0</v>
      </c>
      <c r="AN300" s="366">
        <f t="shared" si="261"/>
        <v>0</v>
      </c>
      <c r="AO300" s="366">
        <f t="shared" si="261"/>
        <v>0</v>
      </c>
      <c r="AP300" s="366">
        <f t="shared" si="261"/>
        <v>0</v>
      </c>
      <c r="AQ300" s="366">
        <f t="shared" si="261"/>
        <v>0</v>
      </c>
      <c r="AR300" s="366">
        <f t="shared" si="261"/>
        <v>0</v>
      </c>
      <c r="AS300" s="366">
        <f t="shared" si="261"/>
        <v>0</v>
      </c>
      <c r="AT300" s="366">
        <f t="shared" si="261"/>
        <v>0</v>
      </c>
      <c r="AU300" s="366">
        <f t="shared" si="261"/>
        <v>0</v>
      </c>
      <c r="AV300" s="366">
        <f t="shared" si="261"/>
        <v>0</v>
      </c>
      <c r="AW300" s="366">
        <f t="shared" si="261"/>
        <v>0</v>
      </c>
      <c r="AX300" s="366">
        <f t="shared" si="261"/>
        <v>0</v>
      </c>
      <c r="AY300" s="366">
        <f t="shared" si="261"/>
        <v>0</v>
      </c>
      <c r="AZ300" s="366">
        <f t="shared" si="261"/>
        <v>0</v>
      </c>
      <c r="BA300" s="366">
        <f t="shared" si="261"/>
        <v>0</v>
      </c>
      <c r="BB300" s="366">
        <f t="shared" si="261"/>
        <v>0</v>
      </c>
      <c r="BC300" s="366">
        <f t="shared" si="261"/>
        <v>0</v>
      </c>
      <c r="BD300" s="366">
        <f t="shared" si="261"/>
        <v>0</v>
      </c>
      <c r="BE300" s="366">
        <f t="shared" si="261"/>
        <v>0</v>
      </c>
      <c r="BF300" s="366">
        <f t="shared" si="261"/>
        <v>0</v>
      </c>
      <c r="BG300" s="366">
        <f t="shared" si="261"/>
        <v>0</v>
      </c>
      <c r="BH300" s="366">
        <f t="shared" si="261"/>
        <v>0</v>
      </c>
      <c r="BI300" s="366">
        <f t="shared" si="261"/>
        <v>0</v>
      </c>
      <c r="BJ300" s="366">
        <f t="shared" si="261"/>
        <v>0</v>
      </c>
      <c r="BK300" s="366">
        <f t="shared" si="261"/>
        <v>0</v>
      </c>
      <c r="BL300" s="366">
        <f t="shared" si="261"/>
        <v>0</v>
      </c>
      <c r="BM300" s="366">
        <f t="shared" si="261"/>
        <v>0</v>
      </c>
      <c r="BN300" s="366">
        <f t="shared" si="261"/>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59</v>
      </c>
      <c r="Q308" s="221">
        <f>INDEX(i.Periods,Q$307,1+d.TOL+3*(Q$306-1))</f>
        <v>64</v>
      </c>
      <c r="R308" s="221">
        <f>INDEX(i.Periods,R$307,1+d.TOL+3*(R$306-1))</f>
        <v>72</v>
      </c>
      <c r="S308" s="221">
        <f>INDEX(i.Periods,S$307,1+d.TOL+3*(S$306-1))</f>
        <v>86</v>
      </c>
      <c r="T308" s="221"/>
      <c r="U308" s="221"/>
      <c r="V308" s="221"/>
      <c r="W308" s="221">
        <f>INDEX(i.Periods,W$307,1+d.TOL+3*(W$306-1))</f>
        <v>61</v>
      </c>
      <c r="X308" s="221">
        <f>INDEX(i.Periods,X$307,1+d.TOL+3*(X$306-1))</f>
        <v>66</v>
      </c>
      <c r="Y308" s="221">
        <f>INDEX(i.Periods,Y$307,1+d.TOL+3*(Y$306-1))</f>
        <v>74</v>
      </c>
      <c r="Z308" s="221">
        <f>INDEX(i.Periods,Z$307,1+d.TOL+3*(Z$306-1))</f>
        <v>88</v>
      </c>
      <c r="AA308" s="221"/>
      <c r="AB308" s="221"/>
      <c r="AC308" s="221"/>
      <c r="AD308" s="221">
        <f>INDEX(i.Periods,AD$307,1+d.TOL+3*(AD$306-1))</f>
        <v>64</v>
      </c>
      <c r="AE308" s="221">
        <f>INDEX(i.Periods,AE$307,1+d.TOL+3*(AE$306-1))</f>
        <v>69</v>
      </c>
      <c r="AF308" s="221">
        <f>INDEX(i.Periods,AF$307,1+d.TOL+3*(AF$306-1))</f>
        <v>77</v>
      </c>
      <c r="AG308" s="221">
        <f>INDEX(i.Periods,AG$307,1+d.TOL+3*(AG$306-1))</f>
        <v>91</v>
      </c>
      <c r="AH308" s="221"/>
      <c r="AI308" s="221"/>
      <c r="AJ308" s="221"/>
      <c r="AK308" s="221">
        <f>INDEX(i.Periods,AK$307,1+d.TOL+3*(AK$306-1))</f>
        <v>66</v>
      </c>
      <c r="AL308" s="221">
        <f>INDEX(i.Periods,AL$307,1+d.TOL+3*(AL$306-1))</f>
        <v>71</v>
      </c>
      <c r="AM308" s="221">
        <f>INDEX(i.Periods,AM$307,1+d.TOL+3*(AM$306-1))</f>
        <v>79</v>
      </c>
      <c r="AN308" s="221">
        <f>INDEX(i.Periods,AN$307,1+d.TOL+3*(AN$306-1))</f>
        <v>93</v>
      </c>
      <c r="AO308" s="221"/>
      <c r="AP308" s="221"/>
      <c r="AQ308" s="221"/>
      <c r="AR308" s="221">
        <f>INDEX(i.Periods,AR$307,1+d.TOL+3*(AR$306-1))</f>
        <v>68</v>
      </c>
      <c r="AS308" s="221">
        <f>INDEX(i.Periods,AS$307,1+d.TOL+3*(AS$306-1))</f>
        <v>73</v>
      </c>
      <c r="AT308" s="221">
        <f>INDEX(i.Periods,AT$307,1+d.TOL+3*(AT$306-1))</f>
        <v>81</v>
      </c>
      <c r="AU308" s="221">
        <f>INDEX(i.Periods,AU$307,1+d.TOL+3*(AU$306-1))</f>
        <v>95</v>
      </c>
      <c r="AV308" s="221"/>
      <c r="AW308" s="221"/>
      <c r="AX308" s="221"/>
      <c r="AY308" s="221">
        <f>INDEX(i.Periods,AY$307,1+d.TOL+3*(AY$306-1))</f>
        <v>59</v>
      </c>
      <c r="AZ308" s="221">
        <f>INDEX(i.Periods,AZ$307,1+d.TOL+3*(AZ$306-1))</f>
        <v>64</v>
      </c>
      <c r="BA308" s="221">
        <f>INDEX(i.Periods,BA$307,1+d.TOL+3*(BA$306-1))</f>
        <v>72</v>
      </c>
      <c r="BB308" s="221">
        <f>INDEX(i.Periods,BB$307,1+d.TOL+3*(BB$306-1))</f>
        <v>86</v>
      </c>
      <c r="BC308" s="221"/>
      <c r="BD308" s="221"/>
      <c r="BE308" s="221"/>
      <c r="BF308" s="270">
        <f>P308+52</f>
        <v>111</v>
      </c>
      <c r="BG308" s="270">
        <f>R308+52</f>
        <v>124</v>
      </c>
      <c r="BH308" s="270">
        <f>S308+52</f>
        <v>138</v>
      </c>
      <c r="BI308" s="21"/>
      <c r="BJ308" s="21"/>
      <c r="BK308" s="21"/>
      <c r="BL308" s="21"/>
      <c r="BM308" s="271">
        <f>BF308+52</f>
        <v>163</v>
      </c>
      <c r="BN308" s="271">
        <f>BG308+52</f>
        <v>176</v>
      </c>
      <c r="BO308" s="271">
        <f>BH308+52</f>
        <v>190</v>
      </c>
      <c r="BP308" s="21"/>
      <c r="BQ308" s="21"/>
      <c r="BR308" s="21"/>
      <c r="BS308" s="21"/>
      <c r="BT308" s="271">
        <f>BM308+52</f>
        <v>215</v>
      </c>
      <c r="BU308" s="271">
        <f>BN308+52</f>
        <v>228</v>
      </c>
      <c r="BV308" s="271">
        <f>BO308+52</f>
        <v>242</v>
      </c>
      <c r="BW308" s="21"/>
      <c r="BX308" s="21"/>
      <c r="BY308" s="21"/>
      <c r="BZ308" s="21"/>
      <c r="CA308" s="271">
        <f>BT308+52</f>
        <v>267</v>
      </c>
      <c r="CB308" s="271">
        <f>BU308+52</f>
        <v>280</v>
      </c>
      <c r="CC308" s="271">
        <f>BV308+52</f>
        <v>294</v>
      </c>
      <c r="CD308" s="21"/>
      <c r="CE308" s="21"/>
      <c r="CF308" s="21"/>
      <c r="CG308" s="21"/>
      <c r="CH308" s="271">
        <f>CA308+52</f>
        <v>319</v>
      </c>
      <c r="CI308" s="271">
        <f>CB308+52</f>
        <v>332</v>
      </c>
      <c r="CJ308" s="271">
        <f>CC308+52</f>
        <v>346</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64:72</v>
      </c>
      <c r="Q309" s="270" t="str">
        <f>R308&amp;":"&amp;S308</f>
        <v>72:86</v>
      </c>
      <c r="R309" s="272" t="str">
        <f>Q309</f>
        <v>72:86</v>
      </c>
      <c r="S309" s="272" t="str">
        <f>R309</f>
        <v>72:86</v>
      </c>
      <c r="T309" s="272" t="str">
        <f>S309</f>
        <v>72:86</v>
      </c>
      <c r="U309" s="272" t="str">
        <f>T309</f>
        <v>72:86</v>
      </c>
      <c r="V309" s="272" t="str">
        <f>U309</f>
        <v>72:86</v>
      </c>
      <c r="W309" s="270" t="str">
        <f>X308&amp;":"&amp;Y308</f>
        <v>66:74</v>
      </c>
      <c r="X309" s="270" t="str">
        <f>Y308&amp;":"&amp;Z308</f>
        <v>74:88</v>
      </c>
      <c r="Y309" s="272" t="str">
        <f>X309</f>
        <v>74:88</v>
      </c>
      <c r="Z309" s="272" t="str">
        <f>Y309</f>
        <v>74:88</v>
      </c>
      <c r="AA309" s="272" t="str">
        <f>Z309</f>
        <v>74:88</v>
      </c>
      <c r="AB309" s="272" t="str">
        <f>AA309</f>
        <v>74:88</v>
      </c>
      <c r="AC309" s="272" t="str">
        <f>AB309</f>
        <v>74:88</v>
      </c>
      <c r="AD309" s="270" t="str">
        <f>AE308&amp;":"&amp;AF308</f>
        <v>69:77</v>
      </c>
      <c r="AE309" s="270" t="str">
        <f>AF308&amp;":"&amp;AG308</f>
        <v>77:91</v>
      </c>
      <c r="AF309" s="272" t="str">
        <f t="shared" ref="AF309:AJ309" si="262">AE309</f>
        <v>77:91</v>
      </c>
      <c r="AG309" s="272" t="str">
        <f t="shared" si="262"/>
        <v>77:91</v>
      </c>
      <c r="AH309" s="272" t="str">
        <f t="shared" si="262"/>
        <v>77:91</v>
      </c>
      <c r="AI309" s="272" t="str">
        <f t="shared" si="262"/>
        <v>77:91</v>
      </c>
      <c r="AJ309" s="272" t="str">
        <f t="shared" si="262"/>
        <v>77:91</v>
      </c>
      <c r="AK309" s="270" t="str">
        <f>AL308&amp;":"&amp;AM308</f>
        <v>71:79</v>
      </c>
      <c r="AL309" s="270" t="str">
        <f>AM308&amp;":"&amp;AN308</f>
        <v>79:93</v>
      </c>
      <c r="AM309" s="272" t="str">
        <f t="shared" ref="AM309:AQ309" si="263">AL309</f>
        <v>79:93</v>
      </c>
      <c r="AN309" s="272" t="str">
        <f t="shared" si="263"/>
        <v>79:93</v>
      </c>
      <c r="AO309" s="272" t="str">
        <f t="shared" si="263"/>
        <v>79:93</v>
      </c>
      <c r="AP309" s="272" t="str">
        <f t="shared" si="263"/>
        <v>79:93</v>
      </c>
      <c r="AQ309" s="272" t="str">
        <f t="shared" si="263"/>
        <v>79:93</v>
      </c>
      <c r="AR309" s="270" t="str">
        <f>AS308&amp;":"&amp;AT308</f>
        <v>73:81</v>
      </c>
      <c r="AS309" s="270" t="str">
        <f>AT308&amp;":"&amp;AU308</f>
        <v>81:95</v>
      </c>
      <c r="AT309" s="272" t="str">
        <f t="shared" ref="AT309" si="264">AS309</f>
        <v>81:95</v>
      </c>
      <c r="AU309" s="272" t="str">
        <f t="shared" ref="AU309" si="265">AT309</f>
        <v>81:95</v>
      </c>
      <c r="AV309" s="272" t="str">
        <f t="shared" ref="AV309" si="266">AU309</f>
        <v>81:95</v>
      </c>
      <c r="AW309" s="272" t="str">
        <f t="shared" ref="AW309" si="267">AV309</f>
        <v>81:95</v>
      </c>
      <c r="AX309" s="272" t="str">
        <f t="shared" ref="AX309" si="268">AW309</f>
        <v>81:95</v>
      </c>
      <c r="AY309" s="270" t="str">
        <f>AZ308&amp;":"&amp;BA308</f>
        <v>64:72</v>
      </c>
      <c r="AZ309" s="270" t="str">
        <f>BA308&amp;":"&amp;BB308</f>
        <v>72:86</v>
      </c>
      <c r="BA309" s="272" t="str">
        <f t="shared" ref="BA309:BE309" si="269">AZ309</f>
        <v>72:86</v>
      </c>
      <c r="BB309" s="272" t="str">
        <f t="shared" si="269"/>
        <v>72:86</v>
      </c>
      <c r="BC309" s="272" t="str">
        <f t="shared" si="269"/>
        <v>72:86</v>
      </c>
      <c r="BD309" s="272" t="str">
        <f t="shared" si="269"/>
        <v>72:86</v>
      </c>
      <c r="BE309" s="272" t="str">
        <f t="shared" si="269"/>
        <v>72:86</v>
      </c>
      <c r="BF309" s="271" t="str">
        <f>BF308&amp;":"&amp;BG308</f>
        <v>111:124</v>
      </c>
      <c r="BG309" s="271" t="str">
        <f>BG308&amp;":"&amp;BH308</f>
        <v>124:138</v>
      </c>
      <c r="BH309" s="272" t="str">
        <f t="shared" ref="BH309:BL309" si="270">BG309</f>
        <v>124:138</v>
      </c>
      <c r="BI309" s="272" t="str">
        <f t="shared" si="270"/>
        <v>124:138</v>
      </c>
      <c r="BJ309" s="272" t="str">
        <f t="shared" si="270"/>
        <v>124:138</v>
      </c>
      <c r="BK309" s="272" t="str">
        <f t="shared" si="270"/>
        <v>124:138</v>
      </c>
      <c r="BL309" s="272" t="str">
        <f t="shared" si="270"/>
        <v>124:138</v>
      </c>
      <c r="BM309" s="271" t="str">
        <f>BM308&amp;":"&amp;BN308</f>
        <v>163:176</v>
      </c>
      <c r="BN309" s="271" t="str">
        <f>BN308&amp;":"&amp;BO308</f>
        <v>176:190</v>
      </c>
      <c r="BO309" s="272" t="str">
        <f t="shared" ref="BO309:BS309" si="271">BN309</f>
        <v>176:190</v>
      </c>
      <c r="BP309" s="272" t="str">
        <f t="shared" si="271"/>
        <v>176:190</v>
      </c>
      <c r="BQ309" s="272" t="str">
        <f t="shared" si="271"/>
        <v>176:190</v>
      </c>
      <c r="BR309" s="272" t="str">
        <f t="shared" si="271"/>
        <v>176:190</v>
      </c>
      <c r="BS309" s="272" t="str">
        <f t="shared" si="271"/>
        <v>176:190</v>
      </c>
      <c r="BT309" s="271" t="str">
        <f>BT308&amp;":"&amp;BU308</f>
        <v>215:228</v>
      </c>
      <c r="BU309" s="271" t="str">
        <f>BU308&amp;":"&amp;BV308</f>
        <v>228:242</v>
      </c>
      <c r="BV309" s="272" t="str">
        <f t="shared" ref="BV309:BZ309" si="272">BU309</f>
        <v>228:242</v>
      </c>
      <c r="BW309" s="272" t="str">
        <f t="shared" si="272"/>
        <v>228:242</v>
      </c>
      <c r="BX309" s="272" t="str">
        <f t="shared" si="272"/>
        <v>228:242</v>
      </c>
      <c r="BY309" s="272" t="str">
        <f t="shared" si="272"/>
        <v>228:242</v>
      </c>
      <c r="BZ309" s="272" t="str">
        <f t="shared" si="272"/>
        <v>228:242</v>
      </c>
      <c r="CA309" s="271" t="str">
        <f>CA308&amp;":"&amp;CB308</f>
        <v>267:280</v>
      </c>
      <c r="CB309" s="271" t="str">
        <f>CB308&amp;":"&amp;CC308</f>
        <v>280:294</v>
      </c>
      <c r="CC309" s="272" t="str">
        <f t="shared" ref="CC309:CG309" si="273">CB309</f>
        <v>280:294</v>
      </c>
      <c r="CD309" s="272" t="str">
        <f t="shared" si="273"/>
        <v>280:294</v>
      </c>
      <c r="CE309" s="272" t="str">
        <f t="shared" si="273"/>
        <v>280:294</v>
      </c>
      <c r="CF309" s="272" t="str">
        <f t="shared" si="273"/>
        <v>280:294</v>
      </c>
      <c r="CG309" s="272" t="str">
        <f t="shared" si="273"/>
        <v>280:294</v>
      </c>
      <c r="CH309" s="271" t="str">
        <f>CH308&amp;":"&amp;CI308</f>
        <v>319:332</v>
      </c>
      <c r="CI309" s="271" t="str">
        <f>CI308&amp;":"&amp;CJ308</f>
        <v>332:346</v>
      </c>
      <c r="CJ309" s="272" t="str">
        <f t="shared" ref="CJ309:CN309" si="274">CI309</f>
        <v>332:346</v>
      </c>
      <c r="CK309" s="272" t="str">
        <f t="shared" si="274"/>
        <v>332:346</v>
      </c>
      <c r="CL309" s="272" t="str">
        <f t="shared" si="274"/>
        <v>332:346</v>
      </c>
      <c r="CM309" s="272" t="str">
        <f t="shared" si="274"/>
        <v>332:346</v>
      </c>
      <c r="CN309" s="272" t="str">
        <f t="shared" si="274"/>
        <v>332:346</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50:51</v>
      </c>
      <c r="S310" s="245" t="str">
        <f>LEFT(F310,FIND(":",F310)-1)+i.TOLoffset_r2*(d.TOL-1)&amp;":"&amp;RIGHT(F310,LEN(F310)-FIND(":",F310))+i.TOLoffset_r2*(d.TOL-1)</f>
        <v>51:52</v>
      </c>
      <c r="T310" s="245" t="str">
        <f>LEFT(G310,FIND(":",G310)-1)+i.TOLoffset_r2*(d.TOL-1)&amp;":"&amp;RIGHT(G310,LEN(G310)-FIND(":",G310))+i.TOLoffset_r2*(d.TOL-1)</f>
        <v>52:53</v>
      </c>
      <c r="U310" s="245" t="str">
        <f>LEFT(H310,FIND(":",H310)-1)+i.TOLoffset_r2*(d.TOL-1)&amp;":"&amp;RIGHT(H310,LEN(H310)-FIND(":",H310))+i.TOLoffset_r2*(d.TOL-1)</f>
        <v>53:54</v>
      </c>
      <c r="V310" s="245" t="str">
        <f>LEFT(I310,FIND(":",I310)-1)+i.TOLoffset_r2*(d.TOL-1)&amp;":"&amp;RIGHT(I310,LEN(I310)-FIND(":",I310))+i.TOLoffset_r2*(d.TOL-1)</f>
        <v>54:55</v>
      </c>
      <c r="W310" s="269" t="str">
        <f>P310</f>
        <v>0:1</v>
      </c>
      <c r="X310" s="269" t="str">
        <f t="shared" ref="X310:CN310" si="275">Q310</f>
        <v>0:1</v>
      </c>
      <c r="Y310" s="269" t="str">
        <f t="shared" si="275"/>
        <v>50:51</v>
      </c>
      <c r="Z310" s="269" t="str">
        <f t="shared" si="275"/>
        <v>51:52</v>
      </c>
      <c r="AA310" s="269" t="str">
        <f t="shared" si="275"/>
        <v>52:53</v>
      </c>
      <c r="AB310" s="269" t="str">
        <f t="shared" si="275"/>
        <v>53:54</v>
      </c>
      <c r="AC310" s="269" t="str">
        <f t="shared" si="275"/>
        <v>54:55</v>
      </c>
      <c r="AD310" s="269" t="str">
        <f t="shared" si="275"/>
        <v>0:1</v>
      </c>
      <c r="AE310" s="269" t="str">
        <f t="shared" si="275"/>
        <v>0:1</v>
      </c>
      <c r="AF310" s="269" t="str">
        <f t="shared" si="275"/>
        <v>50:51</v>
      </c>
      <c r="AG310" s="269" t="str">
        <f t="shared" si="275"/>
        <v>51:52</v>
      </c>
      <c r="AH310" s="269" t="str">
        <f t="shared" si="275"/>
        <v>52:53</v>
      </c>
      <c r="AI310" s="269" t="str">
        <f t="shared" si="275"/>
        <v>53:54</v>
      </c>
      <c r="AJ310" s="269" t="str">
        <f t="shared" si="275"/>
        <v>54:55</v>
      </c>
      <c r="AK310" s="269" t="str">
        <f t="shared" si="275"/>
        <v>0:1</v>
      </c>
      <c r="AL310" s="269" t="str">
        <f t="shared" si="275"/>
        <v>0:1</v>
      </c>
      <c r="AM310" s="269" t="str">
        <f t="shared" si="275"/>
        <v>50:51</v>
      </c>
      <c r="AN310" s="269" t="str">
        <f t="shared" si="275"/>
        <v>51:52</v>
      </c>
      <c r="AO310" s="269" t="str">
        <f t="shared" si="275"/>
        <v>52:53</v>
      </c>
      <c r="AP310" s="269" t="str">
        <f t="shared" si="275"/>
        <v>53:54</v>
      </c>
      <c r="AQ310" s="269" t="str">
        <f t="shared" si="275"/>
        <v>54:55</v>
      </c>
      <c r="AR310" s="269" t="str">
        <f t="shared" ref="AR310:BE310" si="276">AD310</f>
        <v>0:1</v>
      </c>
      <c r="AS310" s="269" t="str">
        <f t="shared" si="276"/>
        <v>0:1</v>
      </c>
      <c r="AT310" s="269" t="str">
        <f t="shared" si="276"/>
        <v>50:51</v>
      </c>
      <c r="AU310" s="269" t="str">
        <f t="shared" si="276"/>
        <v>51:52</v>
      </c>
      <c r="AV310" s="269" t="str">
        <f t="shared" si="276"/>
        <v>52:53</v>
      </c>
      <c r="AW310" s="269" t="str">
        <f t="shared" si="276"/>
        <v>53:54</v>
      </c>
      <c r="AX310" s="269" t="str">
        <f t="shared" si="276"/>
        <v>54:55</v>
      </c>
      <c r="AY310" s="269" t="str">
        <f t="shared" si="276"/>
        <v>0:1</v>
      </c>
      <c r="AZ310" s="269" t="str">
        <f t="shared" si="276"/>
        <v>0:1</v>
      </c>
      <c r="BA310" s="269" t="str">
        <f t="shared" si="276"/>
        <v>50:51</v>
      </c>
      <c r="BB310" s="269" t="str">
        <f t="shared" si="276"/>
        <v>51:52</v>
      </c>
      <c r="BC310" s="269" t="str">
        <f t="shared" si="276"/>
        <v>52:53</v>
      </c>
      <c r="BD310" s="269" t="str">
        <f t="shared" si="276"/>
        <v>53:54</v>
      </c>
      <c r="BE310" s="269" t="str">
        <f t="shared" si="276"/>
        <v>54:55</v>
      </c>
      <c r="BF310" s="269" t="str">
        <f t="shared" si="275"/>
        <v>0:1</v>
      </c>
      <c r="BG310" s="269" t="str">
        <f t="shared" si="275"/>
        <v>0:1</v>
      </c>
      <c r="BH310" s="269" t="str">
        <f t="shared" si="275"/>
        <v>50:51</v>
      </c>
      <c r="BI310" s="269" t="str">
        <f t="shared" si="275"/>
        <v>51:52</v>
      </c>
      <c r="BJ310" s="269" t="str">
        <f t="shared" si="275"/>
        <v>52:53</v>
      </c>
      <c r="BK310" s="269" t="str">
        <f t="shared" si="275"/>
        <v>53:54</v>
      </c>
      <c r="BL310" s="269" t="str">
        <f t="shared" si="275"/>
        <v>54:55</v>
      </c>
      <c r="BM310" s="269" t="str">
        <f t="shared" si="275"/>
        <v>0:1</v>
      </c>
      <c r="BN310" s="269" t="str">
        <f t="shared" si="275"/>
        <v>0:1</v>
      </c>
      <c r="BO310" s="269" t="str">
        <f t="shared" si="275"/>
        <v>50:51</v>
      </c>
      <c r="BP310" s="269" t="str">
        <f t="shared" si="275"/>
        <v>51:52</v>
      </c>
      <c r="BQ310" s="269" t="str">
        <f t="shared" si="275"/>
        <v>52:53</v>
      </c>
      <c r="BR310" s="269" t="str">
        <f t="shared" si="275"/>
        <v>53:54</v>
      </c>
      <c r="BS310" s="269" t="str">
        <f t="shared" si="275"/>
        <v>54:55</v>
      </c>
      <c r="BT310" s="269" t="str">
        <f t="shared" si="275"/>
        <v>0:1</v>
      </c>
      <c r="BU310" s="269" t="str">
        <f t="shared" si="275"/>
        <v>0:1</v>
      </c>
      <c r="BV310" s="269" t="str">
        <f t="shared" si="275"/>
        <v>50:51</v>
      </c>
      <c r="BW310" s="269" t="str">
        <f t="shared" si="275"/>
        <v>51:52</v>
      </c>
      <c r="BX310" s="269" t="str">
        <f t="shared" si="275"/>
        <v>52:53</v>
      </c>
      <c r="BY310" s="269" t="str">
        <f t="shared" si="275"/>
        <v>53:54</v>
      </c>
      <c r="BZ310" s="269" t="str">
        <f t="shared" si="275"/>
        <v>54:55</v>
      </c>
      <c r="CA310" s="269" t="str">
        <f t="shared" si="275"/>
        <v>0:1</v>
      </c>
      <c r="CB310" s="269" t="str">
        <f t="shared" si="275"/>
        <v>0:1</v>
      </c>
      <c r="CC310" s="269" t="str">
        <f t="shared" si="275"/>
        <v>50:51</v>
      </c>
      <c r="CD310" s="269" t="str">
        <f t="shared" si="275"/>
        <v>51:52</v>
      </c>
      <c r="CE310" s="269" t="str">
        <f t="shared" si="275"/>
        <v>52:53</v>
      </c>
      <c r="CF310" s="269" t="str">
        <f t="shared" si="275"/>
        <v>53:54</v>
      </c>
      <c r="CG310" s="269" t="str">
        <f t="shared" si="275"/>
        <v>54:55</v>
      </c>
      <c r="CH310" s="269" t="str">
        <f t="shared" si="275"/>
        <v>0:1</v>
      </c>
      <c r="CI310" s="269" t="str">
        <f t="shared" si="275"/>
        <v>0:1</v>
      </c>
      <c r="CJ310" s="269" t="str">
        <f t="shared" si="275"/>
        <v>50:51</v>
      </c>
      <c r="CK310" s="269" t="str">
        <f t="shared" si="275"/>
        <v>51:52</v>
      </c>
      <c r="CL310" s="269" t="str">
        <f t="shared" si="275"/>
        <v>52:53</v>
      </c>
      <c r="CM310" s="269" t="str">
        <f t="shared" si="275"/>
        <v>53:54</v>
      </c>
      <c r="CN310" s="269" t="str">
        <f t="shared" si="275"/>
        <v>54:55</v>
      </c>
    </row>
    <row r="311" spans="1:92" ht="66.75" outlineLevel="1">
      <c r="A311" s="21"/>
      <c r="C311" s="30"/>
      <c r="D311" s="30"/>
      <c r="E311" s="30"/>
      <c r="F311" s="30"/>
      <c r="G311" s="30"/>
      <c r="H311" s="30"/>
      <c r="I311" s="30"/>
      <c r="J311" s="30"/>
      <c r="K311" s="30"/>
      <c r="L311" s="30"/>
      <c r="M311" s="30"/>
      <c r="N311" s="30"/>
      <c r="O311" s="30"/>
      <c r="P311" s="268" t="str">
        <f t="shared" ref="P311:Q311" si="277">P310&amp;", "&amp;P$309</f>
        <v>0:1, 64:72</v>
      </c>
      <c r="Q311" s="268" t="str">
        <f t="shared" si="277"/>
        <v>0:1, 72:86</v>
      </c>
      <c r="R311" s="268" t="str">
        <f>R310&amp;", "&amp;R$309</f>
        <v>50:51, 72:86</v>
      </c>
      <c r="S311" s="268" t="str">
        <f>S310&amp;", "&amp;S$309</f>
        <v>51:52, 72:86</v>
      </c>
      <c r="T311" s="268" t="str">
        <f>T310&amp;", "&amp;T$309</f>
        <v>52:53, 72:86</v>
      </c>
      <c r="U311" s="268" t="str">
        <f>U310&amp;", "&amp;U$309</f>
        <v>53:54, 72:86</v>
      </c>
      <c r="V311" s="268" t="str">
        <f>V310&amp;", "&amp;V$309</f>
        <v>54:55, 72:86</v>
      </c>
      <c r="W311" s="268" t="str">
        <f t="shared" ref="W311:BE311" si="278">W310&amp;", "&amp;W$309</f>
        <v>0:1, 66:74</v>
      </c>
      <c r="X311" s="268" t="str">
        <f t="shared" si="278"/>
        <v>0:1, 74:88</v>
      </c>
      <c r="Y311" s="268" t="str">
        <f t="shared" si="278"/>
        <v>50:51, 74:88</v>
      </c>
      <c r="Z311" s="268" t="str">
        <f t="shared" si="278"/>
        <v>51:52, 74:88</v>
      </c>
      <c r="AA311" s="268" t="str">
        <f t="shared" si="278"/>
        <v>52:53, 74:88</v>
      </c>
      <c r="AB311" s="268" t="str">
        <f t="shared" si="278"/>
        <v>53:54, 74:88</v>
      </c>
      <c r="AC311" s="268" t="str">
        <f t="shared" si="278"/>
        <v>54:55, 74:88</v>
      </c>
      <c r="AD311" s="268" t="str">
        <f t="shared" si="278"/>
        <v>0:1, 69:77</v>
      </c>
      <c r="AE311" s="268" t="str">
        <f t="shared" si="278"/>
        <v>0:1, 77:91</v>
      </c>
      <c r="AF311" s="268" t="str">
        <f t="shared" si="278"/>
        <v>50:51, 77:91</v>
      </c>
      <c r="AG311" s="268" t="str">
        <f t="shared" si="278"/>
        <v>51:52, 77:91</v>
      </c>
      <c r="AH311" s="268" t="str">
        <f t="shared" si="278"/>
        <v>52:53, 77:91</v>
      </c>
      <c r="AI311" s="268" t="str">
        <f t="shared" si="278"/>
        <v>53:54, 77:91</v>
      </c>
      <c r="AJ311" s="268" t="str">
        <f t="shared" si="278"/>
        <v>54:55, 77:91</v>
      </c>
      <c r="AK311" s="268" t="str">
        <f t="shared" si="278"/>
        <v>0:1, 71:79</v>
      </c>
      <c r="AL311" s="268" t="str">
        <f t="shared" si="278"/>
        <v>0:1, 79:93</v>
      </c>
      <c r="AM311" s="268" t="str">
        <f t="shared" si="278"/>
        <v>50:51, 79:93</v>
      </c>
      <c r="AN311" s="268" t="str">
        <f t="shared" si="278"/>
        <v>51:52, 79:93</v>
      </c>
      <c r="AO311" s="268" t="str">
        <f t="shared" si="278"/>
        <v>52:53, 79:93</v>
      </c>
      <c r="AP311" s="268" t="str">
        <f t="shared" si="278"/>
        <v>53:54, 79:93</v>
      </c>
      <c r="AQ311" s="268" t="str">
        <f t="shared" si="278"/>
        <v>54:55, 79:93</v>
      </c>
      <c r="AR311" s="268" t="str">
        <f t="shared" ref="AR311:AX311" si="279">AR310&amp;", "&amp;AR$309</f>
        <v>0:1, 73:81</v>
      </c>
      <c r="AS311" s="268" t="str">
        <f t="shared" si="279"/>
        <v>0:1, 81:95</v>
      </c>
      <c r="AT311" s="268" t="str">
        <f t="shared" si="279"/>
        <v>50:51, 81:95</v>
      </c>
      <c r="AU311" s="268" t="str">
        <f t="shared" si="279"/>
        <v>51:52, 81:95</v>
      </c>
      <c r="AV311" s="268" t="str">
        <f t="shared" si="279"/>
        <v>52:53, 81:95</v>
      </c>
      <c r="AW311" s="268" t="str">
        <f t="shared" si="279"/>
        <v>53:54, 81:95</v>
      </c>
      <c r="AX311" s="268" t="str">
        <f t="shared" si="279"/>
        <v>54:55, 81:95</v>
      </c>
      <c r="AY311" s="268" t="str">
        <f t="shared" si="278"/>
        <v>0:1, 64:72</v>
      </c>
      <c r="AZ311" s="268" t="str">
        <f t="shared" si="278"/>
        <v>0:1, 72:86</v>
      </c>
      <c r="BA311" s="268" t="str">
        <f t="shared" si="278"/>
        <v>50:51, 72:86</v>
      </c>
      <c r="BB311" s="268" t="str">
        <f t="shared" si="278"/>
        <v>51:52, 72:86</v>
      </c>
      <c r="BC311" s="268" t="str">
        <f t="shared" si="278"/>
        <v>52:53, 72:86</v>
      </c>
      <c r="BD311" s="268" t="str">
        <f t="shared" si="278"/>
        <v>53:54, 72:86</v>
      </c>
      <c r="BE311" s="268" t="str">
        <f t="shared" si="278"/>
        <v>54:55, 72:86</v>
      </c>
      <c r="BF311" s="268" t="str">
        <f t="shared" ref="BF311:CG311" si="280">BF310&amp;", "&amp;BF$309</f>
        <v>0:1, 111:124</v>
      </c>
      <c r="BG311" s="268" t="str">
        <f t="shared" si="280"/>
        <v>0:1, 124:138</v>
      </c>
      <c r="BH311" s="268" t="str">
        <f t="shared" si="280"/>
        <v>50:51, 124:138</v>
      </c>
      <c r="BI311" s="268" t="str">
        <f t="shared" si="280"/>
        <v>51:52, 124:138</v>
      </c>
      <c r="BJ311" s="268" t="str">
        <f t="shared" si="280"/>
        <v>52:53, 124:138</v>
      </c>
      <c r="BK311" s="268" t="str">
        <f t="shared" si="280"/>
        <v>53:54, 124:138</v>
      </c>
      <c r="BL311" s="268" t="str">
        <f t="shared" si="280"/>
        <v>54:55, 124:138</v>
      </c>
      <c r="BM311" s="268" t="str">
        <f t="shared" si="280"/>
        <v>0:1, 163:176</v>
      </c>
      <c r="BN311" s="268" t="str">
        <f t="shared" si="280"/>
        <v>0:1, 176:190</v>
      </c>
      <c r="BO311" s="268" t="str">
        <f t="shared" si="280"/>
        <v>50:51, 176:190</v>
      </c>
      <c r="BP311" s="268" t="str">
        <f t="shared" si="280"/>
        <v>51:52, 176:190</v>
      </c>
      <c r="BQ311" s="268" t="str">
        <f t="shared" si="280"/>
        <v>52:53, 176:190</v>
      </c>
      <c r="BR311" s="268" t="str">
        <f t="shared" si="280"/>
        <v>53:54, 176:190</v>
      </c>
      <c r="BS311" s="268" t="str">
        <f t="shared" si="280"/>
        <v>54:55, 176:190</v>
      </c>
      <c r="BT311" s="268" t="str">
        <f t="shared" si="280"/>
        <v>0:1, 215:228</v>
      </c>
      <c r="BU311" s="268" t="str">
        <f t="shared" si="280"/>
        <v>0:1, 228:242</v>
      </c>
      <c r="BV311" s="268" t="str">
        <f t="shared" si="280"/>
        <v>50:51, 228:242</v>
      </c>
      <c r="BW311" s="268" t="str">
        <f t="shared" si="280"/>
        <v>51:52, 228:242</v>
      </c>
      <c r="BX311" s="268" t="str">
        <f t="shared" si="280"/>
        <v>52:53, 228:242</v>
      </c>
      <c r="BY311" s="268" t="str">
        <f t="shared" si="280"/>
        <v>53:54, 228:242</v>
      </c>
      <c r="BZ311" s="268" t="str">
        <f t="shared" si="280"/>
        <v>54:55, 228:242</v>
      </c>
      <c r="CA311" s="268" t="str">
        <f t="shared" si="280"/>
        <v>0:1, 267:280</v>
      </c>
      <c r="CB311" s="268" t="str">
        <f t="shared" si="280"/>
        <v>0:1, 280:294</v>
      </c>
      <c r="CC311" s="268" t="str">
        <f t="shared" si="280"/>
        <v>50:51, 280:294</v>
      </c>
      <c r="CD311" s="268" t="str">
        <f t="shared" si="280"/>
        <v>51:52, 280:294</v>
      </c>
      <c r="CE311" s="268" t="str">
        <f t="shared" si="280"/>
        <v>52:53, 280:294</v>
      </c>
      <c r="CF311" s="268" t="str">
        <f t="shared" si="280"/>
        <v>53:54, 280:294</v>
      </c>
      <c r="CG311" s="268" t="str">
        <f t="shared" si="280"/>
        <v>54:55, 280:294</v>
      </c>
      <c r="CH311" s="268" t="str">
        <f t="shared" ref="CH311:CN311" si="281">CH310&amp;", "&amp;CH$309</f>
        <v>0:1, 319:332</v>
      </c>
      <c r="CI311" s="268" t="str">
        <f t="shared" si="281"/>
        <v>0:1, 332:346</v>
      </c>
      <c r="CJ311" s="268" t="str">
        <f t="shared" si="281"/>
        <v>50:51, 332:346</v>
      </c>
      <c r="CK311" s="268" t="str">
        <f t="shared" si="281"/>
        <v>51:52, 332:346</v>
      </c>
      <c r="CL311" s="268" t="str">
        <f t="shared" si="281"/>
        <v>52:53, 332:346</v>
      </c>
      <c r="CM311" s="268" t="str">
        <f t="shared" si="281"/>
        <v>53:54, 332:346</v>
      </c>
      <c r="CN311" s="268" t="str">
        <f t="shared" si="281"/>
        <v>54:55, 332:346</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194:195</v>
      </c>
      <c r="S312" s="291" t="str">
        <f>LEFT(S310,FIND(":",S310)-1)+i.BMToffset_r2&amp;":"&amp;RIGHT(S310,LEN(S310)-FIND(":",S310))+i.BMToffset_r2</f>
        <v>195:196</v>
      </c>
      <c r="T312" s="291" t="str">
        <f>LEFT(T310,FIND(":",T310)-1)+i.BMToffset_r2&amp;":"&amp;RIGHT(T310,LEN(T310)-FIND(":",T310))+i.BMToffset_r2</f>
        <v>196:197</v>
      </c>
      <c r="U312" s="291" t="str">
        <f>LEFT(U310,FIND(":",U310)-1)+i.BMToffset_r2&amp;":"&amp;RIGHT(U310,LEN(U310)-FIND(":",U310))+i.BMToffset_r2</f>
        <v>197:198</v>
      </c>
      <c r="V312" s="291" t="str">
        <f>LEFT(V310,FIND(":",V310)-1)+i.BMToffset_r2&amp;":"&amp;RIGHT(V310,LEN(V310)-FIND(":",V310))+i.BMToffset_r2</f>
        <v>198:199</v>
      </c>
      <c r="W312" s="269" t="str">
        <f>P312</f>
        <v>0:1</v>
      </c>
      <c r="X312" s="269" t="str">
        <f t="shared" ref="X312:CN312" si="282">Q312</f>
        <v>0:1</v>
      </c>
      <c r="Y312" s="269" t="str">
        <f t="shared" si="282"/>
        <v>194:195</v>
      </c>
      <c r="Z312" s="269" t="str">
        <f t="shared" si="282"/>
        <v>195:196</v>
      </c>
      <c r="AA312" s="269" t="str">
        <f t="shared" si="282"/>
        <v>196:197</v>
      </c>
      <c r="AB312" s="269" t="str">
        <f t="shared" si="282"/>
        <v>197:198</v>
      </c>
      <c r="AC312" s="269" t="str">
        <f t="shared" si="282"/>
        <v>198:199</v>
      </c>
      <c r="AD312" s="269" t="str">
        <f t="shared" si="282"/>
        <v>0:1</v>
      </c>
      <c r="AE312" s="269" t="str">
        <f t="shared" si="282"/>
        <v>0:1</v>
      </c>
      <c r="AF312" s="269" t="str">
        <f t="shared" si="282"/>
        <v>194:195</v>
      </c>
      <c r="AG312" s="269" t="str">
        <f t="shared" si="282"/>
        <v>195:196</v>
      </c>
      <c r="AH312" s="269" t="str">
        <f t="shared" si="282"/>
        <v>196:197</v>
      </c>
      <c r="AI312" s="269" t="str">
        <f t="shared" si="282"/>
        <v>197:198</v>
      </c>
      <c r="AJ312" s="269" t="str">
        <f t="shared" si="282"/>
        <v>198:199</v>
      </c>
      <c r="AK312" s="269" t="str">
        <f t="shared" si="282"/>
        <v>0:1</v>
      </c>
      <c r="AL312" s="269" t="str">
        <f t="shared" si="282"/>
        <v>0:1</v>
      </c>
      <c r="AM312" s="269" t="str">
        <f t="shared" si="282"/>
        <v>194:195</v>
      </c>
      <c r="AN312" s="269" t="str">
        <f t="shared" si="282"/>
        <v>195:196</v>
      </c>
      <c r="AO312" s="269" t="str">
        <f t="shared" si="282"/>
        <v>196:197</v>
      </c>
      <c r="AP312" s="269" t="str">
        <f t="shared" si="282"/>
        <v>197:198</v>
      </c>
      <c r="AQ312" s="269" t="str">
        <f t="shared" si="282"/>
        <v>198:199</v>
      </c>
      <c r="AR312" s="269" t="str">
        <f t="shared" ref="AR312:BE312" si="283">AD312</f>
        <v>0:1</v>
      </c>
      <c r="AS312" s="269" t="str">
        <f t="shared" si="283"/>
        <v>0:1</v>
      </c>
      <c r="AT312" s="269" t="str">
        <f t="shared" si="283"/>
        <v>194:195</v>
      </c>
      <c r="AU312" s="269" t="str">
        <f t="shared" si="283"/>
        <v>195:196</v>
      </c>
      <c r="AV312" s="269" t="str">
        <f t="shared" si="283"/>
        <v>196:197</v>
      </c>
      <c r="AW312" s="269" t="str">
        <f t="shared" si="283"/>
        <v>197:198</v>
      </c>
      <c r="AX312" s="269" t="str">
        <f t="shared" si="283"/>
        <v>198:199</v>
      </c>
      <c r="AY312" s="269" t="str">
        <f t="shared" si="283"/>
        <v>0:1</v>
      </c>
      <c r="AZ312" s="269" t="str">
        <f t="shared" si="283"/>
        <v>0:1</v>
      </c>
      <c r="BA312" s="269" t="str">
        <f t="shared" si="283"/>
        <v>194:195</v>
      </c>
      <c r="BB312" s="269" t="str">
        <f t="shared" si="283"/>
        <v>195:196</v>
      </c>
      <c r="BC312" s="269" t="str">
        <f t="shared" si="283"/>
        <v>196:197</v>
      </c>
      <c r="BD312" s="269" t="str">
        <f t="shared" si="283"/>
        <v>197:198</v>
      </c>
      <c r="BE312" s="269" t="str">
        <f t="shared" si="283"/>
        <v>198:199</v>
      </c>
      <c r="BF312" s="269" t="str">
        <f t="shared" si="282"/>
        <v>0:1</v>
      </c>
      <c r="BG312" s="269" t="str">
        <f t="shared" si="282"/>
        <v>0:1</v>
      </c>
      <c r="BH312" s="269" t="str">
        <f t="shared" si="282"/>
        <v>194:195</v>
      </c>
      <c r="BI312" s="269" t="str">
        <f t="shared" si="282"/>
        <v>195:196</v>
      </c>
      <c r="BJ312" s="269" t="str">
        <f t="shared" si="282"/>
        <v>196:197</v>
      </c>
      <c r="BK312" s="269" t="str">
        <f t="shared" si="282"/>
        <v>197:198</v>
      </c>
      <c r="BL312" s="269" t="str">
        <f t="shared" si="282"/>
        <v>198:199</v>
      </c>
      <c r="BM312" s="269" t="str">
        <f t="shared" si="282"/>
        <v>0:1</v>
      </c>
      <c r="BN312" s="269" t="str">
        <f t="shared" si="282"/>
        <v>0:1</v>
      </c>
      <c r="BO312" s="269" t="str">
        <f t="shared" si="282"/>
        <v>194:195</v>
      </c>
      <c r="BP312" s="269" t="str">
        <f t="shared" si="282"/>
        <v>195:196</v>
      </c>
      <c r="BQ312" s="269" t="str">
        <f t="shared" si="282"/>
        <v>196:197</v>
      </c>
      <c r="BR312" s="269" t="str">
        <f t="shared" si="282"/>
        <v>197:198</v>
      </c>
      <c r="BS312" s="269" t="str">
        <f t="shared" si="282"/>
        <v>198:199</v>
      </c>
      <c r="BT312" s="269" t="str">
        <f t="shared" si="282"/>
        <v>0:1</v>
      </c>
      <c r="BU312" s="269" t="str">
        <f t="shared" si="282"/>
        <v>0:1</v>
      </c>
      <c r="BV312" s="269" t="str">
        <f t="shared" si="282"/>
        <v>194:195</v>
      </c>
      <c r="BW312" s="269" t="str">
        <f t="shared" si="282"/>
        <v>195:196</v>
      </c>
      <c r="BX312" s="269" t="str">
        <f t="shared" si="282"/>
        <v>196:197</v>
      </c>
      <c r="BY312" s="269" t="str">
        <f t="shared" si="282"/>
        <v>197:198</v>
      </c>
      <c r="BZ312" s="269" t="str">
        <f t="shared" si="282"/>
        <v>198:199</v>
      </c>
      <c r="CA312" s="269" t="str">
        <f t="shared" si="282"/>
        <v>0:1</v>
      </c>
      <c r="CB312" s="269" t="str">
        <f t="shared" si="282"/>
        <v>0:1</v>
      </c>
      <c r="CC312" s="269" t="str">
        <f t="shared" si="282"/>
        <v>194:195</v>
      </c>
      <c r="CD312" s="269" t="str">
        <f t="shared" si="282"/>
        <v>195:196</v>
      </c>
      <c r="CE312" s="269" t="str">
        <f t="shared" si="282"/>
        <v>196:197</v>
      </c>
      <c r="CF312" s="269" t="str">
        <f t="shared" si="282"/>
        <v>197:198</v>
      </c>
      <c r="CG312" s="269" t="str">
        <f t="shared" si="282"/>
        <v>198:199</v>
      </c>
      <c r="CH312" s="269" t="str">
        <f t="shared" si="282"/>
        <v>0:1</v>
      </c>
      <c r="CI312" s="269" t="str">
        <f t="shared" si="282"/>
        <v>0:1</v>
      </c>
      <c r="CJ312" s="269" t="str">
        <f t="shared" si="282"/>
        <v>194:195</v>
      </c>
      <c r="CK312" s="269" t="str">
        <f t="shared" si="282"/>
        <v>195:196</v>
      </c>
      <c r="CL312" s="269" t="str">
        <f t="shared" si="282"/>
        <v>196:197</v>
      </c>
      <c r="CM312" s="269" t="str">
        <f t="shared" si="282"/>
        <v>197:198</v>
      </c>
      <c r="CN312" s="269" t="str">
        <f t="shared" si="282"/>
        <v>198:199</v>
      </c>
    </row>
    <row r="313" spans="1:92" ht="78" outlineLevel="1">
      <c r="B313" s="32"/>
      <c r="C313" s="158"/>
      <c r="D313" s="158"/>
      <c r="E313" s="158"/>
      <c r="F313" s="158"/>
      <c r="G313" s="158"/>
      <c r="H313" s="158"/>
      <c r="I313" s="158"/>
      <c r="J313" s="158"/>
      <c r="K313" s="158"/>
      <c r="L313" s="158"/>
      <c r="M313" s="158"/>
      <c r="N313" s="30"/>
      <c r="O313" s="30"/>
      <c r="P313" s="267" t="str">
        <f t="shared" ref="P313:CH313" si="284">P312&amp;", "&amp;P$309</f>
        <v>0:1, 64:72</v>
      </c>
      <c r="Q313" s="267" t="str">
        <f t="shared" si="284"/>
        <v>0:1, 72:86</v>
      </c>
      <c r="R313" s="267" t="str">
        <f t="shared" si="284"/>
        <v>194:195, 72:86</v>
      </c>
      <c r="S313" s="267" t="str">
        <f t="shared" si="284"/>
        <v>195:196, 72:86</v>
      </c>
      <c r="T313" s="267" t="str">
        <f t="shared" si="284"/>
        <v>196:197, 72:86</v>
      </c>
      <c r="U313" s="267" t="str">
        <f t="shared" si="284"/>
        <v>197:198, 72:86</v>
      </c>
      <c r="V313" s="267" t="str">
        <f t="shared" si="284"/>
        <v>198:199, 72:86</v>
      </c>
      <c r="W313" s="267" t="str">
        <f t="shared" si="284"/>
        <v>0:1, 66:74</v>
      </c>
      <c r="X313" s="267" t="str">
        <f t="shared" si="284"/>
        <v>0:1, 74:88</v>
      </c>
      <c r="Y313" s="267" t="str">
        <f t="shared" si="284"/>
        <v>194:195, 74:88</v>
      </c>
      <c r="Z313" s="267" t="str">
        <f t="shared" si="284"/>
        <v>195:196, 74:88</v>
      </c>
      <c r="AA313" s="267" t="str">
        <f t="shared" si="284"/>
        <v>196:197, 74:88</v>
      </c>
      <c r="AB313" s="267" t="str">
        <f t="shared" si="284"/>
        <v>197:198, 74:88</v>
      </c>
      <c r="AC313" s="267" t="str">
        <f t="shared" si="284"/>
        <v>198:199, 74:88</v>
      </c>
      <c r="AD313" s="267" t="str">
        <f t="shared" si="284"/>
        <v>0:1, 69:77</v>
      </c>
      <c r="AE313" s="267" t="str">
        <f t="shared" si="284"/>
        <v>0:1, 77:91</v>
      </c>
      <c r="AF313" s="267" t="str">
        <f t="shared" si="284"/>
        <v>194:195, 77:91</v>
      </c>
      <c r="AG313" s="267" t="str">
        <f t="shared" si="284"/>
        <v>195:196, 77:91</v>
      </c>
      <c r="AH313" s="267" t="str">
        <f t="shared" si="284"/>
        <v>196:197, 77:91</v>
      </c>
      <c r="AI313" s="267" t="str">
        <f t="shared" si="284"/>
        <v>197:198, 77:91</v>
      </c>
      <c r="AJ313" s="267" t="str">
        <f t="shared" si="284"/>
        <v>198:199, 77:91</v>
      </c>
      <c r="AK313" s="267" t="str">
        <f t="shared" si="284"/>
        <v>0:1, 71:79</v>
      </c>
      <c r="AL313" s="267" t="str">
        <f t="shared" si="284"/>
        <v>0:1, 79:93</v>
      </c>
      <c r="AM313" s="267" t="str">
        <f t="shared" si="284"/>
        <v>194:195, 79:93</v>
      </c>
      <c r="AN313" s="267" t="str">
        <f t="shared" si="284"/>
        <v>195:196, 79:93</v>
      </c>
      <c r="AO313" s="267" t="str">
        <f t="shared" si="284"/>
        <v>196:197, 79:93</v>
      </c>
      <c r="AP313" s="267" t="str">
        <f t="shared" si="284"/>
        <v>197:198, 79:93</v>
      </c>
      <c r="AQ313" s="267" t="str">
        <f t="shared" si="284"/>
        <v>198:199, 79:93</v>
      </c>
      <c r="AR313" s="267" t="str">
        <f t="shared" ref="AR313:AX313" si="285">AR312&amp;", "&amp;AR$309</f>
        <v>0:1, 73:81</v>
      </c>
      <c r="AS313" s="267" t="str">
        <f t="shared" si="285"/>
        <v>0:1, 81:95</v>
      </c>
      <c r="AT313" s="267" t="str">
        <f t="shared" si="285"/>
        <v>194:195, 81:95</v>
      </c>
      <c r="AU313" s="267" t="str">
        <f t="shared" si="285"/>
        <v>195:196, 81:95</v>
      </c>
      <c r="AV313" s="267" t="str">
        <f t="shared" si="285"/>
        <v>196:197, 81:95</v>
      </c>
      <c r="AW313" s="267" t="str">
        <f t="shared" si="285"/>
        <v>197:198, 81:95</v>
      </c>
      <c r="AX313" s="267" t="str">
        <f t="shared" si="285"/>
        <v>198:199, 81:95</v>
      </c>
      <c r="AY313" s="267" t="str">
        <f t="shared" si="284"/>
        <v>0:1, 64:72</v>
      </c>
      <c r="AZ313" s="267" t="str">
        <f t="shared" si="284"/>
        <v>0:1, 72:86</v>
      </c>
      <c r="BA313" s="267" t="str">
        <f t="shared" si="284"/>
        <v>194:195, 72:86</v>
      </c>
      <c r="BB313" s="267" t="str">
        <f t="shared" si="284"/>
        <v>195:196, 72:86</v>
      </c>
      <c r="BC313" s="267" t="str">
        <f t="shared" si="284"/>
        <v>196:197, 72:86</v>
      </c>
      <c r="BD313" s="267" t="str">
        <f t="shared" si="284"/>
        <v>197:198, 72:86</v>
      </c>
      <c r="BE313" s="267" t="str">
        <f t="shared" si="284"/>
        <v>198:199, 72:86</v>
      </c>
      <c r="BF313" s="267" t="str">
        <f t="shared" si="284"/>
        <v>0:1, 111:124</v>
      </c>
      <c r="BG313" s="267" t="str">
        <f t="shared" si="284"/>
        <v>0:1, 124:138</v>
      </c>
      <c r="BH313" s="267" t="str">
        <f t="shared" si="284"/>
        <v>194:195, 124:138</v>
      </c>
      <c r="BI313" s="267" t="str">
        <f t="shared" si="284"/>
        <v>195:196, 124:138</v>
      </c>
      <c r="BJ313" s="267" t="str">
        <f t="shared" si="284"/>
        <v>196:197, 124:138</v>
      </c>
      <c r="BK313" s="267" t="str">
        <f t="shared" si="284"/>
        <v>197:198, 124:138</v>
      </c>
      <c r="BL313" s="267" t="str">
        <f t="shared" si="284"/>
        <v>198:199, 124:138</v>
      </c>
      <c r="BM313" s="267" t="str">
        <f t="shared" si="284"/>
        <v>0:1, 163:176</v>
      </c>
      <c r="BN313" s="267" t="str">
        <f t="shared" si="284"/>
        <v>0:1, 176:190</v>
      </c>
      <c r="BO313" s="267" t="str">
        <f t="shared" si="284"/>
        <v>194:195, 176:190</v>
      </c>
      <c r="BP313" s="267" t="str">
        <f t="shared" si="284"/>
        <v>195:196, 176:190</v>
      </c>
      <c r="BQ313" s="267" t="str">
        <f t="shared" si="284"/>
        <v>196:197, 176:190</v>
      </c>
      <c r="BR313" s="267" t="str">
        <f t="shared" si="284"/>
        <v>197:198, 176:190</v>
      </c>
      <c r="BS313" s="267" t="str">
        <f t="shared" si="284"/>
        <v>198:199, 176:190</v>
      </c>
      <c r="BT313" s="267" t="str">
        <f t="shared" si="284"/>
        <v>0:1, 215:228</v>
      </c>
      <c r="BU313" s="267" t="str">
        <f t="shared" si="284"/>
        <v>0:1, 228:242</v>
      </c>
      <c r="BV313" s="267" t="str">
        <f t="shared" si="284"/>
        <v>194:195, 228:242</v>
      </c>
      <c r="BW313" s="267" t="str">
        <f t="shared" si="284"/>
        <v>195:196, 228:242</v>
      </c>
      <c r="BX313" s="267" t="str">
        <f t="shared" si="284"/>
        <v>196:197, 228:242</v>
      </c>
      <c r="BY313" s="267" t="str">
        <f t="shared" si="284"/>
        <v>197:198, 228:242</v>
      </c>
      <c r="BZ313" s="267" t="str">
        <f t="shared" si="284"/>
        <v>198:199, 228:242</v>
      </c>
      <c r="CA313" s="267" t="str">
        <f t="shared" si="284"/>
        <v>0:1, 267:280</v>
      </c>
      <c r="CB313" s="267" t="str">
        <f t="shared" si="284"/>
        <v>0:1, 280:294</v>
      </c>
      <c r="CC313" s="267" t="str">
        <f t="shared" si="284"/>
        <v>194:195, 280:294</v>
      </c>
      <c r="CD313" s="267" t="str">
        <f t="shared" si="284"/>
        <v>195:196, 280:294</v>
      </c>
      <c r="CE313" s="267" t="str">
        <f t="shared" si="284"/>
        <v>196:197, 280:294</v>
      </c>
      <c r="CF313" s="267" t="str">
        <f t="shared" si="284"/>
        <v>197:198, 280:294</v>
      </c>
      <c r="CG313" s="267" t="str">
        <f t="shared" si="284"/>
        <v>198:199, 280:294</v>
      </c>
      <c r="CH313" s="267" t="str">
        <f t="shared" si="284"/>
        <v>0:1, 319:332</v>
      </c>
      <c r="CI313" s="267" t="str">
        <f t="shared" ref="CI313:CN313" si="286">CI312&amp;", "&amp;CI$309</f>
        <v>0:1, 332:346</v>
      </c>
      <c r="CJ313" s="267" t="str">
        <f t="shared" si="286"/>
        <v>194:195, 332:346</v>
      </c>
      <c r="CK313" s="267" t="str">
        <f t="shared" si="286"/>
        <v>195:196, 332:346</v>
      </c>
      <c r="CL313" s="267" t="str">
        <f t="shared" si="286"/>
        <v>196:197, 332:346</v>
      </c>
      <c r="CM313" s="267" t="str">
        <f t="shared" si="286"/>
        <v>197:198, 332:346</v>
      </c>
      <c r="CN313" s="267" t="str">
        <f t="shared" si="286"/>
        <v>198:199, 332:346</v>
      </c>
    </row>
    <row r="314" spans="1:92" outlineLevel="1"/>
    <row r="315" spans="1:92" outlineLevel="1">
      <c r="BE315">
        <f>BF315-13</f>
        <v>98</v>
      </c>
      <c r="BF315">
        <f>BF$308</f>
        <v>111</v>
      </c>
      <c r="BL315">
        <f t="shared" ref="BL315" si="287">BM315-13</f>
        <v>150</v>
      </c>
      <c r="BM315">
        <f>BM$308</f>
        <v>163</v>
      </c>
      <c r="BS315">
        <f t="shared" ref="BS315" si="288">BT315-13</f>
        <v>202</v>
      </c>
      <c r="BT315">
        <f>BT$308</f>
        <v>215</v>
      </c>
      <c r="BZ315">
        <f t="shared" ref="BZ315" si="289">CA315-13</f>
        <v>254</v>
      </c>
      <c r="CA315">
        <f>CA$308</f>
        <v>267</v>
      </c>
      <c r="CG315">
        <f t="shared" ref="CG315" si="290">CH315-13</f>
        <v>306</v>
      </c>
      <c r="CH315">
        <f>CH$308</f>
        <v>319</v>
      </c>
    </row>
    <row r="316" spans="1:92" outlineLevel="1">
      <c r="BF316" t="str">
        <f>BE315&amp;":"&amp;BF315</f>
        <v>98:111</v>
      </c>
      <c r="BM316" t="str">
        <f t="shared" ref="BM316" si="291">BL315&amp;":"&amp;BM315</f>
        <v>150:163</v>
      </c>
      <c r="BT316" t="str">
        <f t="shared" ref="BT316" si="292">BS315&amp;":"&amp;BT315</f>
        <v>202:215</v>
      </c>
      <c r="CA316" t="str">
        <f t="shared" ref="CA316" si="293">BZ315&amp;":"&amp;CA315</f>
        <v>254:267</v>
      </c>
      <c r="CH316" t="str">
        <f t="shared" ref="CH316" si="294">CG315&amp;":"&amp;CH315</f>
        <v>306:319</v>
      </c>
    </row>
    <row r="317" spans="1:92" outlineLevel="1">
      <c r="BF317" t="str">
        <f>INDEX(i.TOL_indices,d.TOL,1)</f>
        <v>67:68</v>
      </c>
      <c r="BM317" t="str">
        <f>INDEX(i.TOL_indices,d.TOL,1)</f>
        <v>67:68</v>
      </c>
      <c r="BT317" t="str">
        <f>INDEX(i.TOL_indices,d.TOL,1)</f>
        <v>67:68</v>
      </c>
      <c r="CA317" t="str">
        <f>INDEX(i.TOL_indices,d.TOL,1)</f>
        <v>67:68</v>
      </c>
      <c r="CH317" t="str">
        <f>INDEX(i.TOL_indices,d.TOL,1)</f>
        <v>67:68</v>
      </c>
    </row>
    <row r="318" spans="1:92" ht="66.75" outlineLevel="1">
      <c r="BF318" s="268" t="str">
        <f>BF317&amp;", "&amp;BF$316</f>
        <v>67:68, 98:111</v>
      </c>
      <c r="BM318" s="268" t="str">
        <f t="shared" ref="BM318" si="295">BM317&amp;", "&amp;BM$316</f>
        <v>67:68, 150:163</v>
      </c>
      <c r="BT318" s="268" t="str">
        <f t="shared" ref="BT318" si="296">BT317&amp;", "&amp;BT$316</f>
        <v>67:68, 202:215</v>
      </c>
      <c r="CA318" s="268" t="str">
        <f t="shared" ref="CA318" si="297">CA317&amp;", "&amp;CA$316</f>
        <v>67:68, 254:267</v>
      </c>
      <c r="CH318" s="268" t="str">
        <f t="shared" ref="CH318" si="298">CH317&amp;", "&amp;CH$316</f>
        <v>67:68, 306:319</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ollapsed="1">
      <c r="A669" s="193" t="s">
        <v>1405</v>
      </c>
    </row>
    <row r="670" spans="1:30" ht="17.25" hidden="1"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hidden="1"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hidden="1" outlineLevel="1">
      <c r="C672" s="135" t="s">
        <v>1420</v>
      </c>
      <c r="D672" s="135" t="s">
        <v>1421</v>
      </c>
      <c r="L672" s="158" t="s">
        <v>1422</v>
      </c>
      <c r="M672" s="158"/>
      <c r="R672" s="135" t="s">
        <v>1423</v>
      </c>
      <c r="S672" s="135" t="s">
        <v>1424</v>
      </c>
      <c r="T672" s="135" t="s">
        <v>1423</v>
      </c>
      <c r="U672" s="135" t="s">
        <v>1424</v>
      </c>
      <c r="V672" s="34" t="s">
        <v>1425</v>
      </c>
    </row>
    <row r="673" spans="1:30" hidden="1" outlineLevel="1">
      <c r="A673" t="s">
        <v>1250</v>
      </c>
      <c r="B673" t="s">
        <v>867</v>
      </c>
      <c r="C673" s="405">
        <f t="shared" ref="C673:D680" si="299">T673</f>
        <v>0</v>
      </c>
      <c r="D673" s="405">
        <f t="shared" si="299"/>
        <v>0</v>
      </c>
      <c r="G673" s="32" t="s">
        <v>1426</v>
      </c>
      <c r="H673" s="406">
        <v>0.35</v>
      </c>
      <c r="I673" s="406">
        <v>0.5</v>
      </c>
      <c r="J673" s="407">
        <v>1.5</v>
      </c>
      <c r="K673" s="407">
        <v>1.8</v>
      </c>
      <c r="L673" s="408">
        <f t="shared" ref="L673:M680" si="300">CHOOSE(d.Region,Y673,AA673,AC673)</f>
        <v>0</v>
      </c>
      <c r="M673" s="409">
        <f t="shared" si="300"/>
        <v>0</v>
      </c>
      <c r="N673" s="251">
        <v>200</v>
      </c>
      <c r="O673" s="410"/>
      <c r="P673" s="410"/>
      <c r="Q673" s="410"/>
      <c r="R673" s="411">
        <f>$H673/(2-$H673)*$N673</f>
        <v>42.424242424242422</v>
      </c>
      <c r="S673" s="411">
        <f>-(1-$H673)/(2-$H673)*$N673</f>
        <v>-78.787878787878796</v>
      </c>
      <c r="T673" s="412">
        <f>L673*R673/100</f>
        <v>0</v>
      </c>
      <c r="U673" s="412">
        <f>M673*S673/100</f>
        <v>0</v>
      </c>
      <c r="V673" s="412">
        <f t="shared" ref="V673:V680" si="301">((1-$H673)*T673+2*$H673*U673)/(1+$H673)</f>
        <v>0</v>
      </c>
      <c r="Y673" s="413">
        <v>0</v>
      </c>
      <c r="Z673" s="413">
        <v>0</v>
      </c>
      <c r="AA673" s="414">
        <f>Y673</f>
        <v>0</v>
      </c>
      <c r="AB673" s="414">
        <f>Z673</f>
        <v>0</v>
      </c>
      <c r="AC673" s="414">
        <f>AA673</f>
        <v>0</v>
      </c>
      <c r="AD673" s="414">
        <f>AB673</f>
        <v>0</v>
      </c>
    </row>
    <row r="674" spans="1:30" hidden="1" outlineLevel="1">
      <c r="B674" t="s">
        <v>378</v>
      </c>
      <c r="C674" s="405">
        <f t="shared" si="299"/>
        <v>0</v>
      </c>
      <c r="D674" s="405">
        <f t="shared" si="299"/>
        <v>0</v>
      </c>
      <c r="G674" s="32" t="s">
        <v>1427</v>
      </c>
      <c r="H674" s="415">
        <f>H673</f>
        <v>0.35</v>
      </c>
      <c r="I674" s="415">
        <f>I673</f>
        <v>0.5</v>
      </c>
      <c r="J674" s="416">
        <f t="shared" ref="J674:K680" si="302">J673</f>
        <v>1.5</v>
      </c>
      <c r="K674" s="416">
        <f t="shared" si="302"/>
        <v>1.8</v>
      </c>
      <c r="L674" s="417">
        <f t="shared" si="300"/>
        <v>0</v>
      </c>
      <c r="M674" s="418">
        <f t="shared" si="300"/>
        <v>0</v>
      </c>
      <c r="N674" s="34"/>
      <c r="O674" s="410">
        <f>MIN($H674*$K674*(1-$I674),(1-$H674)*$I674*$J674)</f>
        <v>0.315</v>
      </c>
      <c r="P674" s="410">
        <f>$O674/$J674/(1-$H674)</f>
        <v>0.32307692307692304</v>
      </c>
      <c r="Q674" s="410">
        <f>$O674/$K674/$H674</f>
        <v>0.5</v>
      </c>
      <c r="R674" s="410"/>
      <c r="S674" s="410"/>
      <c r="T674" s="412">
        <f t="shared" ref="T674:U676" si="303">P674*L674</f>
        <v>0</v>
      </c>
      <c r="U674" s="412">
        <f t="shared" si="303"/>
        <v>0</v>
      </c>
      <c r="V674" s="412">
        <f t="shared" si="301"/>
        <v>0</v>
      </c>
      <c r="X674" s="419">
        <v>850</v>
      </c>
      <c r="Y674" s="420">
        <v>0</v>
      </c>
      <c r="Z674" s="421">
        <v>0</v>
      </c>
      <c r="AA674" s="420">
        <v>0</v>
      </c>
      <c r="AB674" s="421">
        <v>0</v>
      </c>
      <c r="AC674" s="420">
        <v>0</v>
      </c>
      <c r="AD674" s="421">
        <v>0</v>
      </c>
    </row>
    <row r="675" spans="1:30" hidden="1" outlineLevel="1">
      <c r="B675" t="s">
        <v>1083</v>
      </c>
      <c r="C675" s="405">
        <f t="shared" si="299"/>
        <v>0</v>
      </c>
      <c r="D675" s="405">
        <f t="shared" si="299"/>
        <v>0</v>
      </c>
      <c r="G675" s="32"/>
      <c r="H675" s="415">
        <f>H674</f>
        <v>0.35</v>
      </c>
      <c r="I675" s="415">
        <f t="shared" ref="I675:I680" si="304">I674</f>
        <v>0.5</v>
      </c>
      <c r="J675" s="416">
        <f t="shared" si="302"/>
        <v>1.5</v>
      </c>
      <c r="K675" s="416">
        <f t="shared" si="302"/>
        <v>1.8</v>
      </c>
      <c r="L675" s="417">
        <f t="shared" si="300"/>
        <v>0</v>
      </c>
      <c r="M675" s="418">
        <f t="shared" si="300"/>
        <v>0</v>
      </c>
      <c r="N675" s="34"/>
      <c r="O675" s="410">
        <f>MIN($H675*$K675*(1-$I675),(1-$H675)*$I675*$J675)</f>
        <v>0.315</v>
      </c>
      <c r="P675" s="410">
        <f>$O675/$J675/(1-$H675)</f>
        <v>0.32307692307692304</v>
      </c>
      <c r="Q675" s="410">
        <f>$O675/$K675/$H675</f>
        <v>0.5</v>
      </c>
      <c r="R675" s="410"/>
      <c r="S675" s="410"/>
      <c r="T675" s="412">
        <f t="shared" si="303"/>
        <v>0</v>
      </c>
      <c r="U675" s="412">
        <f t="shared" si="303"/>
        <v>0</v>
      </c>
      <c r="V675" s="412">
        <f t="shared" si="301"/>
        <v>0</v>
      </c>
      <c r="X675" s="419">
        <v>1000</v>
      </c>
      <c r="Y675" s="422">
        <v>0</v>
      </c>
      <c r="Z675" s="423">
        <v>0</v>
      </c>
      <c r="AA675" s="422">
        <v>0</v>
      </c>
      <c r="AB675" s="423">
        <v>0</v>
      </c>
      <c r="AC675" s="422">
        <v>0</v>
      </c>
      <c r="AD675" s="423">
        <v>0</v>
      </c>
    </row>
    <row r="676" spans="1:30" hidden="1" outlineLevel="1">
      <c r="B676" t="s">
        <v>1428</v>
      </c>
      <c r="C676" s="405">
        <f t="shared" si="299"/>
        <v>0</v>
      </c>
      <c r="D676" s="405">
        <f t="shared" si="299"/>
        <v>0</v>
      </c>
      <c r="G676" s="32"/>
      <c r="H676" s="415">
        <f>H675</f>
        <v>0.35</v>
      </c>
      <c r="I676" s="415">
        <f t="shared" si="304"/>
        <v>0.5</v>
      </c>
      <c r="J676" s="416">
        <f t="shared" si="302"/>
        <v>1.5</v>
      </c>
      <c r="K676" s="416">
        <f t="shared" si="302"/>
        <v>1.8</v>
      </c>
      <c r="L676" s="424">
        <f t="shared" si="300"/>
        <v>0</v>
      </c>
      <c r="M676" s="425">
        <f t="shared" si="300"/>
        <v>0</v>
      </c>
      <c r="N676" s="34"/>
      <c r="O676" s="410">
        <f>MIN($H676*$K676*(1-$I676),(1-$H676)*$I676*$J676)</f>
        <v>0.315</v>
      </c>
      <c r="P676" s="410">
        <f>$O676/$J676/(1-$H676)</f>
        <v>0.32307692307692304</v>
      </c>
      <c r="Q676" s="410">
        <f>$O676/$K676/$H676</f>
        <v>0.5</v>
      </c>
      <c r="R676" s="410"/>
      <c r="S676" s="410"/>
      <c r="T676" s="412">
        <f t="shared" si="303"/>
        <v>0</v>
      </c>
      <c r="U676" s="412">
        <f t="shared" si="303"/>
        <v>0</v>
      </c>
      <c r="V676" s="412">
        <f t="shared" si="301"/>
        <v>0</v>
      </c>
      <c r="X676" s="419">
        <v>1200</v>
      </c>
      <c r="Y676" s="426">
        <v>0</v>
      </c>
      <c r="Z676" s="427">
        <v>0</v>
      </c>
      <c r="AA676" s="426">
        <v>0</v>
      </c>
      <c r="AB676" s="427">
        <v>0</v>
      </c>
      <c r="AC676" s="426">
        <v>0</v>
      </c>
      <c r="AD676" s="427">
        <v>0</v>
      </c>
    </row>
    <row r="677" spans="1:30" hidden="1" outlineLevel="1">
      <c r="A677" t="s">
        <v>878</v>
      </c>
      <c r="B677" t="s">
        <v>867</v>
      </c>
      <c r="C677" s="405">
        <f t="shared" si="299"/>
        <v>0</v>
      </c>
      <c r="D677" s="405">
        <f t="shared" si="299"/>
        <v>0</v>
      </c>
      <c r="G677" s="32" t="s">
        <v>1426</v>
      </c>
      <c r="H677" s="406">
        <v>0.5</v>
      </c>
      <c r="I677" s="415">
        <f t="shared" si="304"/>
        <v>0.5</v>
      </c>
      <c r="J677" s="416">
        <f t="shared" si="302"/>
        <v>1.5</v>
      </c>
      <c r="K677" s="416">
        <f t="shared" si="302"/>
        <v>1.8</v>
      </c>
      <c r="L677" s="408">
        <f t="shared" si="300"/>
        <v>0</v>
      </c>
      <c r="M677" s="409">
        <f t="shared" si="300"/>
        <v>0</v>
      </c>
      <c r="N677" s="251">
        <v>200</v>
      </c>
      <c r="O677" s="410"/>
      <c r="P677" s="410"/>
      <c r="Q677" s="410"/>
      <c r="R677" s="411">
        <f>$H677/(2-$H677)*$N677</f>
        <v>66.666666666666657</v>
      </c>
      <c r="S677" s="411">
        <f>-(1-$H677)/(2-$H677)*$N677</f>
        <v>-66.666666666666657</v>
      </c>
      <c r="T677" s="412">
        <f>L677*R677/100</f>
        <v>0</v>
      </c>
      <c r="U677" s="412">
        <f>M677*S677/100</f>
        <v>0</v>
      </c>
      <c r="V677" s="412">
        <f t="shared" si="301"/>
        <v>0</v>
      </c>
      <c r="X677" s="419"/>
      <c r="Y677" s="413">
        <v>0</v>
      </c>
      <c r="Z677" s="413">
        <v>0</v>
      </c>
      <c r="AA677" s="414">
        <f>Y677</f>
        <v>0</v>
      </c>
      <c r="AB677" s="414">
        <f>Z677</f>
        <v>0</v>
      </c>
      <c r="AC677" s="414">
        <f>AA677</f>
        <v>0</v>
      </c>
      <c r="AD677" s="414">
        <f>AB677</f>
        <v>0</v>
      </c>
    </row>
    <row r="678" spans="1:30" hidden="1" outlineLevel="1">
      <c r="B678" t="s">
        <v>378</v>
      </c>
      <c r="C678" s="405">
        <f t="shared" si="299"/>
        <v>0</v>
      </c>
      <c r="D678" s="405">
        <f t="shared" si="299"/>
        <v>0</v>
      </c>
      <c r="G678" s="32" t="s">
        <v>1427</v>
      </c>
      <c r="H678" s="415">
        <f>H677</f>
        <v>0.5</v>
      </c>
      <c r="I678" s="415">
        <f t="shared" si="304"/>
        <v>0.5</v>
      </c>
      <c r="J678" s="416">
        <f t="shared" si="302"/>
        <v>1.5</v>
      </c>
      <c r="K678" s="416">
        <f t="shared" si="302"/>
        <v>1.8</v>
      </c>
      <c r="L678" s="417">
        <f t="shared" si="300"/>
        <v>0</v>
      </c>
      <c r="M678" s="418">
        <f t="shared" si="300"/>
        <v>0</v>
      </c>
      <c r="N678" s="34"/>
      <c r="O678" s="410">
        <f>MIN($H678*$K678*(1-$I678),(1-$H678)*$I678*$J678)</f>
        <v>0.375</v>
      </c>
      <c r="P678" s="410">
        <f>$O678/$J678/(1-$H678)</f>
        <v>0.5</v>
      </c>
      <c r="Q678" s="410">
        <f>$O678/$K678/$H678</f>
        <v>0.41666666666666663</v>
      </c>
      <c r="R678" s="410"/>
      <c r="S678" s="410"/>
      <c r="T678" s="412">
        <f t="shared" ref="T678:U680" si="305">P678*L678</f>
        <v>0</v>
      </c>
      <c r="U678" s="412">
        <f t="shared" si="305"/>
        <v>0</v>
      </c>
      <c r="V678" s="412">
        <f t="shared" si="301"/>
        <v>0</v>
      </c>
      <c r="X678" s="419">
        <v>850</v>
      </c>
      <c r="Y678" s="420">
        <v>0</v>
      </c>
      <c r="Z678" s="421">
        <v>0</v>
      </c>
      <c r="AA678" s="420">
        <v>0</v>
      </c>
      <c r="AB678" s="421">
        <v>0</v>
      </c>
      <c r="AC678" s="420">
        <v>0</v>
      </c>
      <c r="AD678" s="421">
        <v>0</v>
      </c>
    </row>
    <row r="679" spans="1:30" hidden="1" outlineLevel="1">
      <c r="B679" t="s">
        <v>1083</v>
      </c>
      <c r="C679" s="405">
        <f t="shared" si="299"/>
        <v>0</v>
      </c>
      <c r="D679" s="405">
        <f t="shared" si="299"/>
        <v>0</v>
      </c>
      <c r="G679" s="32"/>
      <c r="H679" s="415">
        <f>H678</f>
        <v>0.5</v>
      </c>
      <c r="I679" s="415">
        <f t="shared" si="304"/>
        <v>0.5</v>
      </c>
      <c r="J679" s="416">
        <f t="shared" si="302"/>
        <v>1.5</v>
      </c>
      <c r="K679" s="416">
        <f t="shared" si="302"/>
        <v>1.8</v>
      </c>
      <c r="L679" s="417">
        <f t="shared" si="300"/>
        <v>0</v>
      </c>
      <c r="M679" s="418">
        <f t="shared" si="300"/>
        <v>0</v>
      </c>
      <c r="N679" s="34"/>
      <c r="O679" s="410">
        <f>MIN($H679*$K679*(1-$I679),(1-$H679)*$I679*$J679)</f>
        <v>0.375</v>
      </c>
      <c r="P679" s="410">
        <f>$O679/$J679/(1-$H679)</f>
        <v>0.5</v>
      </c>
      <c r="Q679" s="410">
        <f>$O679/$K679/$H679</f>
        <v>0.41666666666666663</v>
      </c>
      <c r="R679" s="410"/>
      <c r="S679" s="410"/>
      <c r="T679" s="412">
        <f t="shared" si="305"/>
        <v>0</v>
      </c>
      <c r="U679" s="412">
        <f t="shared" si="305"/>
        <v>0</v>
      </c>
      <c r="V679" s="412">
        <f t="shared" si="301"/>
        <v>0</v>
      </c>
      <c r="X679" s="419">
        <v>1000</v>
      </c>
      <c r="Y679" s="422">
        <v>0</v>
      </c>
      <c r="Z679" s="423">
        <v>0</v>
      </c>
      <c r="AA679" s="422">
        <v>0</v>
      </c>
      <c r="AB679" s="423">
        <v>0</v>
      </c>
      <c r="AC679" s="422">
        <v>0</v>
      </c>
      <c r="AD679" s="423">
        <v>0</v>
      </c>
    </row>
    <row r="680" spans="1:30" hidden="1" outlineLevel="1">
      <c r="B680" t="s">
        <v>1428</v>
      </c>
      <c r="C680" s="405">
        <f t="shared" si="299"/>
        <v>0</v>
      </c>
      <c r="D680" s="405">
        <f t="shared" si="299"/>
        <v>0</v>
      </c>
      <c r="G680" s="32"/>
      <c r="H680" s="415">
        <f>H679</f>
        <v>0.5</v>
      </c>
      <c r="I680" s="415">
        <f t="shared" si="304"/>
        <v>0.5</v>
      </c>
      <c r="J680" s="416">
        <f t="shared" si="302"/>
        <v>1.5</v>
      </c>
      <c r="K680" s="416">
        <f t="shared" si="302"/>
        <v>1.8</v>
      </c>
      <c r="L680" s="424">
        <f t="shared" si="300"/>
        <v>0</v>
      </c>
      <c r="M680" s="425">
        <f t="shared" si="300"/>
        <v>0</v>
      </c>
      <c r="N680" s="34"/>
      <c r="O680" s="410">
        <f>MIN($H680*$K680*(1-$I680),(1-$H680)*$I680*$J680)</f>
        <v>0.375</v>
      </c>
      <c r="P680" s="410">
        <f>$O680/$J680/(1-$H680)</f>
        <v>0.5</v>
      </c>
      <c r="Q680" s="410">
        <f>$O680/$K680/$H680</f>
        <v>0.41666666666666663</v>
      </c>
      <c r="R680" s="410"/>
      <c r="S680" s="410"/>
      <c r="T680" s="412">
        <f t="shared" si="305"/>
        <v>0</v>
      </c>
      <c r="U680" s="412">
        <f t="shared" si="305"/>
        <v>0</v>
      </c>
      <c r="V680" s="412">
        <f t="shared" si="301"/>
        <v>0</v>
      </c>
      <c r="X680" s="419">
        <v>1200</v>
      </c>
      <c r="Y680" s="426">
        <v>0</v>
      </c>
      <c r="Z680" s="427">
        <v>0</v>
      </c>
      <c r="AA680" s="426">
        <v>0</v>
      </c>
      <c r="AB680" s="427">
        <v>0</v>
      </c>
      <c r="AC680" s="426">
        <v>0</v>
      </c>
      <c r="AD680" s="427">
        <v>0</v>
      </c>
    </row>
    <row r="681" spans="1:30" ht="36.75" hidden="1" outlineLevel="1">
      <c r="Y681" s="428" t="s">
        <v>1429</v>
      </c>
      <c r="Z681" s="429"/>
      <c r="AA681" s="429"/>
      <c r="AB681" s="429"/>
      <c r="AC681" s="429"/>
      <c r="AD681" s="429"/>
    </row>
    <row r="683" spans="1:30">
      <c r="A683" s="193" t="s">
        <v>1509</v>
      </c>
    </row>
    <row r="684" spans="1:30" ht="45.75" hidden="1"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hidden="1" outlineLevel="1">
      <c r="A685" s="108" t="s">
        <v>1128</v>
      </c>
      <c r="B685" t="str">
        <f t="shared" ref="B685:B720" si="306">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hidden="1" outlineLevel="1">
      <c r="B686" t="str">
        <f t="shared" si="306"/>
        <v>SWV  Spr</v>
      </c>
      <c r="C686">
        <v>1</v>
      </c>
      <c r="D686">
        <v>1</v>
      </c>
      <c r="E686">
        <v>2</v>
      </c>
      <c r="F686">
        <v>1</v>
      </c>
      <c r="G686">
        <v>1</v>
      </c>
      <c r="H686" s="486">
        <f t="shared" ref="H686:H720" si="307">CHOOSE($D686,3,4,4,5)</f>
        <v>3</v>
      </c>
      <c r="I686" s="486">
        <f t="shared" ref="I686:I720" si="308">CHOOSE($E686,4,3,2)</f>
        <v>3</v>
      </c>
      <c r="J686" s="486">
        <v>0</v>
      </c>
      <c r="K686" s="486">
        <v>0</v>
      </c>
      <c r="L686" s="486">
        <v>0</v>
      </c>
      <c r="M686" s="486">
        <v>0</v>
      </c>
      <c r="N686" s="486">
        <f t="shared" ref="N686:N720" si="309">CHOOSE($D686,2,2,2,3)</f>
        <v>2</v>
      </c>
    </row>
    <row r="687" spans="1:30" hidden="1" outlineLevel="1">
      <c r="B687" t="e">
        <f t="shared" si="306"/>
        <v>#REF!</v>
      </c>
      <c r="C687">
        <v>1</v>
      </c>
      <c r="D687">
        <v>1</v>
      </c>
      <c r="E687">
        <v>3</v>
      </c>
      <c r="F687">
        <v>1</v>
      </c>
      <c r="G687">
        <v>1</v>
      </c>
      <c r="H687" s="486">
        <f t="shared" si="307"/>
        <v>3</v>
      </c>
      <c r="I687" s="486">
        <f t="shared" si="308"/>
        <v>2</v>
      </c>
      <c r="J687" s="486">
        <v>0</v>
      </c>
      <c r="K687" s="486">
        <v>0</v>
      </c>
      <c r="L687" s="486">
        <v>0</v>
      </c>
      <c r="M687" s="486">
        <v>0</v>
      </c>
      <c r="N687" s="486">
        <f t="shared" si="309"/>
        <v>2</v>
      </c>
    </row>
    <row r="688" spans="1:30" hidden="1" outlineLevel="1">
      <c r="A688" t="s">
        <v>1129</v>
      </c>
      <c r="B688" t="str">
        <f t="shared" si="306"/>
        <v>SWV  Win</v>
      </c>
      <c r="C688">
        <v>1</v>
      </c>
      <c r="D688">
        <v>2</v>
      </c>
      <c r="E688">
        <v>1</v>
      </c>
      <c r="F688">
        <v>1</v>
      </c>
      <c r="G688">
        <v>1</v>
      </c>
      <c r="H688" s="486">
        <f t="shared" si="307"/>
        <v>4</v>
      </c>
      <c r="I688" s="486">
        <f t="shared" si="308"/>
        <v>4</v>
      </c>
      <c r="J688" s="486">
        <v>0</v>
      </c>
      <c r="K688" s="486">
        <v>0</v>
      </c>
      <c r="L688" s="486">
        <v>0</v>
      </c>
      <c r="M688" s="486">
        <v>0</v>
      </c>
      <c r="N688" s="486">
        <f t="shared" si="309"/>
        <v>2</v>
      </c>
    </row>
    <row r="689" spans="1:14" hidden="1" outlineLevel="1">
      <c r="B689" t="str">
        <f t="shared" si="306"/>
        <v>SWV  Spr</v>
      </c>
      <c r="C689">
        <v>1</v>
      </c>
      <c r="D689">
        <v>2</v>
      </c>
      <c r="E689">
        <v>2</v>
      </c>
      <c r="F689">
        <v>1</v>
      </c>
      <c r="G689">
        <v>1</v>
      </c>
      <c r="H689" s="486">
        <f t="shared" si="307"/>
        <v>4</v>
      </c>
      <c r="I689" s="486">
        <f t="shared" si="308"/>
        <v>3</v>
      </c>
      <c r="J689" s="486">
        <v>0</v>
      </c>
      <c r="K689" s="486">
        <v>0</v>
      </c>
      <c r="L689" s="486">
        <v>0</v>
      </c>
      <c r="M689" s="486">
        <v>0</v>
      </c>
      <c r="N689" s="486">
        <f t="shared" si="309"/>
        <v>2</v>
      </c>
    </row>
    <row r="690" spans="1:14" hidden="1" outlineLevel="1">
      <c r="B690" t="e">
        <f t="shared" si="306"/>
        <v>#REF!</v>
      </c>
      <c r="C690">
        <v>1</v>
      </c>
      <c r="D690">
        <v>2</v>
      </c>
      <c r="E690">
        <v>3</v>
      </c>
      <c r="F690">
        <v>1</v>
      </c>
      <c r="G690">
        <v>1</v>
      </c>
      <c r="H690" s="486">
        <f t="shared" si="307"/>
        <v>4</v>
      </c>
      <c r="I690" s="486">
        <f t="shared" si="308"/>
        <v>2</v>
      </c>
      <c r="J690" s="486">
        <v>0</v>
      </c>
      <c r="K690" s="486">
        <v>0</v>
      </c>
      <c r="L690" s="486">
        <v>0</v>
      </c>
      <c r="M690" s="486">
        <v>0</v>
      </c>
      <c r="N690" s="486">
        <f t="shared" si="309"/>
        <v>2</v>
      </c>
    </row>
    <row r="691" spans="1:14" outlineLevel="1">
      <c r="A691" t="s">
        <v>1716</v>
      </c>
      <c r="H691" s="486"/>
      <c r="I691" s="486"/>
      <c r="J691" s="486"/>
      <c r="K691" s="486"/>
      <c r="L691" s="486"/>
      <c r="M691" s="486"/>
      <c r="N691" s="486"/>
    </row>
    <row r="692" spans="1:14" outlineLevel="1">
      <c r="H692" s="486"/>
      <c r="I692" s="486"/>
      <c r="J692" s="486"/>
      <c r="K692" s="486"/>
      <c r="L692" s="486"/>
      <c r="M692" s="486"/>
      <c r="N692" s="486"/>
    </row>
    <row r="693" spans="1:14" outlineLevel="1">
      <c r="H693" s="486"/>
      <c r="I693" s="486"/>
      <c r="J693" s="486"/>
      <c r="K693" s="486"/>
      <c r="L693" s="486"/>
      <c r="M693" s="486"/>
      <c r="N693" s="486"/>
    </row>
    <row r="694" spans="1:14" hidden="1" outlineLevel="1">
      <c r="A694" t="s">
        <v>878</v>
      </c>
      <c r="B694" t="str">
        <f t="shared" si="306"/>
        <v>SWV  Win</v>
      </c>
      <c r="C694">
        <v>1</v>
      </c>
      <c r="D694">
        <v>4</v>
      </c>
      <c r="E694">
        <v>1</v>
      </c>
      <c r="F694">
        <v>1</v>
      </c>
      <c r="G694">
        <v>1</v>
      </c>
      <c r="H694" s="486">
        <f t="shared" si="307"/>
        <v>5</v>
      </c>
      <c r="I694" s="486">
        <f t="shared" si="308"/>
        <v>4</v>
      </c>
      <c r="J694" s="486">
        <v>0</v>
      </c>
      <c r="K694" s="486">
        <v>0</v>
      </c>
      <c r="L694" s="486">
        <v>0</v>
      </c>
      <c r="M694" s="486">
        <v>0</v>
      </c>
      <c r="N694" s="486">
        <f t="shared" si="309"/>
        <v>3</v>
      </c>
    </row>
    <row r="695" spans="1:14" hidden="1" outlineLevel="1">
      <c r="B695" t="str">
        <f t="shared" si="306"/>
        <v>SWV  Spr</v>
      </c>
      <c r="C695">
        <v>1</v>
      </c>
      <c r="D695">
        <v>4</v>
      </c>
      <c r="E695">
        <v>2</v>
      </c>
      <c r="F695">
        <v>1</v>
      </c>
      <c r="G695">
        <v>1</v>
      </c>
      <c r="H695" s="486">
        <f t="shared" si="307"/>
        <v>5</v>
      </c>
      <c r="I695" s="486">
        <f t="shared" si="308"/>
        <v>3</v>
      </c>
      <c r="J695" s="486">
        <v>0</v>
      </c>
      <c r="K695" s="486">
        <v>0</v>
      </c>
      <c r="L695" s="486">
        <v>0</v>
      </c>
      <c r="M695" s="486">
        <v>0</v>
      </c>
      <c r="N695" s="486">
        <f t="shared" si="309"/>
        <v>3</v>
      </c>
    </row>
    <row r="696" spans="1:14" hidden="1" outlineLevel="1">
      <c r="A696" s="113"/>
      <c r="B696" t="e">
        <f t="shared" si="306"/>
        <v>#REF!</v>
      </c>
      <c r="C696">
        <v>1</v>
      </c>
      <c r="D696">
        <v>4</v>
      </c>
      <c r="E696">
        <v>3</v>
      </c>
      <c r="F696">
        <v>1</v>
      </c>
      <c r="G696">
        <v>1</v>
      </c>
      <c r="H696" s="486">
        <f t="shared" si="307"/>
        <v>5</v>
      </c>
      <c r="I696" s="486">
        <f t="shared" si="308"/>
        <v>2</v>
      </c>
      <c r="J696" s="486">
        <v>0</v>
      </c>
      <c r="K696" s="486">
        <v>0</v>
      </c>
      <c r="L696" s="486">
        <v>0</v>
      </c>
      <c r="M696" s="486">
        <v>0</v>
      </c>
      <c r="N696" s="486">
        <f t="shared" si="309"/>
        <v>3</v>
      </c>
    </row>
    <row r="697" spans="1:14" hidden="1" outlineLevel="1">
      <c r="A697" s="108" t="s">
        <v>1128</v>
      </c>
      <c r="B697" t="str">
        <f t="shared" si="306"/>
        <v>GSM  Win</v>
      </c>
      <c r="C697">
        <v>2</v>
      </c>
      <c r="D697">
        <v>1</v>
      </c>
      <c r="E697">
        <v>1</v>
      </c>
      <c r="F697">
        <v>1</v>
      </c>
      <c r="G697">
        <v>1</v>
      </c>
      <c r="H697" s="486">
        <f t="shared" si="307"/>
        <v>3</v>
      </c>
      <c r="I697" s="486">
        <f t="shared" si="308"/>
        <v>4</v>
      </c>
      <c r="J697" s="486">
        <v>0</v>
      </c>
      <c r="K697" s="486">
        <v>0</v>
      </c>
      <c r="L697" s="486">
        <v>0</v>
      </c>
      <c r="M697" s="486">
        <v>0</v>
      </c>
      <c r="N697" s="486">
        <f t="shared" si="309"/>
        <v>2</v>
      </c>
    </row>
    <row r="698" spans="1:14" hidden="1" outlineLevel="1">
      <c r="B698" t="str">
        <f t="shared" si="306"/>
        <v>GSM  Spr</v>
      </c>
      <c r="C698">
        <v>2</v>
      </c>
      <c r="D698">
        <v>1</v>
      </c>
      <c r="E698">
        <v>2</v>
      </c>
      <c r="F698">
        <v>1</v>
      </c>
      <c r="G698">
        <v>1</v>
      </c>
      <c r="H698" s="486">
        <f t="shared" si="307"/>
        <v>3</v>
      </c>
      <c r="I698" s="486">
        <f t="shared" si="308"/>
        <v>3</v>
      </c>
      <c r="J698" s="486">
        <v>0</v>
      </c>
      <c r="K698" s="486">
        <v>0</v>
      </c>
      <c r="L698" s="486">
        <v>0</v>
      </c>
      <c r="M698" s="486">
        <v>0</v>
      </c>
      <c r="N698" s="486">
        <f t="shared" si="309"/>
        <v>2</v>
      </c>
    </row>
    <row r="699" spans="1:14" hidden="1" outlineLevel="1">
      <c r="B699" t="e">
        <f t="shared" si="306"/>
        <v>#REF!</v>
      </c>
      <c r="C699">
        <v>2</v>
      </c>
      <c r="D699">
        <v>1</v>
      </c>
      <c r="E699">
        <v>3</v>
      </c>
      <c r="F699">
        <v>1</v>
      </c>
      <c r="G699">
        <v>1</v>
      </c>
      <c r="H699" s="486">
        <f t="shared" si="307"/>
        <v>3</v>
      </c>
      <c r="I699" s="486">
        <f t="shared" si="308"/>
        <v>2</v>
      </c>
      <c r="J699" s="486">
        <v>0</v>
      </c>
      <c r="K699" s="486">
        <v>0</v>
      </c>
      <c r="L699" s="486">
        <v>0</v>
      </c>
      <c r="M699" s="486">
        <v>0</v>
      </c>
      <c r="N699" s="486">
        <f t="shared" si="309"/>
        <v>2</v>
      </c>
    </row>
    <row r="700" spans="1:14" hidden="1" outlineLevel="1">
      <c r="A700" t="s">
        <v>1129</v>
      </c>
      <c r="B700" t="str">
        <f t="shared" si="306"/>
        <v>GSM  Win</v>
      </c>
      <c r="C700">
        <v>2</v>
      </c>
      <c r="D700">
        <v>2</v>
      </c>
      <c r="E700">
        <v>1</v>
      </c>
      <c r="F700">
        <v>1</v>
      </c>
      <c r="G700">
        <v>1</v>
      </c>
      <c r="H700" s="486">
        <f t="shared" si="307"/>
        <v>4</v>
      </c>
      <c r="I700" s="486">
        <f t="shared" si="308"/>
        <v>4</v>
      </c>
      <c r="J700" s="486">
        <v>0</v>
      </c>
      <c r="K700" s="486">
        <v>0</v>
      </c>
      <c r="L700" s="486">
        <v>0</v>
      </c>
      <c r="M700" s="486">
        <v>0</v>
      </c>
      <c r="N700" s="486">
        <f t="shared" si="309"/>
        <v>2</v>
      </c>
    </row>
    <row r="701" spans="1:14" hidden="1" outlineLevel="1">
      <c r="B701" t="str">
        <f t="shared" si="306"/>
        <v>GSM  Spr</v>
      </c>
      <c r="C701">
        <v>2</v>
      </c>
      <c r="D701">
        <v>2</v>
      </c>
      <c r="E701">
        <v>2</v>
      </c>
      <c r="F701">
        <v>1</v>
      </c>
      <c r="G701">
        <v>1</v>
      </c>
      <c r="H701" s="486">
        <f t="shared" si="307"/>
        <v>4</v>
      </c>
      <c r="I701" s="486">
        <f t="shared" si="308"/>
        <v>3</v>
      </c>
      <c r="J701" s="486">
        <v>0</v>
      </c>
      <c r="K701" s="486">
        <v>0</v>
      </c>
      <c r="L701" s="486">
        <v>0</v>
      </c>
      <c r="M701" s="486">
        <v>0</v>
      </c>
      <c r="N701" s="486">
        <f t="shared" si="309"/>
        <v>2</v>
      </c>
    </row>
    <row r="702" spans="1:14" hidden="1" outlineLevel="1">
      <c r="B702" t="e">
        <f t="shared" si="306"/>
        <v>#REF!</v>
      </c>
      <c r="C702">
        <v>2</v>
      </c>
      <c r="D702">
        <v>2</v>
      </c>
      <c r="E702">
        <v>3</v>
      </c>
      <c r="F702">
        <v>1</v>
      </c>
      <c r="G702">
        <v>1</v>
      </c>
      <c r="H702" s="486">
        <f t="shared" si="307"/>
        <v>4</v>
      </c>
      <c r="I702" s="486">
        <f t="shared" si="308"/>
        <v>2</v>
      </c>
      <c r="J702" s="486">
        <v>0</v>
      </c>
      <c r="K702" s="486">
        <v>0</v>
      </c>
      <c r="L702" s="486">
        <v>0</v>
      </c>
      <c r="M702" s="486">
        <v>0</v>
      </c>
      <c r="N702" s="486">
        <f t="shared" si="309"/>
        <v>2</v>
      </c>
    </row>
    <row r="703" spans="1:14" outlineLevel="1">
      <c r="A703" t="s">
        <v>1716</v>
      </c>
      <c r="H703" s="486"/>
      <c r="I703" s="486"/>
      <c r="J703" s="486"/>
      <c r="K703" s="486"/>
      <c r="L703" s="486"/>
      <c r="M703" s="486"/>
      <c r="N703" s="486"/>
    </row>
    <row r="704" spans="1:14" outlineLevel="1">
      <c r="H704" s="486"/>
      <c r="I704" s="486"/>
      <c r="J704" s="486"/>
      <c r="K704" s="486"/>
      <c r="L704" s="486"/>
      <c r="M704" s="486"/>
      <c r="N704" s="486"/>
    </row>
    <row r="705" spans="1:14" outlineLevel="1">
      <c r="H705" s="486"/>
      <c r="I705" s="486"/>
      <c r="J705" s="486"/>
      <c r="K705" s="486"/>
      <c r="L705" s="486"/>
      <c r="M705" s="486"/>
      <c r="N705" s="486"/>
    </row>
    <row r="706" spans="1:14" hidden="1" outlineLevel="1">
      <c r="A706" t="s">
        <v>878</v>
      </c>
      <c r="B706" t="str">
        <f t="shared" si="306"/>
        <v>GSM  Win</v>
      </c>
      <c r="C706">
        <v>2</v>
      </c>
      <c r="D706">
        <v>4</v>
      </c>
      <c r="E706">
        <v>1</v>
      </c>
      <c r="F706">
        <v>1</v>
      </c>
      <c r="G706">
        <v>1</v>
      </c>
      <c r="H706" s="486">
        <f t="shared" si="307"/>
        <v>5</v>
      </c>
      <c r="I706" s="486">
        <f t="shared" si="308"/>
        <v>4</v>
      </c>
      <c r="J706" s="486">
        <v>0</v>
      </c>
      <c r="K706" s="486">
        <v>0</v>
      </c>
      <c r="L706" s="486">
        <v>0</v>
      </c>
      <c r="M706" s="486">
        <v>0</v>
      </c>
      <c r="N706" s="486">
        <f t="shared" si="309"/>
        <v>3</v>
      </c>
    </row>
    <row r="707" spans="1:14" hidden="1" outlineLevel="1">
      <c r="B707" t="str">
        <f t="shared" si="306"/>
        <v>GSM  Spr</v>
      </c>
      <c r="C707">
        <v>2</v>
      </c>
      <c r="D707">
        <v>4</v>
      </c>
      <c r="E707">
        <v>2</v>
      </c>
      <c r="F707">
        <v>1</v>
      </c>
      <c r="G707">
        <v>1</v>
      </c>
      <c r="H707" s="486">
        <f t="shared" si="307"/>
        <v>5</v>
      </c>
      <c r="I707" s="486">
        <f t="shared" si="308"/>
        <v>3</v>
      </c>
      <c r="J707" s="486">
        <v>0</v>
      </c>
      <c r="K707" s="486">
        <v>0</v>
      </c>
      <c r="L707" s="486">
        <v>0</v>
      </c>
      <c r="M707" s="486">
        <v>0</v>
      </c>
      <c r="N707" s="486">
        <f t="shared" si="309"/>
        <v>3</v>
      </c>
    </row>
    <row r="708" spans="1:14" hidden="1" outlineLevel="1">
      <c r="A708" s="113"/>
      <c r="B708" t="e">
        <f t="shared" si="306"/>
        <v>#REF!</v>
      </c>
      <c r="C708">
        <v>2</v>
      </c>
      <c r="D708">
        <v>4</v>
      </c>
      <c r="E708">
        <v>3</v>
      </c>
      <c r="F708">
        <v>1</v>
      </c>
      <c r="G708">
        <v>1</v>
      </c>
      <c r="H708" s="486">
        <f t="shared" si="307"/>
        <v>5</v>
      </c>
      <c r="I708" s="486">
        <f t="shared" si="308"/>
        <v>2</v>
      </c>
      <c r="J708" s="486">
        <v>0</v>
      </c>
      <c r="K708" s="486">
        <v>0</v>
      </c>
      <c r="L708" s="486">
        <v>0</v>
      </c>
      <c r="M708" s="486">
        <v>0</v>
      </c>
      <c r="N708" s="486">
        <f t="shared" si="309"/>
        <v>3</v>
      </c>
    </row>
    <row r="709" spans="1:14" hidden="1" outlineLevel="1">
      <c r="A709" s="108" t="s">
        <v>1128</v>
      </c>
      <c r="B709" t="str">
        <f t="shared" si="306"/>
        <v>CWM  Win</v>
      </c>
      <c r="C709">
        <v>3</v>
      </c>
      <c r="D709">
        <v>1</v>
      </c>
      <c r="E709">
        <v>1</v>
      </c>
      <c r="F709">
        <v>1</v>
      </c>
      <c r="G709">
        <v>1</v>
      </c>
      <c r="H709" s="486">
        <f t="shared" si="307"/>
        <v>3</v>
      </c>
      <c r="I709" s="486">
        <f t="shared" si="308"/>
        <v>4</v>
      </c>
      <c r="J709" s="486">
        <v>0</v>
      </c>
      <c r="K709" s="486">
        <v>0</v>
      </c>
      <c r="L709" s="486">
        <v>0</v>
      </c>
      <c r="M709" s="486">
        <v>0</v>
      </c>
      <c r="N709" s="486">
        <f t="shared" si="309"/>
        <v>2</v>
      </c>
    </row>
    <row r="710" spans="1:14" hidden="1" outlineLevel="1">
      <c r="B710" t="str">
        <f t="shared" si="306"/>
        <v>CWM  Spr</v>
      </c>
      <c r="C710">
        <v>3</v>
      </c>
      <c r="D710">
        <v>1</v>
      </c>
      <c r="E710">
        <v>2</v>
      </c>
      <c r="F710">
        <v>1</v>
      </c>
      <c r="G710">
        <v>1</v>
      </c>
      <c r="H710" s="486">
        <f t="shared" si="307"/>
        <v>3</v>
      </c>
      <c r="I710" s="486">
        <f t="shared" si="308"/>
        <v>3</v>
      </c>
      <c r="J710" s="486">
        <v>0</v>
      </c>
      <c r="K710" s="486">
        <v>0</v>
      </c>
      <c r="L710" s="486">
        <v>0</v>
      </c>
      <c r="M710" s="486">
        <v>0</v>
      </c>
      <c r="N710" s="486">
        <f t="shared" si="309"/>
        <v>2</v>
      </c>
    </row>
    <row r="711" spans="1:14" hidden="1" outlineLevel="1">
      <c r="B711" t="e">
        <f t="shared" si="306"/>
        <v>#REF!</v>
      </c>
      <c r="C711">
        <v>3</v>
      </c>
      <c r="D711">
        <v>1</v>
      </c>
      <c r="E711">
        <v>3</v>
      </c>
      <c r="F711">
        <v>1</v>
      </c>
      <c r="G711">
        <v>1</v>
      </c>
      <c r="H711" s="486">
        <f t="shared" si="307"/>
        <v>3</v>
      </c>
      <c r="I711" s="486">
        <f t="shared" si="308"/>
        <v>2</v>
      </c>
      <c r="J711" s="486">
        <v>0</v>
      </c>
      <c r="K711" s="486">
        <v>0</v>
      </c>
      <c r="L711" s="486">
        <v>0</v>
      </c>
      <c r="M711" s="486">
        <v>0</v>
      </c>
      <c r="N711" s="486">
        <f t="shared" si="309"/>
        <v>2</v>
      </c>
    </row>
    <row r="712" spans="1:14" hidden="1" outlineLevel="1">
      <c r="A712" t="s">
        <v>1129</v>
      </c>
      <c r="B712" t="str">
        <f t="shared" si="306"/>
        <v>CWM  Win</v>
      </c>
      <c r="C712">
        <v>3</v>
      </c>
      <c r="D712">
        <v>2</v>
      </c>
      <c r="E712">
        <v>1</v>
      </c>
      <c r="F712">
        <v>1</v>
      </c>
      <c r="G712">
        <v>1</v>
      </c>
      <c r="H712" s="486">
        <f t="shared" si="307"/>
        <v>4</v>
      </c>
      <c r="I712" s="486">
        <f t="shared" si="308"/>
        <v>4</v>
      </c>
      <c r="J712" s="486">
        <v>0</v>
      </c>
      <c r="K712" s="486">
        <v>0</v>
      </c>
      <c r="L712" s="486">
        <v>0</v>
      </c>
      <c r="M712" s="486">
        <v>0</v>
      </c>
      <c r="N712" s="486">
        <f t="shared" si="309"/>
        <v>2</v>
      </c>
    </row>
    <row r="713" spans="1:14" hidden="1" outlineLevel="1">
      <c r="B713" t="str">
        <f t="shared" si="306"/>
        <v>CWM  Spr</v>
      </c>
      <c r="C713">
        <v>3</v>
      </c>
      <c r="D713">
        <v>2</v>
      </c>
      <c r="E713">
        <v>2</v>
      </c>
      <c r="F713">
        <v>1</v>
      </c>
      <c r="G713">
        <v>1</v>
      </c>
      <c r="H713" s="486">
        <f t="shared" si="307"/>
        <v>4</v>
      </c>
      <c r="I713" s="486">
        <f t="shared" si="308"/>
        <v>3</v>
      </c>
      <c r="J713" s="486">
        <v>0</v>
      </c>
      <c r="K713" s="486">
        <v>0</v>
      </c>
      <c r="L713" s="486">
        <v>0</v>
      </c>
      <c r="M713" s="486">
        <v>0</v>
      </c>
      <c r="N713" s="486">
        <f t="shared" si="309"/>
        <v>2</v>
      </c>
    </row>
    <row r="714" spans="1:14" hidden="1" outlineLevel="1">
      <c r="B714" t="e">
        <f t="shared" si="306"/>
        <v>#REF!</v>
      </c>
      <c r="C714">
        <v>3</v>
      </c>
      <c r="D714">
        <v>2</v>
      </c>
      <c r="E714">
        <v>3</v>
      </c>
      <c r="F714">
        <v>1</v>
      </c>
      <c r="G714">
        <v>1</v>
      </c>
      <c r="H714" s="486">
        <f t="shared" si="307"/>
        <v>4</v>
      </c>
      <c r="I714" s="486">
        <f t="shared" si="308"/>
        <v>2</v>
      </c>
      <c r="J714" s="486">
        <v>0</v>
      </c>
      <c r="K714" s="486">
        <v>0</v>
      </c>
      <c r="L714" s="486">
        <v>0</v>
      </c>
      <c r="M714" s="486">
        <v>0</v>
      </c>
      <c r="N714" s="486">
        <f t="shared" si="309"/>
        <v>2</v>
      </c>
    </row>
    <row r="715" spans="1:14" outlineLevel="1">
      <c r="A715" t="s">
        <v>1716</v>
      </c>
      <c r="H715" s="486"/>
      <c r="I715" s="486"/>
      <c r="J715" s="486"/>
      <c r="K715" s="486"/>
      <c r="L715" s="486"/>
      <c r="M715" s="486"/>
      <c r="N715" s="486"/>
    </row>
    <row r="716" spans="1:14" outlineLevel="1">
      <c r="H716" s="486"/>
      <c r="I716" s="486"/>
      <c r="J716" s="486"/>
      <c r="K716" s="486"/>
      <c r="L716" s="486"/>
      <c r="M716" s="486"/>
      <c r="N716" s="486"/>
    </row>
    <row r="717" spans="1:14" outlineLevel="1">
      <c r="H717" s="486"/>
      <c r="I717" s="486"/>
      <c r="J717" s="486"/>
      <c r="K717" s="486"/>
      <c r="L717" s="486"/>
      <c r="M717" s="486"/>
      <c r="N717" s="486"/>
    </row>
    <row r="718" spans="1:14" hidden="1" outlineLevel="1">
      <c r="A718" t="s">
        <v>878</v>
      </c>
      <c r="B718" t="str">
        <f t="shared" si="306"/>
        <v>CWM  Win</v>
      </c>
      <c r="C718">
        <v>3</v>
      </c>
      <c r="D718">
        <v>4</v>
      </c>
      <c r="E718">
        <v>1</v>
      </c>
      <c r="F718">
        <v>1</v>
      </c>
      <c r="G718">
        <v>1</v>
      </c>
      <c r="H718" s="486">
        <f t="shared" si="307"/>
        <v>5</v>
      </c>
      <c r="I718" s="486">
        <f t="shared" si="308"/>
        <v>4</v>
      </c>
      <c r="J718" s="486">
        <v>0</v>
      </c>
      <c r="K718" s="486">
        <v>0</v>
      </c>
      <c r="L718" s="486">
        <v>0</v>
      </c>
      <c r="M718" s="486">
        <v>0</v>
      </c>
      <c r="N718" s="486">
        <f t="shared" si="309"/>
        <v>3</v>
      </c>
    </row>
    <row r="719" spans="1:14" hidden="1" outlineLevel="1">
      <c r="B719" t="str">
        <f t="shared" si="306"/>
        <v>CWM  Spr</v>
      </c>
      <c r="C719">
        <v>3</v>
      </c>
      <c r="D719">
        <v>4</v>
      </c>
      <c r="E719">
        <v>2</v>
      </c>
      <c r="F719">
        <v>1</v>
      </c>
      <c r="G719">
        <v>1</v>
      </c>
      <c r="H719" s="486">
        <f t="shared" si="307"/>
        <v>5</v>
      </c>
      <c r="I719" s="486">
        <f t="shared" si="308"/>
        <v>3</v>
      </c>
      <c r="J719" s="486">
        <v>0</v>
      </c>
      <c r="K719" s="486">
        <v>0</v>
      </c>
      <c r="L719" s="486">
        <v>0</v>
      </c>
      <c r="M719" s="486">
        <v>0</v>
      </c>
      <c r="N719" s="486">
        <f t="shared" si="309"/>
        <v>3</v>
      </c>
    </row>
    <row r="720" spans="1:14" hidden="1" outlineLevel="1">
      <c r="A720" s="113"/>
      <c r="B720" t="e">
        <f t="shared" si="306"/>
        <v>#REF!</v>
      </c>
      <c r="C720">
        <v>3</v>
      </c>
      <c r="D720">
        <v>4</v>
      </c>
      <c r="E720">
        <v>3</v>
      </c>
      <c r="F720">
        <v>1</v>
      </c>
      <c r="G720">
        <v>1</v>
      </c>
      <c r="H720" s="486">
        <f t="shared" si="307"/>
        <v>5</v>
      </c>
      <c r="I720" s="486">
        <f t="shared" si="308"/>
        <v>2</v>
      </c>
      <c r="J720" s="486">
        <v>0</v>
      </c>
      <c r="K720" s="486">
        <v>0</v>
      </c>
      <c r="L720" s="486">
        <v>0</v>
      </c>
      <c r="M720" s="486">
        <v>0</v>
      </c>
      <c r="N720" s="486">
        <f t="shared" si="309"/>
        <v>3</v>
      </c>
    </row>
  </sheetData>
  <phoneticPr fontId="6"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773" workbookViewId="0">
      <selection activeCell="B805" sqref="B805"/>
    </sheetView>
    <sheetView workbookViewId="1"/>
  </sheetViews>
  <sheetFormatPr defaultRowHeight="15"/>
  <cols>
    <col min="1" max="1" width="15.28515625" customWidth="1"/>
    <col min="2" max="2" width="145.140625" customWidth="1"/>
  </cols>
  <sheetData>
    <row r="1" spans="1:2">
      <c r="A1" t="s">
        <v>83</v>
      </c>
      <c r="B1" t="s">
        <v>1127</v>
      </c>
    </row>
    <row r="2" spans="1:2">
      <c r="B2" s="6" t="s">
        <v>70</v>
      </c>
    </row>
    <row r="3" spans="1:2">
      <c r="B3" s="6"/>
    </row>
    <row r="4" spans="1:2">
      <c r="B4" s="6" t="s">
        <v>75</v>
      </c>
    </row>
    <row r="5" spans="1:2">
      <c r="B5" s="6"/>
    </row>
    <row r="6" spans="1:2">
      <c r="B6" s="6" t="s">
        <v>76</v>
      </c>
    </row>
    <row r="7" spans="1:2">
      <c r="B7" s="6" t="s">
        <v>81</v>
      </c>
    </row>
    <row r="8" spans="1:2">
      <c r="B8" s="6" t="s">
        <v>79</v>
      </c>
    </row>
    <row r="9" spans="1:2">
      <c r="B9" t="s">
        <v>80</v>
      </c>
    </row>
    <row r="10" spans="1:2">
      <c r="A10" s="20"/>
      <c r="B10" t="s">
        <v>82</v>
      </c>
    </row>
    <row r="11" spans="1:2">
      <c r="A11" s="20"/>
      <c r="B11" t="s">
        <v>84</v>
      </c>
    </row>
    <row r="12" spans="1:2">
      <c r="A12" s="20"/>
      <c r="B12" t="s">
        <v>85</v>
      </c>
    </row>
    <row r="13" spans="1:2">
      <c r="A13" s="20"/>
      <c r="B13" t="s">
        <v>86</v>
      </c>
    </row>
    <row r="14" spans="1:2">
      <c r="A14" s="20"/>
      <c r="B14" t="s">
        <v>87</v>
      </c>
    </row>
    <row r="15" spans="1:2">
      <c r="A15" s="20"/>
      <c r="B15" t="s">
        <v>88</v>
      </c>
    </row>
    <row r="16" spans="1:2">
      <c r="A16" s="20"/>
      <c r="B16" t="s">
        <v>89</v>
      </c>
    </row>
    <row r="17" spans="1:2">
      <c r="A17" s="20"/>
      <c r="B17" t="s">
        <v>90</v>
      </c>
    </row>
    <row r="18" spans="1:2">
      <c r="A18" s="20"/>
      <c r="B18" t="s">
        <v>91</v>
      </c>
    </row>
    <row r="19" spans="1:2">
      <c r="A19" s="20"/>
      <c r="B19" t="s">
        <v>92</v>
      </c>
    </row>
    <row r="20" spans="1:2">
      <c r="A20" s="20"/>
      <c r="B20" t="s">
        <v>97</v>
      </c>
    </row>
    <row r="21" spans="1:2">
      <c r="A21" s="20"/>
      <c r="B21" s="23" t="s">
        <v>93</v>
      </c>
    </row>
    <row r="22" spans="1:2">
      <c r="A22" s="20"/>
      <c r="B22" t="s">
        <v>95</v>
      </c>
    </row>
    <row r="23" spans="1:2">
      <c r="A23" s="20"/>
      <c r="B23" t="s">
        <v>96</v>
      </c>
    </row>
    <row r="24" spans="1:2">
      <c r="A24" s="20"/>
      <c r="B24" t="s">
        <v>98</v>
      </c>
    </row>
    <row r="25" spans="1:2">
      <c r="A25" s="20"/>
      <c r="B25" t="s">
        <v>99</v>
      </c>
    </row>
    <row r="26" spans="1:2">
      <c r="A26" s="20"/>
      <c r="B26" t="s">
        <v>100</v>
      </c>
    </row>
    <row r="27" spans="1:2">
      <c r="A27" s="20"/>
      <c r="B27" t="s">
        <v>102</v>
      </c>
    </row>
    <row r="28" spans="1:2">
      <c r="A28" s="20"/>
      <c r="B28" t="s">
        <v>101</v>
      </c>
    </row>
    <row r="29" spans="1:2">
      <c r="A29" s="20"/>
      <c r="B29" t="s">
        <v>104</v>
      </c>
    </row>
    <row r="30" spans="1:2">
      <c r="A30" s="20"/>
      <c r="B30" t="s">
        <v>103</v>
      </c>
    </row>
    <row r="31" spans="1:2">
      <c r="A31" s="20"/>
      <c r="B31" t="s">
        <v>105</v>
      </c>
    </row>
    <row r="32" spans="1:2">
      <c r="A32" s="20"/>
      <c r="B32" t="s">
        <v>106</v>
      </c>
    </row>
    <row r="33" spans="1:2">
      <c r="A33" s="20"/>
      <c r="B33" t="s">
        <v>107</v>
      </c>
    </row>
    <row r="34" spans="1:2">
      <c r="A34" s="20"/>
      <c r="B34" t="s">
        <v>108</v>
      </c>
    </row>
    <row r="35" spans="1:2">
      <c r="A35" s="20"/>
      <c r="B35" t="s">
        <v>110</v>
      </c>
    </row>
    <row r="36" spans="1:2">
      <c r="B36" t="s">
        <v>111</v>
      </c>
    </row>
    <row r="37" spans="1:2">
      <c r="A37" s="20"/>
      <c r="B37" t="s">
        <v>112</v>
      </c>
    </row>
    <row r="38" spans="1:2">
      <c r="A38" s="20"/>
      <c r="B38" t="s">
        <v>113</v>
      </c>
    </row>
    <row r="39" spans="1:2">
      <c r="A39" s="20"/>
      <c r="B39" t="s">
        <v>119</v>
      </c>
    </row>
    <row r="40" spans="1:2">
      <c r="A40" s="20"/>
      <c r="B40" t="s">
        <v>114</v>
      </c>
    </row>
    <row r="41" spans="1:2">
      <c r="A41" s="20"/>
      <c r="B41" t="s">
        <v>118</v>
      </c>
    </row>
    <row r="42" spans="1:2">
      <c r="A42" s="20"/>
      <c r="B42" t="s">
        <v>115</v>
      </c>
    </row>
    <row r="43" spans="1:2">
      <c r="A43" s="20"/>
      <c r="B43" t="s">
        <v>117</v>
      </c>
    </row>
    <row r="44" spans="1:2">
      <c r="A44" s="20"/>
      <c r="B44" t="s">
        <v>120</v>
      </c>
    </row>
    <row r="45" spans="1:2">
      <c r="A45" s="20"/>
      <c r="B45" t="s">
        <v>121</v>
      </c>
    </row>
    <row r="46" spans="1:2">
      <c r="A46" s="20"/>
      <c r="B46" t="s">
        <v>122</v>
      </c>
    </row>
    <row r="47" spans="1:2">
      <c r="A47" s="20"/>
      <c r="B47" t="s">
        <v>123</v>
      </c>
    </row>
    <row r="48" spans="1:2">
      <c r="A48" s="20"/>
      <c r="B48" t="s">
        <v>124</v>
      </c>
    </row>
    <row r="49" spans="1:2">
      <c r="A49" s="20"/>
      <c r="B49" t="s">
        <v>125</v>
      </c>
    </row>
    <row r="50" spans="1:2">
      <c r="A50" s="20"/>
      <c r="B50" t="s">
        <v>126</v>
      </c>
    </row>
    <row r="51" spans="1:2">
      <c r="A51" s="20"/>
      <c r="B51" s="25" t="s">
        <v>127</v>
      </c>
    </row>
    <row r="52" spans="1:2">
      <c r="A52" s="20"/>
      <c r="B52" t="s">
        <v>128</v>
      </c>
    </row>
    <row r="53" spans="1:2">
      <c r="A53" s="20"/>
      <c r="B53" t="s">
        <v>129</v>
      </c>
    </row>
    <row r="54" spans="1:2">
      <c r="A54" s="20"/>
      <c r="B54" t="s">
        <v>130</v>
      </c>
    </row>
    <row r="55" spans="1:2">
      <c r="A55" s="20"/>
      <c r="B55" t="s">
        <v>131</v>
      </c>
    </row>
    <row r="56" spans="1:2" ht="30">
      <c r="A56" s="20"/>
      <c r="B56" s="26" t="s">
        <v>132</v>
      </c>
    </row>
    <row r="57" spans="1:2">
      <c r="A57" s="20"/>
      <c r="B57" s="16" t="s">
        <v>135</v>
      </c>
    </row>
    <row r="58" spans="1:2">
      <c r="A58" s="20"/>
      <c r="B58" t="s">
        <v>136</v>
      </c>
    </row>
    <row r="59" spans="1:2">
      <c r="A59" s="20"/>
      <c r="B59" t="s">
        <v>137</v>
      </c>
    </row>
    <row r="60" spans="1:2">
      <c r="A60" s="20"/>
      <c r="B60" t="s">
        <v>138</v>
      </c>
    </row>
    <row r="61" spans="1:2">
      <c r="A61" s="20"/>
      <c r="B61" t="s">
        <v>139</v>
      </c>
    </row>
    <row r="62" spans="1:2">
      <c r="A62" s="20"/>
      <c r="B62" t="s">
        <v>140</v>
      </c>
    </row>
    <row r="63" spans="1:2">
      <c r="A63" s="20"/>
      <c r="B63" t="s">
        <v>141</v>
      </c>
    </row>
    <row r="64" spans="1:2">
      <c r="A64" s="20"/>
      <c r="B64" t="s">
        <v>142</v>
      </c>
    </row>
    <row r="65" spans="1:2">
      <c r="A65" s="20"/>
      <c r="B65" s="25" t="s">
        <v>143</v>
      </c>
    </row>
    <row r="66" spans="1:2">
      <c r="A66" s="20">
        <v>44295.333333333336</v>
      </c>
      <c r="B66" s="16" t="s">
        <v>144</v>
      </c>
    </row>
    <row r="67" spans="1:2">
      <c r="A67" s="20"/>
      <c r="B67" t="s">
        <v>145</v>
      </c>
    </row>
    <row r="68" spans="1:2">
      <c r="A68" s="20"/>
      <c r="B68" t="s">
        <v>146</v>
      </c>
    </row>
    <row r="69" spans="1:2">
      <c r="A69" s="20"/>
      <c r="B69" t="s">
        <v>147</v>
      </c>
    </row>
    <row r="70" spans="1:2">
      <c r="A70" s="20">
        <v>44295.45416666667</v>
      </c>
      <c r="B70" s="16" t="s">
        <v>144</v>
      </c>
    </row>
    <row r="71" spans="1:2">
      <c r="A71" s="20"/>
      <c r="B71" s="16" t="s">
        <v>148</v>
      </c>
    </row>
    <row r="72" spans="1:2">
      <c r="A72" s="20"/>
      <c r="B72" t="s">
        <v>149</v>
      </c>
    </row>
    <row r="73" spans="1:2">
      <c r="A73" s="20"/>
      <c r="B73" t="s">
        <v>150</v>
      </c>
    </row>
    <row r="74" spans="1:2">
      <c r="A74" s="20"/>
      <c r="B74" s="16" t="s">
        <v>153</v>
      </c>
    </row>
    <row r="75" spans="1:2">
      <c r="A75" s="20">
        <v>44297.355856249997</v>
      </c>
      <c r="B75" t="s">
        <v>154</v>
      </c>
    </row>
    <row r="76" spans="1:2">
      <c r="A76" s="20"/>
      <c r="B76" t="s">
        <v>155</v>
      </c>
    </row>
    <row r="77" spans="1:2">
      <c r="A77" s="20"/>
      <c r="B77" t="s">
        <v>156</v>
      </c>
    </row>
    <row r="78" spans="1:2">
      <c r="A78" s="20"/>
      <c r="B78" t="s">
        <v>158</v>
      </c>
    </row>
    <row r="79" spans="1:2">
      <c r="A79" s="20"/>
      <c r="B79" t="s">
        <v>157</v>
      </c>
    </row>
    <row r="80" spans="1:2">
      <c r="A80" s="20"/>
      <c r="B80" t="s">
        <v>159</v>
      </c>
    </row>
    <row r="81" spans="1:2">
      <c r="A81" s="20">
        <v>44297.8298399306</v>
      </c>
      <c r="B81" t="s">
        <v>160</v>
      </c>
    </row>
    <row r="82" spans="1:2">
      <c r="A82" s="20"/>
      <c r="B82" t="s">
        <v>161</v>
      </c>
    </row>
    <row r="83" spans="1:2">
      <c r="A83" s="20"/>
      <c r="B83" t="s">
        <v>162</v>
      </c>
    </row>
    <row r="84" spans="1:2">
      <c r="A84" s="20"/>
      <c r="B84" t="s">
        <v>163</v>
      </c>
    </row>
    <row r="85" spans="1:2">
      <c r="A85" s="20"/>
      <c r="B85" t="s">
        <v>164</v>
      </c>
    </row>
    <row r="86" spans="1:2">
      <c r="A86" s="20"/>
      <c r="B86" t="s">
        <v>165</v>
      </c>
    </row>
    <row r="87" spans="1:2">
      <c r="A87" s="20"/>
      <c r="B87" t="s">
        <v>166</v>
      </c>
    </row>
    <row r="88" spans="1:2">
      <c r="A88" s="20"/>
      <c r="B88" t="s">
        <v>167</v>
      </c>
    </row>
    <row r="89" spans="1:2">
      <c r="A89" s="20"/>
      <c r="B89" t="s">
        <v>168</v>
      </c>
    </row>
    <row r="90" spans="1:2">
      <c r="A90" s="20">
        <v>44299.579150810197</v>
      </c>
      <c r="B90" t="s">
        <v>170</v>
      </c>
    </row>
    <row r="91" spans="1:2">
      <c r="A91" s="20"/>
      <c r="B91" t="s">
        <v>171</v>
      </c>
    </row>
    <row r="92" spans="1:2">
      <c r="A92" s="20">
        <v>44299.694020486102</v>
      </c>
      <c r="B92" t="s">
        <v>172</v>
      </c>
    </row>
    <row r="93" spans="1:2">
      <c r="A93" s="20"/>
      <c r="B93" t="s">
        <v>173</v>
      </c>
    </row>
    <row r="94" spans="1:2">
      <c r="A94" s="20"/>
      <c r="B94" t="s">
        <v>174</v>
      </c>
    </row>
    <row r="95" spans="1:2">
      <c r="A95" s="20"/>
      <c r="B95" t="s">
        <v>175</v>
      </c>
    </row>
    <row r="96" spans="1:2">
      <c r="A96" s="20"/>
      <c r="B96" t="s">
        <v>176</v>
      </c>
    </row>
    <row r="97" spans="1:2">
      <c r="A97" s="20">
        <v>44300.588789467598</v>
      </c>
      <c r="B97" t="s">
        <v>177</v>
      </c>
    </row>
    <row r="98" spans="1:2">
      <c r="A98" s="20"/>
      <c r="B98" t="s">
        <v>179</v>
      </c>
    </row>
    <row r="99" spans="1:2">
      <c r="A99" s="20"/>
      <c r="B99" t="s">
        <v>180</v>
      </c>
    </row>
    <row r="100" spans="1:2">
      <c r="A100" s="20"/>
      <c r="B100" t="s">
        <v>178</v>
      </c>
    </row>
    <row r="101" spans="1:2">
      <c r="A101" s="20"/>
      <c r="B101" t="s">
        <v>181</v>
      </c>
    </row>
    <row r="102" spans="1:2">
      <c r="A102" s="20"/>
      <c r="B102" t="s">
        <v>182</v>
      </c>
    </row>
    <row r="103" spans="1:2">
      <c r="A103" s="20"/>
      <c r="B103" t="s">
        <v>183</v>
      </c>
    </row>
    <row r="104" spans="1:2">
      <c r="A104" s="20"/>
      <c r="B104" t="s">
        <v>186</v>
      </c>
    </row>
    <row r="105" spans="1:2">
      <c r="A105" s="20">
        <v>44302.4714969907</v>
      </c>
      <c r="B105" t="s">
        <v>187</v>
      </c>
    </row>
    <row r="106" spans="1:2">
      <c r="A106" s="20"/>
      <c r="B106" t="s">
        <v>188</v>
      </c>
    </row>
    <row r="107" spans="1:2">
      <c r="A107" s="20"/>
      <c r="B107" t="s">
        <v>189</v>
      </c>
    </row>
    <row r="108" spans="1:2">
      <c r="A108" s="20"/>
      <c r="B108" t="s">
        <v>190</v>
      </c>
    </row>
    <row r="109" spans="1:2">
      <c r="A109" s="20"/>
      <c r="B109" t="s">
        <v>192</v>
      </c>
    </row>
    <row r="110" spans="1:2">
      <c r="A110" s="20"/>
      <c r="B110" t="s">
        <v>193</v>
      </c>
    </row>
    <row r="111" spans="1:2">
      <c r="A111" s="20">
        <v>44303</v>
      </c>
      <c r="B111" t="s">
        <v>194</v>
      </c>
    </row>
    <row r="112" spans="1:2">
      <c r="A112" s="20"/>
      <c r="B112" t="s">
        <v>198</v>
      </c>
    </row>
    <row r="113" spans="1:2">
      <c r="A113" s="20"/>
      <c r="B113" t="s">
        <v>199</v>
      </c>
    </row>
    <row r="114" spans="1:2">
      <c r="A114" s="20">
        <v>44304.534314583303</v>
      </c>
      <c r="B114" t="s">
        <v>200</v>
      </c>
    </row>
    <row r="115" spans="1:2">
      <c r="A115" s="20"/>
      <c r="B115" t="s">
        <v>203</v>
      </c>
    </row>
    <row r="116" spans="1:2">
      <c r="A116" s="20"/>
      <c r="B116" t="s">
        <v>204</v>
      </c>
    </row>
    <row r="117" spans="1:2">
      <c r="A117" s="20"/>
      <c r="B117" t="s">
        <v>205</v>
      </c>
    </row>
    <row r="118" spans="1:2">
      <c r="A118" s="20"/>
      <c r="B118" t="s">
        <v>206</v>
      </c>
    </row>
    <row r="119" spans="1:2">
      <c r="A119" s="20"/>
      <c r="B119" t="s">
        <v>207</v>
      </c>
    </row>
    <row r="120" spans="1:2">
      <c r="A120" s="20">
        <v>44305.451966898101</v>
      </c>
      <c r="B120" t="s">
        <v>208</v>
      </c>
    </row>
    <row r="121" spans="1:2">
      <c r="A121" s="20"/>
      <c r="B121" t="s">
        <v>209</v>
      </c>
    </row>
    <row r="122" spans="1:2">
      <c r="A122" s="20"/>
      <c r="B122" t="s">
        <v>215</v>
      </c>
    </row>
    <row r="123" spans="1:2">
      <c r="A123" s="20"/>
      <c r="B123" t="s">
        <v>213</v>
      </c>
    </row>
    <row r="124" spans="1:2">
      <c r="A124" s="20"/>
      <c r="B124" t="s">
        <v>214</v>
      </c>
    </row>
    <row r="125" spans="1:2">
      <c r="A125" s="20"/>
      <c r="B125" t="s">
        <v>216</v>
      </c>
    </row>
    <row r="126" spans="1:2">
      <c r="A126" s="20"/>
      <c r="B126" t="s">
        <v>217</v>
      </c>
    </row>
    <row r="127" spans="1:2">
      <c r="A127" s="20"/>
      <c r="B127" t="s">
        <v>218</v>
      </c>
    </row>
    <row r="128" spans="1:2">
      <c r="A128" s="20"/>
      <c r="B128" t="s">
        <v>219</v>
      </c>
    </row>
    <row r="129" spans="1:2">
      <c r="A129" s="20"/>
      <c r="B129" t="s">
        <v>220</v>
      </c>
    </row>
    <row r="130" spans="1:2">
      <c r="A130" s="20">
        <v>44306.324938425903</v>
      </c>
      <c r="B130" t="s">
        <v>221</v>
      </c>
    </row>
    <row r="131" spans="1:2">
      <c r="A131" s="20"/>
      <c r="B131" t="s">
        <v>222</v>
      </c>
    </row>
    <row r="132" spans="1:2">
      <c r="A132" s="20"/>
      <c r="B132" t="s">
        <v>223</v>
      </c>
    </row>
    <row r="133" spans="1:2">
      <c r="A133" s="20"/>
      <c r="B133" t="s">
        <v>224</v>
      </c>
    </row>
    <row r="134" spans="1:2">
      <c r="A134" s="20"/>
      <c r="B134" t="s">
        <v>225</v>
      </c>
    </row>
    <row r="135" spans="1:2">
      <c r="A135" s="20"/>
      <c r="B135" t="s">
        <v>226</v>
      </c>
    </row>
    <row r="136" spans="1:2">
      <c r="A136" s="20"/>
      <c r="B136" t="s">
        <v>227</v>
      </c>
    </row>
    <row r="137" spans="1:2">
      <c r="A137" s="20"/>
      <c r="B137" t="s">
        <v>228</v>
      </c>
    </row>
    <row r="138" spans="1:2">
      <c r="A138" s="20"/>
      <c r="B138" t="s">
        <v>229</v>
      </c>
    </row>
    <row r="139" spans="1:2">
      <c r="A139" s="20">
        <v>44307.766821643498</v>
      </c>
      <c r="B139" t="s">
        <v>230</v>
      </c>
    </row>
    <row r="140" spans="1:2">
      <c r="A140" s="20">
        <v>44307.8445818287</v>
      </c>
      <c r="B140" t="s">
        <v>231</v>
      </c>
    </row>
    <row r="141" spans="1:2">
      <c r="A141" s="20">
        <v>44308.488527314803</v>
      </c>
      <c r="B141" t="s">
        <v>232</v>
      </c>
    </row>
    <row r="142" spans="1:2">
      <c r="A142" s="20"/>
      <c r="B142" t="s">
        <v>233</v>
      </c>
    </row>
    <row r="143" spans="1:2">
      <c r="A143" s="20"/>
      <c r="B143" t="s">
        <v>243</v>
      </c>
    </row>
    <row r="144" spans="1:2">
      <c r="A144" s="20">
        <v>44314.278955902802</v>
      </c>
      <c r="B144" t="s">
        <v>244</v>
      </c>
    </row>
    <row r="145" spans="1:2">
      <c r="A145" s="20"/>
      <c r="B145" t="s">
        <v>246</v>
      </c>
    </row>
    <row r="146" spans="1:2">
      <c r="A146" s="20"/>
      <c r="B146" t="s">
        <v>248</v>
      </c>
    </row>
    <row r="147" spans="1:2">
      <c r="A147" s="20">
        <v>44315.688820486102</v>
      </c>
      <c r="B147" t="s">
        <v>253</v>
      </c>
    </row>
    <row r="148" spans="1:2">
      <c r="A148" s="20"/>
      <c r="B148" t="s">
        <v>250</v>
      </c>
    </row>
    <row r="149" spans="1:2">
      <c r="A149" s="20"/>
      <c r="B149" t="s">
        <v>251</v>
      </c>
    </row>
    <row r="150" spans="1:2">
      <c r="A150" s="20"/>
      <c r="B150" t="s">
        <v>252</v>
      </c>
    </row>
    <row r="151" spans="1:2">
      <c r="A151" s="20"/>
      <c r="B151" t="s">
        <v>254</v>
      </c>
    </row>
    <row r="152" spans="1:2">
      <c r="A152" s="20">
        <v>44315.8158616898</v>
      </c>
      <c r="B152" t="s">
        <v>255</v>
      </c>
    </row>
    <row r="153" spans="1:2">
      <c r="A153" s="20"/>
      <c r="B153" t="s">
        <v>256</v>
      </c>
    </row>
    <row r="154" spans="1:2">
      <c r="A154" s="20"/>
      <c r="B154" t="s">
        <v>257</v>
      </c>
    </row>
    <row r="155" spans="1:2">
      <c r="A155" s="20"/>
      <c r="B155" t="s">
        <v>258</v>
      </c>
    </row>
    <row r="156" spans="1:2">
      <c r="A156" s="20"/>
      <c r="B156" t="s">
        <v>259</v>
      </c>
    </row>
    <row r="157" spans="1:2">
      <c r="A157" s="20"/>
      <c r="B157" t="s">
        <v>260</v>
      </c>
    </row>
    <row r="158" spans="1:2">
      <c r="A158" s="20">
        <v>44316.651822337997</v>
      </c>
      <c r="B158" t="s">
        <v>261</v>
      </c>
    </row>
    <row r="159" spans="1:2">
      <c r="A159" s="20"/>
      <c r="B159" t="s">
        <v>263</v>
      </c>
    </row>
    <row r="160" spans="1:2">
      <c r="A160" s="20"/>
      <c r="B160" t="s">
        <v>262</v>
      </c>
    </row>
    <row r="161" spans="1:2">
      <c r="A161" s="20"/>
      <c r="B161" t="s">
        <v>264</v>
      </c>
    </row>
    <row r="162" spans="1:2">
      <c r="A162" s="20"/>
      <c r="B162" t="s">
        <v>265</v>
      </c>
    </row>
    <row r="163" spans="1:2">
      <c r="A163" s="20"/>
      <c r="B163" t="s">
        <v>266</v>
      </c>
    </row>
    <row r="164" spans="1:2">
      <c r="A164" s="20"/>
      <c r="B164" t="s">
        <v>267</v>
      </c>
    </row>
    <row r="165" spans="1:2">
      <c r="A165" s="20"/>
      <c r="B165" t="s">
        <v>269</v>
      </c>
    </row>
    <row r="166" spans="1:2">
      <c r="A166" s="20"/>
      <c r="B166" t="s">
        <v>270</v>
      </c>
    </row>
    <row r="167" spans="1:2">
      <c r="A167" s="20">
        <v>44318.795286805602</v>
      </c>
      <c r="B167" t="s">
        <v>281</v>
      </c>
    </row>
    <row r="168" spans="1:2">
      <c r="A168" s="20"/>
      <c r="B168" t="s">
        <v>280</v>
      </c>
    </row>
    <row r="169" spans="1:2">
      <c r="A169" s="20">
        <v>44319.416666666664</v>
      </c>
      <c r="B169" t="s">
        <v>282</v>
      </c>
    </row>
    <row r="170" spans="1:2">
      <c r="A170" s="20"/>
      <c r="B170" t="s">
        <v>284</v>
      </c>
    </row>
    <row r="171" spans="1:2">
      <c r="A171" s="20">
        <v>44320.589794328705</v>
      </c>
      <c r="B171" t="s">
        <v>285</v>
      </c>
    </row>
    <row r="172" spans="1:2">
      <c r="A172" s="20"/>
      <c r="B172" t="s">
        <v>292</v>
      </c>
    </row>
    <row r="173" spans="1:2">
      <c r="A173" s="20">
        <v>44321</v>
      </c>
      <c r="B173" t="s">
        <v>293</v>
      </c>
    </row>
    <row r="174" spans="1:2">
      <c r="A174" s="20"/>
      <c r="B174" t="s">
        <v>294</v>
      </c>
    </row>
    <row r="175" spans="1:2">
      <c r="A175" s="20"/>
      <c r="B175" t="s">
        <v>295</v>
      </c>
    </row>
    <row r="176" spans="1:2">
      <c r="A176" s="20"/>
      <c r="B176" t="s">
        <v>296</v>
      </c>
    </row>
    <row r="177" spans="1:2">
      <c r="A177" s="20"/>
      <c r="B177" t="s">
        <v>297</v>
      </c>
    </row>
    <row r="178" spans="1:2">
      <c r="A178" s="20"/>
      <c r="B178" t="s">
        <v>298</v>
      </c>
    </row>
    <row r="179" spans="1:2">
      <c r="A179" s="20"/>
      <c r="B179" t="s">
        <v>301</v>
      </c>
    </row>
    <row r="180" spans="1:2">
      <c r="A180" s="20"/>
      <c r="B180" t="s">
        <v>302</v>
      </c>
    </row>
    <row r="181" spans="1:2">
      <c r="A181" s="20"/>
      <c r="B181" t="s">
        <v>304</v>
      </c>
    </row>
    <row r="182" spans="1:2">
      <c r="A182" s="20"/>
      <c r="B182" t="s">
        <v>305</v>
      </c>
    </row>
    <row r="183" spans="1:2">
      <c r="A183" s="20">
        <v>44322.355669791701</v>
      </c>
      <c r="B183" t="s">
        <v>307</v>
      </c>
    </row>
    <row r="184" spans="1:2">
      <c r="A184" s="20"/>
      <c r="B184" t="s">
        <v>309</v>
      </c>
    </row>
    <row r="185" spans="1:2">
      <c r="A185" s="20"/>
      <c r="B185" t="s">
        <v>310</v>
      </c>
    </row>
    <row r="186" spans="1:2">
      <c r="A186" s="20"/>
      <c r="B186" t="s">
        <v>311</v>
      </c>
    </row>
    <row r="187" spans="1:2">
      <c r="A187" s="20"/>
      <c r="B187" t="s">
        <v>312</v>
      </c>
    </row>
    <row r="188" spans="1:2">
      <c r="A188" s="20">
        <v>44323.920671874999</v>
      </c>
      <c r="B188" t="s">
        <v>314</v>
      </c>
    </row>
    <row r="189" spans="1:2">
      <c r="A189" s="20"/>
      <c r="B189" t="s">
        <v>315</v>
      </c>
    </row>
    <row r="190" spans="1:2">
      <c r="A190" s="20"/>
      <c r="B190" t="s">
        <v>316</v>
      </c>
    </row>
    <row r="191" spans="1:2">
      <c r="A191" s="20"/>
      <c r="B191" t="s">
        <v>317</v>
      </c>
    </row>
    <row r="192" spans="1:2">
      <c r="A192" s="20"/>
      <c r="B192" t="s">
        <v>318</v>
      </c>
    </row>
    <row r="193" spans="1:2">
      <c r="A193" s="20"/>
      <c r="B193" t="s">
        <v>319</v>
      </c>
    </row>
    <row r="194" spans="1:2">
      <c r="A194" s="20"/>
      <c r="B194" t="s">
        <v>320</v>
      </c>
    </row>
    <row r="195" spans="1:2">
      <c r="A195" s="20"/>
      <c r="B195" t="s">
        <v>321</v>
      </c>
    </row>
    <row r="196" spans="1:2">
      <c r="A196" s="20"/>
      <c r="B196" t="s">
        <v>322</v>
      </c>
    </row>
    <row r="197" spans="1:2">
      <c r="A197" s="20"/>
      <c r="B197" t="s">
        <v>323</v>
      </c>
    </row>
    <row r="198" spans="1:2">
      <c r="A198" s="20">
        <v>44325.499741435196</v>
      </c>
      <c r="B198" t="s">
        <v>324</v>
      </c>
    </row>
    <row r="199" spans="1:2">
      <c r="A199" s="20"/>
      <c r="B199" t="s">
        <v>325</v>
      </c>
    </row>
    <row r="200" spans="1:2">
      <c r="A200" s="20"/>
      <c r="B200" t="s">
        <v>326</v>
      </c>
    </row>
    <row r="201" spans="1:2">
      <c r="A201" s="20"/>
      <c r="B201" t="s">
        <v>327</v>
      </c>
    </row>
    <row r="202" spans="1:2">
      <c r="A202" s="20"/>
      <c r="B202" t="s">
        <v>328</v>
      </c>
    </row>
    <row r="203" spans="1:2">
      <c r="A203" s="20"/>
      <c r="B203" t="s">
        <v>329</v>
      </c>
    </row>
    <row r="204" spans="1:2">
      <c r="A204" s="20"/>
      <c r="B204" t="s">
        <v>330</v>
      </c>
    </row>
    <row r="205" spans="1:2">
      <c r="A205" s="20"/>
      <c r="B205" t="s">
        <v>331</v>
      </c>
    </row>
    <row r="206" spans="1:2">
      <c r="A206" s="20"/>
      <c r="B206" t="s">
        <v>332</v>
      </c>
    </row>
    <row r="207" spans="1:2">
      <c r="A207" s="20"/>
      <c r="B207" t="s">
        <v>333</v>
      </c>
    </row>
    <row r="208" spans="1:2">
      <c r="A208" s="20"/>
      <c r="B208" t="s">
        <v>334</v>
      </c>
    </row>
    <row r="209" spans="1:2">
      <c r="A209" s="20">
        <v>44326.575224768501</v>
      </c>
      <c r="B209" t="s">
        <v>335</v>
      </c>
    </row>
    <row r="210" spans="1:2">
      <c r="A210" s="20"/>
      <c r="B210" t="s">
        <v>336</v>
      </c>
    </row>
    <row r="211" spans="1:2">
      <c r="A211" s="20"/>
      <c r="B211" t="s">
        <v>337</v>
      </c>
    </row>
    <row r="212" spans="1:2">
      <c r="A212" s="20"/>
      <c r="B212" t="s">
        <v>338</v>
      </c>
    </row>
    <row r="213" spans="1:2">
      <c r="A213" s="20"/>
      <c r="B213" t="s">
        <v>341</v>
      </c>
    </row>
    <row r="214" spans="1:2">
      <c r="A214" s="20">
        <v>44328.702704976902</v>
      </c>
      <c r="B214" t="s">
        <v>342</v>
      </c>
    </row>
    <row r="215" spans="1:2">
      <c r="A215" s="20"/>
      <c r="B215" t="s">
        <v>343</v>
      </c>
    </row>
    <row r="216" spans="1:2">
      <c r="A216" s="20"/>
      <c r="B216" t="s">
        <v>344</v>
      </c>
    </row>
    <row r="217" spans="1:2">
      <c r="A217" s="20"/>
      <c r="B217" t="s">
        <v>346</v>
      </c>
    </row>
    <row r="218" spans="1:2">
      <c r="A218" s="20"/>
      <c r="B218" t="s">
        <v>347</v>
      </c>
    </row>
    <row r="219" spans="1:2">
      <c r="A219" s="20"/>
      <c r="B219" t="s">
        <v>345</v>
      </c>
    </row>
    <row r="220" spans="1:2">
      <c r="A220" s="20"/>
      <c r="B220" t="s">
        <v>349</v>
      </c>
    </row>
    <row r="221" spans="1:2">
      <c r="A221" s="20"/>
      <c r="B221" t="s">
        <v>348</v>
      </c>
    </row>
    <row r="222" spans="1:2">
      <c r="A222" s="20"/>
      <c r="B222" t="s">
        <v>350</v>
      </c>
    </row>
    <row r="223" spans="1:2">
      <c r="A223" s="20"/>
      <c r="B223" t="s">
        <v>351</v>
      </c>
    </row>
    <row r="224" spans="1:2">
      <c r="A224" s="20">
        <v>44333.425679861102</v>
      </c>
      <c r="B224" t="s">
        <v>352</v>
      </c>
    </row>
    <row r="225" spans="1:2">
      <c r="A225" s="20"/>
      <c r="B225" t="s">
        <v>353</v>
      </c>
    </row>
    <row r="226" spans="1:2">
      <c r="A226" s="20"/>
      <c r="B226" t="s">
        <v>357</v>
      </c>
    </row>
    <row r="227" spans="1:2">
      <c r="A227" s="20"/>
      <c r="B227" t="s">
        <v>358</v>
      </c>
    </row>
    <row r="228" spans="1:2">
      <c r="A228" s="20"/>
      <c r="B228" t="s">
        <v>359</v>
      </c>
    </row>
    <row r="229" spans="1:2">
      <c r="A229" s="20"/>
      <c r="B229" t="s">
        <v>360</v>
      </c>
    </row>
    <row r="230" spans="1:2">
      <c r="A230" s="20"/>
      <c r="B230" t="s">
        <v>362</v>
      </c>
    </row>
    <row r="231" spans="1:2">
      <c r="A231" s="20"/>
      <c r="B231" t="s">
        <v>363</v>
      </c>
    </row>
    <row r="232" spans="1:2">
      <c r="A232" s="20">
        <v>44336</v>
      </c>
      <c r="B232" t="s">
        <v>367</v>
      </c>
    </row>
    <row r="233" spans="1:2">
      <c r="A233" s="20"/>
      <c r="B233" t="s">
        <v>368</v>
      </c>
    </row>
    <row r="234" spans="1:2">
      <c r="A234" s="20"/>
      <c r="B234" t="s">
        <v>370</v>
      </c>
    </row>
    <row r="235" spans="1:2">
      <c r="A235" s="20"/>
      <c r="B235" t="s">
        <v>371</v>
      </c>
    </row>
    <row r="236" spans="1:2">
      <c r="A236" s="20"/>
      <c r="B236" t="s">
        <v>374</v>
      </c>
    </row>
    <row r="237" spans="1:2">
      <c r="A237" s="20"/>
      <c r="B237" t="s">
        <v>376</v>
      </c>
    </row>
    <row r="238" spans="1:2">
      <c r="A238" s="20"/>
      <c r="B238" t="s">
        <v>384</v>
      </c>
    </row>
    <row r="239" spans="1:2">
      <c r="A239" s="20"/>
      <c r="B239" t="s">
        <v>383</v>
      </c>
    </row>
    <row r="240" spans="1:2">
      <c r="A240" s="20"/>
      <c r="B240" t="s">
        <v>385</v>
      </c>
    </row>
    <row r="241" spans="1:2">
      <c r="A241" s="20"/>
      <c r="B241" t="s">
        <v>389</v>
      </c>
    </row>
    <row r="242" spans="1:2">
      <c r="A242" s="20"/>
      <c r="B242" t="s">
        <v>390</v>
      </c>
    </row>
    <row r="243" spans="1:2">
      <c r="A243" s="20"/>
      <c r="B243" t="s">
        <v>391</v>
      </c>
    </row>
    <row r="244" spans="1:2">
      <c r="A244" s="20"/>
      <c r="B244" t="s">
        <v>393</v>
      </c>
    </row>
    <row r="245" spans="1:2">
      <c r="A245" s="20">
        <v>44338.757544444401</v>
      </c>
      <c r="B245" t="s">
        <v>392</v>
      </c>
    </row>
    <row r="246" spans="1:2">
      <c r="A246" s="20"/>
      <c r="B246" t="s">
        <v>394</v>
      </c>
    </row>
    <row r="247" spans="1:2">
      <c r="A247" s="20">
        <v>44340.377351157404</v>
      </c>
      <c r="B247" t="s">
        <v>395</v>
      </c>
    </row>
    <row r="248" spans="1:2">
      <c r="A248" s="20"/>
      <c r="B248" t="s">
        <v>396</v>
      </c>
    </row>
    <row r="249" spans="1:2">
      <c r="A249" s="20"/>
      <c r="B249" t="s">
        <v>399</v>
      </c>
    </row>
    <row r="250" spans="1:2">
      <c r="A250" s="20"/>
      <c r="B250" t="s">
        <v>400</v>
      </c>
    </row>
    <row r="251" spans="1:2">
      <c r="A251" s="20"/>
      <c r="B251" t="s">
        <v>401</v>
      </c>
    </row>
    <row r="252" spans="1:2">
      <c r="A252" s="20"/>
      <c r="B252" t="s">
        <v>403</v>
      </c>
    </row>
    <row r="253" spans="1:2">
      <c r="A253" s="20"/>
      <c r="B253" t="s">
        <v>404</v>
      </c>
    </row>
    <row r="254" spans="1:2">
      <c r="B254" t="s">
        <v>405</v>
      </c>
    </row>
    <row r="255" spans="1:2">
      <c r="A255" s="20">
        <v>44341.368147569403</v>
      </c>
      <c r="B255" t="s">
        <v>407</v>
      </c>
    </row>
    <row r="256" spans="1:2">
      <c r="A256" s="20"/>
      <c r="B256" t="s">
        <v>409</v>
      </c>
    </row>
    <row r="257" spans="1:2">
      <c r="A257" s="20"/>
      <c r="B257" t="s">
        <v>412</v>
      </c>
    </row>
    <row r="258" spans="1:2">
      <c r="A258" s="20"/>
      <c r="B258" t="s">
        <v>415</v>
      </c>
    </row>
    <row r="259" spans="1:2">
      <c r="A259" s="20"/>
      <c r="B259" t="s">
        <v>416</v>
      </c>
    </row>
    <row r="260" spans="1:2">
      <c r="A260" s="20"/>
      <c r="B260" t="s">
        <v>417</v>
      </c>
    </row>
    <row r="261" spans="1:2">
      <c r="A261" s="20"/>
      <c r="B261" t="s">
        <v>418</v>
      </c>
    </row>
    <row r="262" spans="1:2">
      <c r="A262" s="20"/>
      <c r="B262" t="s">
        <v>419</v>
      </c>
    </row>
    <row r="263" spans="1:2">
      <c r="A263" s="20"/>
      <c r="B263" t="s">
        <v>421</v>
      </c>
    </row>
    <row r="264" spans="1:2">
      <c r="A264" s="20"/>
      <c r="B264" t="s">
        <v>432</v>
      </c>
    </row>
    <row r="265" spans="1:2">
      <c r="A265" s="20"/>
      <c r="B265" t="s">
        <v>433</v>
      </c>
    </row>
    <row r="266" spans="1:2">
      <c r="A266" s="20"/>
      <c r="B266" t="s">
        <v>434</v>
      </c>
    </row>
    <row r="267" spans="1:2">
      <c r="A267" s="20">
        <v>44343.596566666703</v>
      </c>
      <c r="B267" t="s">
        <v>435</v>
      </c>
    </row>
    <row r="268" spans="1:2">
      <c r="A268" s="20"/>
      <c r="B268" t="s">
        <v>436</v>
      </c>
    </row>
    <row r="269" spans="1:2">
      <c r="A269" s="20"/>
      <c r="B269" t="s">
        <v>437</v>
      </c>
    </row>
    <row r="270" spans="1:2">
      <c r="A270" s="20"/>
      <c r="B270" t="s">
        <v>487</v>
      </c>
    </row>
    <row r="271" spans="1:2">
      <c r="A271" s="20"/>
      <c r="B271" t="s">
        <v>488</v>
      </c>
    </row>
    <row r="272" spans="1:2">
      <c r="A272" s="20"/>
      <c r="B272" t="s">
        <v>489</v>
      </c>
    </row>
    <row r="273" spans="1:2">
      <c r="A273" s="20"/>
      <c r="B273" t="s">
        <v>490</v>
      </c>
    </row>
    <row r="274" spans="1:2">
      <c r="A274" s="20"/>
      <c r="B274" t="s">
        <v>491</v>
      </c>
    </row>
    <row r="275" spans="1:2">
      <c r="A275" s="20"/>
      <c r="B275" t="s">
        <v>493</v>
      </c>
    </row>
    <row r="276" spans="1:2">
      <c r="A276" s="20">
        <v>44352.575020601798</v>
      </c>
      <c r="B276" t="s">
        <v>495</v>
      </c>
    </row>
    <row r="277" spans="1:2">
      <c r="A277" s="20"/>
      <c r="B277" t="s">
        <v>494</v>
      </c>
    </row>
    <row r="278" spans="1:2">
      <c r="A278" s="20"/>
      <c r="B278" t="s">
        <v>496</v>
      </c>
    </row>
    <row r="279" spans="1:2">
      <c r="A279" s="20">
        <v>44353.419314120401</v>
      </c>
      <c r="B279" t="s">
        <v>497</v>
      </c>
    </row>
    <row r="280" spans="1:2">
      <c r="A280" s="20"/>
      <c r="B280" t="s">
        <v>503</v>
      </c>
    </row>
    <row r="281" spans="1:2">
      <c r="A281" s="20"/>
      <c r="B281" t="s">
        <v>498</v>
      </c>
    </row>
    <row r="282" spans="1:2">
      <c r="A282" s="20"/>
      <c r="B282" t="s">
        <v>499</v>
      </c>
    </row>
    <row r="283" spans="1:2">
      <c r="A283" s="20"/>
      <c r="B283" t="s">
        <v>500</v>
      </c>
    </row>
    <row r="284" spans="1:2">
      <c r="A284" s="20"/>
      <c r="B284" t="s">
        <v>502</v>
      </c>
    </row>
    <row r="285" spans="1:2">
      <c r="A285" s="20"/>
      <c r="B285" t="s">
        <v>504</v>
      </c>
    </row>
    <row r="286" spans="1:2">
      <c r="A286" s="20"/>
      <c r="B286" t="s">
        <v>505</v>
      </c>
    </row>
    <row r="287" spans="1:2">
      <c r="A287" s="20"/>
      <c r="B287" t="s">
        <v>506</v>
      </c>
    </row>
    <row r="288" spans="1:2">
      <c r="A288" s="20"/>
      <c r="B288" t="s">
        <v>507</v>
      </c>
    </row>
    <row r="289" spans="1:2">
      <c r="A289" s="20"/>
      <c r="B289" t="s">
        <v>508</v>
      </c>
    </row>
    <row r="290" spans="1:2">
      <c r="A290" s="20"/>
      <c r="B290" t="s">
        <v>509</v>
      </c>
    </row>
    <row r="291" spans="1:2">
      <c r="A291" s="20"/>
      <c r="B291" t="s">
        <v>510</v>
      </c>
    </row>
    <row r="292" spans="1:2">
      <c r="A292" s="20"/>
      <c r="B292" t="s">
        <v>511</v>
      </c>
    </row>
    <row r="293" spans="1:2">
      <c r="A293" s="20"/>
      <c r="B293" t="s">
        <v>512</v>
      </c>
    </row>
    <row r="294" spans="1:2">
      <c r="A294" s="20"/>
      <c r="B294" t="s">
        <v>514</v>
      </c>
    </row>
    <row r="295" spans="1:2">
      <c r="A295" s="20"/>
      <c r="B295" t="s">
        <v>513</v>
      </c>
    </row>
    <row r="296" spans="1:2">
      <c r="A296" s="20"/>
      <c r="B296" t="s">
        <v>516</v>
      </c>
    </row>
    <row r="297" spans="1:2">
      <c r="A297" s="20"/>
      <c r="B297" t="s">
        <v>517</v>
      </c>
    </row>
    <row r="298" spans="1:2">
      <c r="A298" s="20"/>
      <c r="B298" t="s">
        <v>521</v>
      </c>
    </row>
    <row r="299" spans="1:2">
      <c r="A299" s="20"/>
      <c r="B299" t="s">
        <v>522</v>
      </c>
    </row>
    <row r="300" spans="1:2">
      <c r="A300" s="20">
        <v>44356.777344212998</v>
      </c>
      <c r="B300" t="s">
        <v>523</v>
      </c>
    </row>
    <row r="301" spans="1:2">
      <c r="A301" s="20"/>
      <c r="B301" t="s">
        <v>524</v>
      </c>
    </row>
    <row r="302" spans="1:2">
      <c r="A302" s="20"/>
      <c r="B302" t="s">
        <v>525</v>
      </c>
    </row>
    <row r="303" spans="1:2">
      <c r="A303" s="20"/>
      <c r="B303" t="s">
        <v>526</v>
      </c>
    </row>
    <row r="304" spans="1:2" ht="30">
      <c r="A304" s="20"/>
      <c r="B304" s="6" t="s">
        <v>527</v>
      </c>
    </row>
    <row r="305" spans="1:2">
      <c r="A305" s="20"/>
      <c r="B305" t="s">
        <v>528</v>
      </c>
    </row>
    <row r="306" spans="1:2">
      <c r="A306" s="20"/>
      <c r="B306" t="s">
        <v>529</v>
      </c>
    </row>
    <row r="307" spans="1:2">
      <c r="A307" s="20"/>
      <c r="B307" t="s">
        <v>530</v>
      </c>
    </row>
    <row r="308" spans="1:2">
      <c r="A308" s="20"/>
      <c r="B308" t="s">
        <v>531</v>
      </c>
    </row>
    <row r="309" spans="1:2">
      <c r="A309" s="20"/>
      <c r="B309" t="s">
        <v>541</v>
      </c>
    </row>
    <row r="310" spans="1:2">
      <c r="A310" s="20">
        <v>44357.347470833301</v>
      </c>
      <c r="B310" t="s">
        <v>542</v>
      </c>
    </row>
    <row r="311" spans="1:2">
      <c r="A311" s="20"/>
      <c r="B311" t="s">
        <v>545</v>
      </c>
    </row>
    <row r="312" spans="1:2">
      <c r="A312" s="20"/>
      <c r="B312" t="s">
        <v>546</v>
      </c>
    </row>
    <row r="313" spans="1:2">
      <c r="A313" s="20"/>
      <c r="B313" t="s">
        <v>548</v>
      </c>
    </row>
    <row r="314" spans="1:2">
      <c r="A314" s="20"/>
      <c r="B314" t="s">
        <v>549</v>
      </c>
    </row>
    <row r="315" spans="1:2">
      <c r="A315" s="20"/>
      <c r="B315" t="s">
        <v>550</v>
      </c>
    </row>
    <row r="316" spans="1:2">
      <c r="A316" s="20"/>
      <c r="B316" t="s">
        <v>551</v>
      </c>
    </row>
    <row r="317" spans="1:2">
      <c r="A317" s="20"/>
      <c r="B317" t="s">
        <v>552</v>
      </c>
    </row>
    <row r="318" spans="1:2">
      <c r="A318" s="20"/>
      <c r="B318" t="s">
        <v>553</v>
      </c>
    </row>
    <row r="319" spans="1:2">
      <c r="A319" s="20"/>
      <c r="B319" t="s">
        <v>554</v>
      </c>
    </row>
    <row r="320" spans="1:2">
      <c r="A320" s="20"/>
      <c r="B320" t="s">
        <v>555</v>
      </c>
    </row>
    <row r="321" spans="1:2">
      <c r="A321" s="20"/>
      <c r="B321" t="s">
        <v>556</v>
      </c>
    </row>
    <row r="322" spans="1:2">
      <c r="A322" s="20"/>
      <c r="B322" t="s">
        <v>557</v>
      </c>
    </row>
    <row r="323" spans="1:2">
      <c r="A323" s="20">
        <v>44359.798668518502</v>
      </c>
      <c r="B323" t="s">
        <v>558</v>
      </c>
    </row>
    <row r="324" spans="1:2">
      <c r="A324" s="20"/>
      <c r="B324" t="s">
        <v>559</v>
      </c>
    </row>
    <row r="325" spans="1:2">
      <c r="A325" s="20">
        <v>44360.301544444403</v>
      </c>
      <c r="B325" t="s">
        <v>560</v>
      </c>
    </row>
    <row r="326" spans="1:2">
      <c r="A326" s="20"/>
      <c r="B326" t="s">
        <v>561</v>
      </c>
    </row>
    <row r="327" spans="1:2">
      <c r="A327" s="20"/>
      <c r="B327" t="s">
        <v>562</v>
      </c>
    </row>
    <row r="328" spans="1:2">
      <c r="A328" s="20"/>
      <c r="B328" t="s">
        <v>563</v>
      </c>
    </row>
    <row r="329" spans="1:2">
      <c r="A329" s="20"/>
      <c r="B329" t="s">
        <v>564</v>
      </c>
    </row>
    <row r="330" spans="1:2">
      <c r="A330" s="20"/>
      <c r="B330" t="s">
        <v>565</v>
      </c>
    </row>
    <row r="331" spans="1:2">
      <c r="A331" s="20"/>
      <c r="B331" t="s">
        <v>566</v>
      </c>
    </row>
    <row r="332" spans="1:2" ht="30">
      <c r="A332" s="20"/>
      <c r="B332" s="6" t="s">
        <v>571</v>
      </c>
    </row>
    <row r="333" spans="1:2">
      <c r="A333" s="20"/>
      <c r="B333" t="s">
        <v>567</v>
      </c>
    </row>
    <row r="334" spans="1:2">
      <c r="A334" s="20"/>
      <c r="B334" t="s">
        <v>568</v>
      </c>
    </row>
    <row r="335" spans="1:2">
      <c r="A335" s="20"/>
      <c r="B335" t="s">
        <v>569</v>
      </c>
    </row>
    <row r="336" spans="1:2">
      <c r="A336" s="20"/>
      <c r="B336" t="s">
        <v>575</v>
      </c>
    </row>
    <row r="337" spans="1:2">
      <c r="A337" s="20">
        <v>44360.751121412002</v>
      </c>
      <c r="B337" t="s">
        <v>570</v>
      </c>
    </row>
    <row r="338" spans="1:2">
      <c r="A338" s="20"/>
      <c r="B338" t="s">
        <v>572</v>
      </c>
    </row>
    <row r="339" spans="1:2">
      <c r="A339" s="20"/>
      <c r="B339" t="s">
        <v>573</v>
      </c>
    </row>
    <row r="340" spans="1:2">
      <c r="A340" s="20"/>
      <c r="B340" t="s">
        <v>574</v>
      </c>
    </row>
    <row r="341" spans="1:2">
      <c r="A341" s="20"/>
      <c r="B341" t="s">
        <v>581</v>
      </c>
    </row>
    <row r="342" spans="1:2" ht="30">
      <c r="A342" s="20"/>
      <c r="B342" s="6" t="s">
        <v>576</v>
      </c>
    </row>
    <row r="343" spans="1:2" ht="30">
      <c r="A343" s="20"/>
      <c r="B343" s="6" t="s">
        <v>583</v>
      </c>
    </row>
    <row r="344" spans="1:2">
      <c r="A344" s="20"/>
      <c r="B344" t="s">
        <v>578</v>
      </c>
    </row>
    <row r="345" spans="1:2" ht="30">
      <c r="A345" s="20"/>
      <c r="B345" s="6" t="s">
        <v>580</v>
      </c>
    </row>
    <row r="346" spans="1:2">
      <c r="A346" s="20"/>
      <c r="B346" t="s">
        <v>582</v>
      </c>
    </row>
    <row r="347" spans="1:2">
      <c r="A347" s="20"/>
      <c r="B347" t="s">
        <v>584</v>
      </c>
    </row>
    <row r="348" spans="1:2">
      <c r="A348" s="20"/>
      <c r="B348" t="s">
        <v>585</v>
      </c>
    </row>
    <row r="349" spans="1:2" ht="30">
      <c r="A349" s="20"/>
      <c r="B349" s="6" t="s">
        <v>586</v>
      </c>
    </row>
    <row r="350" spans="1:2">
      <c r="A350" s="20"/>
      <c r="B350" t="s">
        <v>587</v>
      </c>
    </row>
    <row r="351" spans="1:2">
      <c r="A351" s="20"/>
      <c r="B351" t="s">
        <v>588</v>
      </c>
    </row>
    <row r="352" spans="1:2">
      <c r="A352" s="20"/>
      <c r="B352" t="s">
        <v>589</v>
      </c>
    </row>
    <row r="353" spans="1:2">
      <c r="A353" s="20">
        <v>44362.670448611098</v>
      </c>
      <c r="B353" t="s">
        <v>590</v>
      </c>
    </row>
    <row r="354" spans="1:2">
      <c r="A354" s="20"/>
      <c r="B354" t="s">
        <v>591</v>
      </c>
    </row>
    <row r="355" spans="1:2">
      <c r="A355" s="20"/>
      <c r="B355" t="s">
        <v>592</v>
      </c>
    </row>
    <row r="356" spans="1:2">
      <c r="A356" s="20"/>
      <c r="B356" t="s">
        <v>594</v>
      </c>
    </row>
    <row r="357" spans="1:2">
      <c r="A357" s="20"/>
      <c r="B357" t="s">
        <v>595</v>
      </c>
    </row>
    <row r="358" spans="1:2">
      <c r="A358" s="20"/>
      <c r="B358" t="s">
        <v>597</v>
      </c>
    </row>
    <row r="359" spans="1:2">
      <c r="A359" s="20"/>
      <c r="B359" t="s">
        <v>598</v>
      </c>
    </row>
    <row r="360" spans="1:2">
      <c r="A360" s="20"/>
      <c r="B360" t="s">
        <v>599</v>
      </c>
    </row>
    <row r="361" spans="1:2">
      <c r="A361" s="20"/>
      <c r="B361" t="s">
        <v>600</v>
      </c>
    </row>
    <row r="362" spans="1:2">
      <c r="A362" s="20"/>
      <c r="B362" t="s">
        <v>609</v>
      </c>
    </row>
    <row r="363" spans="1:2">
      <c r="A363" s="20"/>
      <c r="B363" t="s">
        <v>601</v>
      </c>
    </row>
    <row r="364" spans="1:2">
      <c r="A364" s="20"/>
      <c r="B364" t="s">
        <v>602</v>
      </c>
    </row>
    <row r="365" spans="1:2">
      <c r="A365" s="20"/>
      <c r="B365" t="s">
        <v>603</v>
      </c>
    </row>
    <row r="366" spans="1:2">
      <c r="A366" s="20"/>
      <c r="B366" t="s">
        <v>604</v>
      </c>
    </row>
    <row r="367" spans="1:2">
      <c r="A367" s="20">
        <v>44363.678779398098</v>
      </c>
      <c r="B367" t="s">
        <v>605</v>
      </c>
    </row>
    <row r="368" spans="1:2">
      <c r="A368" s="20"/>
      <c r="B368" t="s">
        <v>606</v>
      </c>
    </row>
    <row r="369" spans="1:2">
      <c r="A369" s="20"/>
      <c r="B369" t="s">
        <v>607</v>
      </c>
    </row>
    <row r="370" spans="1:2">
      <c r="A370" s="20">
        <v>44364.255856481483</v>
      </c>
      <c r="B370" t="s">
        <v>608</v>
      </c>
    </row>
    <row r="371" spans="1:2">
      <c r="A371" s="20"/>
      <c r="B371" t="s">
        <v>610</v>
      </c>
    </row>
    <row r="372" spans="1:2">
      <c r="A372" s="20"/>
      <c r="B372" t="s">
        <v>611</v>
      </c>
    </row>
    <row r="373" spans="1:2">
      <c r="A373" s="20"/>
      <c r="B373" t="s">
        <v>612</v>
      </c>
    </row>
    <row r="374" spans="1:2">
      <c r="A374" s="20"/>
      <c r="B374" t="s">
        <v>613</v>
      </c>
    </row>
    <row r="375" spans="1:2">
      <c r="A375" s="20"/>
      <c r="B375" t="s">
        <v>614</v>
      </c>
    </row>
    <row r="376" spans="1:2">
      <c r="A376" s="20"/>
      <c r="B376" t="s">
        <v>615</v>
      </c>
    </row>
    <row r="377" spans="1:2">
      <c r="A377" s="20"/>
      <c r="B377" t="s">
        <v>616</v>
      </c>
    </row>
    <row r="378" spans="1:2">
      <c r="A378" s="20"/>
      <c r="B378" t="s">
        <v>619</v>
      </c>
    </row>
    <row r="379" spans="1:2">
      <c r="A379" s="20">
        <v>44364.571406713003</v>
      </c>
      <c r="B379" t="s">
        <v>617</v>
      </c>
    </row>
    <row r="380" spans="1:2">
      <c r="A380" s="20"/>
      <c r="B380" t="s">
        <v>620</v>
      </c>
    </row>
    <row r="381" spans="1:2">
      <c r="A381" s="20"/>
      <c r="B381" t="s">
        <v>621</v>
      </c>
    </row>
    <row r="382" spans="1:2">
      <c r="A382" s="20"/>
      <c r="B382" t="s">
        <v>623</v>
      </c>
    </row>
    <row r="383" spans="1:2">
      <c r="A383" s="20"/>
      <c r="B383" t="s">
        <v>624</v>
      </c>
    </row>
    <row r="384" spans="1:2">
      <c r="A384" s="20">
        <v>44365.652302546303</v>
      </c>
      <c r="B384" t="s">
        <v>626</v>
      </c>
    </row>
    <row r="385" spans="1:2">
      <c r="A385" s="20"/>
      <c r="B385" t="s">
        <v>629</v>
      </c>
    </row>
    <row r="386" spans="1:2">
      <c r="A386" s="20"/>
      <c r="B386" t="s">
        <v>630</v>
      </c>
    </row>
    <row r="387" spans="1:2">
      <c r="A387" s="20"/>
      <c r="B387" t="s">
        <v>631</v>
      </c>
    </row>
    <row r="388" spans="1:2">
      <c r="A388" s="20"/>
      <c r="B388" t="s">
        <v>632</v>
      </c>
    </row>
    <row r="389" spans="1:2">
      <c r="A389" s="20"/>
      <c r="B389" t="s">
        <v>633</v>
      </c>
    </row>
    <row r="390" spans="1:2" ht="30">
      <c r="A390" s="20">
        <v>44366.343164699101</v>
      </c>
      <c r="B390" s="6" t="s">
        <v>634</v>
      </c>
    </row>
    <row r="391" spans="1:2">
      <c r="A391" s="20"/>
      <c r="B391" t="s">
        <v>635</v>
      </c>
    </row>
    <row r="392" spans="1:2">
      <c r="A392" s="20"/>
      <c r="B392" t="s">
        <v>636</v>
      </c>
    </row>
    <row r="393" spans="1:2">
      <c r="A393" s="20"/>
      <c r="B393" t="s">
        <v>637</v>
      </c>
    </row>
    <row r="394" spans="1:2">
      <c r="A394" s="20"/>
      <c r="B394" t="s">
        <v>643</v>
      </c>
    </row>
    <row r="395" spans="1:2" ht="30">
      <c r="A395" s="20"/>
      <c r="B395" s="6" t="s">
        <v>644</v>
      </c>
    </row>
    <row r="396" spans="1:2">
      <c r="A396" s="20"/>
      <c r="B396" t="s">
        <v>645</v>
      </c>
    </row>
    <row r="397" spans="1:2">
      <c r="A397" s="20"/>
      <c r="B397" t="s">
        <v>646</v>
      </c>
    </row>
    <row r="398" spans="1:2">
      <c r="A398" s="20"/>
      <c r="B398" t="s">
        <v>647</v>
      </c>
    </row>
    <row r="399" spans="1:2">
      <c r="A399" s="20"/>
      <c r="B399" t="s">
        <v>648</v>
      </c>
    </row>
    <row r="400" spans="1:2">
      <c r="A400" s="20"/>
      <c r="B400" t="s">
        <v>649</v>
      </c>
    </row>
    <row r="401" spans="1:2">
      <c r="A401" s="20"/>
      <c r="B401" t="s">
        <v>652</v>
      </c>
    </row>
    <row r="402" spans="1:2">
      <c r="A402" s="20"/>
      <c r="B402" t="s">
        <v>653</v>
      </c>
    </row>
    <row r="403" spans="1:2">
      <c r="A403" s="63">
        <v>44368.569395023202</v>
      </c>
      <c r="B403" s="6" t="s">
        <v>650</v>
      </c>
    </row>
    <row r="404" spans="1:2">
      <c r="A404" s="63"/>
      <c r="B404" s="6" t="s">
        <v>651</v>
      </c>
    </row>
    <row r="405" spans="1:2" ht="30">
      <c r="A405" s="63">
        <v>44370.624910532402</v>
      </c>
      <c r="B405" s="6" t="s">
        <v>654</v>
      </c>
    </row>
    <row r="406" spans="1:2">
      <c r="A406" s="63"/>
      <c r="B406" s="6" t="s">
        <v>657</v>
      </c>
    </row>
    <row r="407" spans="1:2">
      <c r="A407" s="63"/>
      <c r="B407" s="6" t="s">
        <v>658</v>
      </c>
    </row>
    <row r="408" spans="1:2">
      <c r="A408" s="63">
        <v>44377.714576967599</v>
      </c>
      <c r="B408" s="6" t="s">
        <v>659</v>
      </c>
    </row>
    <row r="409" spans="1:2">
      <c r="A409" s="63"/>
      <c r="B409" s="6" t="s">
        <v>660</v>
      </c>
    </row>
    <row r="410" spans="1:2">
      <c r="A410" s="63"/>
      <c r="B410" s="6" t="s">
        <v>662</v>
      </c>
    </row>
    <row r="411" spans="1:2">
      <c r="A411" s="63"/>
      <c r="B411" s="6" t="s">
        <v>663</v>
      </c>
    </row>
    <row r="412" spans="1:2">
      <c r="A412" s="63">
        <v>44378.460482060204</v>
      </c>
      <c r="B412" s="6" t="s">
        <v>671</v>
      </c>
    </row>
    <row r="413" spans="1:2">
      <c r="A413" s="63"/>
      <c r="B413" s="6" t="s">
        <v>672</v>
      </c>
    </row>
    <row r="414" spans="1:2">
      <c r="A414" s="63"/>
      <c r="B414" s="6" t="s">
        <v>673</v>
      </c>
    </row>
    <row r="415" spans="1:2">
      <c r="A415" s="63"/>
      <c r="B415" s="6" t="s">
        <v>677</v>
      </c>
    </row>
    <row r="416" spans="1:2">
      <c r="A416" s="63"/>
      <c r="B416" s="6" t="s">
        <v>678</v>
      </c>
    </row>
    <row r="417" spans="1:2">
      <c r="A417" s="63"/>
      <c r="B417" s="6" t="s">
        <v>687</v>
      </c>
    </row>
    <row r="418" spans="1:2">
      <c r="A418" s="63"/>
      <c r="B418" s="6" t="s">
        <v>688</v>
      </c>
    </row>
    <row r="419" spans="1:2">
      <c r="A419" s="63">
        <v>44379.903977661997</v>
      </c>
      <c r="B419" s="6" t="s">
        <v>689</v>
      </c>
    </row>
    <row r="420" spans="1:2">
      <c r="A420" s="63"/>
      <c r="B420" s="6" t="s">
        <v>690</v>
      </c>
    </row>
    <row r="421" spans="1:2">
      <c r="A421" s="63"/>
      <c r="B421" s="6" t="s">
        <v>691</v>
      </c>
    </row>
    <row r="422" spans="1:2">
      <c r="A422" s="63"/>
      <c r="B422" s="6" t="s">
        <v>692</v>
      </c>
    </row>
    <row r="423" spans="1:2">
      <c r="A423" s="63"/>
      <c r="B423" s="6" t="s">
        <v>693</v>
      </c>
    </row>
    <row r="424" spans="1:2">
      <c r="A424" s="63"/>
      <c r="B424" s="6" t="s">
        <v>695</v>
      </c>
    </row>
    <row r="425" spans="1:2">
      <c r="A425" s="63"/>
      <c r="B425" s="6" t="s">
        <v>694</v>
      </c>
    </row>
    <row r="426" spans="1:2">
      <c r="A426" s="63">
        <v>44381.743217592499</v>
      </c>
      <c r="B426" s="6" t="s">
        <v>699</v>
      </c>
    </row>
    <row r="427" spans="1:2">
      <c r="A427" s="63"/>
      <c r="B427" s="6" t="s">
        <v>696</v>
      </c>
    </row>
    <row r="428" spans="1:2">
      <c r="A428" s="63"/>
      <c r="B428" s="6" t="s">
        <v>697</v>
      </c>
    </row>
    <row r="429" spans="1:2">
      <c r="A429" s="63">
        <v>44382.434702199098</v>
      </c>
      <c r="B429" s="6" t="s">
        <v>698</v>
      </c>
    </row>
    <row r="430" spans="1:2">
      <c r="A430" s="63"/>
      <c r="B430" s="6" t="s">
        <v>700</v>
      </c>
    </row>
    <row r="431" spans="1:2">
      <c r="A431" s="63"/>
      <c r="B431" s="6" t="s">
        <v>701</v>
      </c>
    </row>
    <row r="432" spans="1:2">
      <c r="A432" s="63"/>
      <c r="B432" s="6" t="s">
        <v>702</v>
      </c>
    </row>
    <row r="433" spans="1:2">
      <c r="A433" s="63"/>
      <c r="B433" s="6" t="s">
        <v>703</v>
      </c>
    </row>
    <row r="434" spans="1:2">
      <c r="A434" s="63">
        <v>44389.828451736103</v>
      </c>
      <c r="B434" s="6" t="s">
        <v>704</v>
      </c>
    </row>
    <row r="435" spans="1:2">
      <c r="A435" s="63"/>
      <c r="B435" s="6" t="s">
        <v>706</v>
      </c>
    </row>
    <row r="436" spans="1:2" ht="30">
      <c r="A436" s="63">
        <v>44390.399459953704</v>
      </c>
      <c r="B436" s="6" t="s">
        <v>711</v>
      </c>
    </row>
    <row r="437" spans="1:2">
      <c r="A437" s="63"/>
      <c r="B437" s="6" t="s">
        <v>707</v>
      </c>
    </row>
    <row r="438" spans="1:2">
      <c r="A438" s="63"/>
      <c r="B438" s="6" t="s">
        <v>708</v>
      </c>
    </row>
    <row r="439" spans="1:2">
      <c r="A439" s="63"/>
      <c r="B439" s="6" t="s">
        <v>710</v>
      </c>
    </row>
    <row r="440" spans="1:2">
      <c r="A440" s="63"/>
      <c r="B440" s="6" t="s">
        <v>709</v>
      </c>
    </row>
    <row r="441" spans="1:2">
      <c r="A441" s="63">
        <v>44391.441843865701</v>
      </c>
      <c r="B441" s="6" t="s">
        <v>712</v>
      </c>
    </row>
    <row r="442" spans="1:2">
      <c r="A442" s="63"/>
      <c r="B442" s="6" t="s">
        <v>715</v>
      </c>
    </row>
    <row r="443" spans="1:2">
      <c r="A443" s="63"/>
      <c r="B443" s="6" t="s">
        <v>716</v>
      </c>
    </row>
    <row r="444" spans="1:2">
      <c r="A444" s="63">
        <v>44392.6351945602</v>
      </c>
      <c r="B444" s="6" t="s">
        <v>717</v>
      </c>
    </row>
    <row r="445" spans="1:2">
      <c r="A445" s="63"/>
      <c r="B445" s="6" t="s">
        <v>718</v>
      </c>
    </row>
    <row r="446" spans="1:2">
      <c r="A446" s="63"/>
      <c r="B446" s="6" t="s">
        <v>719</v>
      </c>
    </row>
    <row r="447" spans="1:2">
      <c r="A447" s="63"/>
      <c r="B447" s="6" t="s">
        <v>720</v>
      </c>
    </row>
    <row r="448" spans="1:2">
      <c r="A448" s="63"/>
      <c r="B448" s="6" t="s">
        <v>721</v>
      </c>
    </row>
    <row r="449" spans="1:2">
      <c r="A449" s="63"/>
      <c r="B449" s="6" t="s">
        <v>722</v>
      </c>
    </row>
    <row r="450" spans="1:2">
      <c r="A450" s="63">
        <v>44393.596008449102</v>
      </c>
      <c r="B450" s="6" t="s">
        <v>725</v>
      </c>
    </row>
    <row r="451" spans="1:2" ht="30">
      <c r="A451" s="63"/>
      <c r="B451" s="6" t="s">
        <v>726</v>
      </c>
    </row>
    <row r="452" spans="1:2">
      <c r="A452" s="63"/>
      <c r="B452" s="6" t="s">
        <v>727</v>
      </c>
    </row>
    <row r="453" spans="1:2">
      <c r="A453" s="63">
        <v>44394.344260300903</v>
      </c>
      <c r="B453" s="6" t="s">
        <v>728</v>
      </c>
    </row>
    <row r="454" spans="1:2">
      <c r="A454" s="63"/>
      <c r="B454" s="6" t="s">
        <v>729</v>
      </c>
    </row>
    <row r="455" spans="1:2">
      <c r="A455" s="63"/>
      <c r="B455" s="6" t="s">
        <v>730</v>
      </c>
    </row>
    <row r="456" spans="1:2">
      <c r="A456" s="63"/>
      <c r="B456" s="6" t="s">
        <v>731</v>
      </c>
    </row>
    <row r="457" spans="1:2">
      <c r="A457" s="63"/>
      <c r="B457" s="6" t="s">
        <v>732</v>
      </c>
    </row>
    <row r="458" spans="1:2">
      <c r="A458" s="63"/>
      <c r="B458" s="6" t="s">
        <v>733</v>
      </c>
    </row>
    <row r="459" spans="1:2">
      <c r="A459" s="63">
        <v>44396.432169791697</v>
      </c>
      <c r="B459" s="6" t="s">
        <v>734</v>
      </c>
    </row>
    <row r="460" spans="1:2">
      <c r="A460" s="63"/>
      <c r="B460" s="6" t="s">
        <v>735</v>
      </c>
    </row>
    <row r="461" spans="1:2">
      <c r="A461" s="63"/>
      <c r="B461" s="6" t="s">
        <v>736</v>
      </c>
    </row>
    <row r="462" spans="1:2">
      <c r="A462" s="63"/>
      <c r="B462" s="6" t="s">
        <v>737</v>
      </c>
    </row>
    <row r="463" spans="1:2">
      <c r="A463" s="63"/>
      <c r="B463" s="6" t="s">
        <v>740</v>
      </c>
    </row>
    <row r="464" spans="1:2">
      <c r="A464" s="63"/>
      <c r="B464" s="6" t="s">
        <v>741</v>
      </c>
    </row>
    <row r="465" spans="1:2">
      <c r="A465" s="63"/>
      <c r="B465" s="6" t="s">
        <v>742</v>
      </c>
    </row>
    <row r="466" spans="1:2">
      <c r="A466" s="63"/>
      <c r="B466" s="6" t="s">
        <v>743</v>
      </c>
    </row>
    <row r="467" spans="1:2">
      <c r="A467" s="63">
        <v>44397.760985416702</v>
      </c>
      <c r="B467" s="6" t="s">
        <v>744</v>
      </c>
    </row>
    <row r="468" spans="1:2">
      <c r="A468" s="63"/>
      <c r="B468" s="6" t="s">
        <v>745</v>
      </c>
    </row>
    <row r="469" spans="1:2">
      <c r="A469" s="63"/>
      <c r="B469" s="6" t="s">
        <v>747</v>
      </c>
    </row>
    <row r="470" spans="1:2">
      <c r="A470" s="63"/>
      <c r="B470" s="6" t="s">
        <v>748</v>
      </c>
    </row>
    <row r="471" spans="1:2">
      <c r="A471" s="63"/>
      <c r="B471" s="6" t="s">
        <v>750</v>
      </c>
    </row>
    <row r="472" spans="1:2">
      <c r="A472" s="63"/>
      <c r="B472" s="6" t="s">
        <v>749</v>
      </c>
    </row>
    <row r="473" spans="1:2">
      <c r="A473" s="63"/>
      <c r="B473" s="6" t="s">
        <v>751</v>
      </c>
    </row>
    <row r="474" spans="1:2">
      <c r="A474" s="63"/>
      <c r="B474" s="6" t="s">
        <v>752</v>
      </c>
    </row>
    <row r="475" spans="1:2">
      <c r="A475" s="63"/>
      <c r="B475" s="6" t="s">
        <v>753</v>
      </c>
    </row>
    <row r="476" spans="1:2">
      <c r="A476" s="63"/>
      <c r="B476" s="6" t="s">
        <v>754</v>
      </c>
    </row>
    <row r="477" spans="1:2">
      <c r="A477" s="63"/>
      <c r="B477" s="6" t="s">
        <v>755</v>
      </c>
    </row>
    <row r="478" spans="1:2">
      <c r="A478" s="63"/>
      <c r="B478" s="6" t="s">
        <v>756</v>
      </c>
    </row>
    <row r="479" spans="1:2">
      <c r="A479" s="63"/>
      <c r="B479" s="6" t="s">
        <v>757</v>
      </c>
    </row>
    <row r="480" spans="1:2" ht="30">
      <c r="A480" s="63"/>
      <c r="B480" s="6" t="s">
        <v>758</v>
      </c>
    </row>
    <row r="481" spans="1:2">
      <c r="A481" s="63"/>
      <c r="B481" s="6" t="s">
        <v>759</v>
      </c>
    </row>
    <row r="482" spans="1:2">
      <c r="A482" s="63"/>
      <c r="B482" s="6" t="s">
        <v>760</v>
      </c>
    </row>
    <row r="483" spans="1:2">
      <c r="A483" s="63">
        <v>44400.683648495396</v>
      </c>
      <c r="B483" s="6" t="s">
        <v>761</v>
      </c>
    </row>
    <row r="484" spans="1:2">
      <c r="A484" s="63"/>
      <c r="B484" s="6" t="s">
        <v>762</v>
      </c>
    </row>
    <row r="485" spans="1:2">
      <c r="A485" s="63"/>
      <c r="B485" s="6" t="s">
        <v>763</v>
      </c>
    </row>
    <row r="486" spans="1:2">
      <c r="A486" s="63">
        <v>44402.489091782401</v>
      </c>
      <c r="B486" s="6" t="s">
        <v>765</v>
      </c>
    </row>
    <row r="487" spans="1:2">
      <c r="A487" s="63"/>
      <c r="B487" s="6" t="s">
        <v>767</v>
      </c>
    </row>
    <row r="488" spans="1:2">
      <c r="A488" s="63"/>
      <c r="B488" s="6" t="s">
        <v>769</v>
      </c>
    </row>
    <row r="489" spans="1:2">
      <c r="A489" s="63"/>
      <c r="B489" s="6" t="s">
        <v>770</v>
      </c>
    </row>
    <row r="490" spans="1:2">
      <c r="A490" s="63">
        <v>44403.537572337998</v>
      </c>
      <c r="B490" s="6" t="s">
        <v>771</v>
      </c>
    </row>
    <row r="491" spans="1:2">
      <c r="A491" s="63"/>
      <c r="B491" s="6" t="s">
        <v>772</v>
      </c>
    </row>
    <row r="492" spans="1:2">
      <c r="A492" s="63"/>
      <c r="B492" s="6" t="s">
        <v>775</v>
      </c>
    </row>
    <row r="493" spans="1:2">
      <c r="A493" s="63"/>
      <c r="B493" s="6" t="s">
        <v>773</v>
      </c>
    </row>
    <row r="494" spans="1:2">
      <c r="A494" s="63"/>
      <c r="B494" s="6" t="s">
        <v>774</v>
      </c>
    </row>
    <row r="495" spans="1:2">
      <c r="A495" s="63"/>
      <c r="B495" s="6" t="s">
        <v>776</v>
      </c>
    </row>
    <row r="496" spans="1:2">
      <c r="A496" s="63"/>
      <c r="B496" s="6" t="s">
        <v>778</v>
      </c>
    </row>
    <row r="497" spans="1:2">
      <c r="A497" s="63">
        <v>44406.638095601898</v>
      </c>
      <c r="B497" s="6" t="s">
        <v>779</v>
      </c>
    </row>
    <row r="498" spans="1:2">
      <c r="A498" s="63"/>
      <c r="B498" s="6" t="s">
        <v>780</v>
      </c>
    </row>
    <row r="499" spans="1:2">
      <c r="A499" s="63"/>
      <c r="B499" s="6" t="s">
        <v>781</v>
      </c>
    </row>
    <row r="500" spans="1:2">
      <c r="A500" s="63"/>
      <c r="B500" s="6" t="s">
        <v>782</v>
      </c>
    </row>
    <row r="501" spans="1:2">
      <c r="A501" s="63"/>
      <c r="B501" t="s">
        <v>783</v>
      </c>
    </row>
    <row r="502" spans="1:2">
      <c r="A502" s="63">
        <v>44408.754447337997</v>
      </c>
      <c r="B502" t="s">
        <v>784</v>
      </c>
    </row>
    <row r="503" spans="1:2">
      <c r="A503" s="63"/>
      <c r="B503" t="s">
        <v>785</v>
      </c>
    </row>
    <row r="504" spans="1:2">
      <c r="A504" s="63"/>
      <c r="B504" t="s">
        <v>786</v>
      </c>
    </row>
    <row r="505" spans="1:2">
      <c r="A505" s="63"/>
      <c r="B505" t="s">
        <v>787</v>
      </c>
    </row>
    <row r="506" spans="1:2">
      <c r="A506" s="63"/>
      <c r="B506" t="s">
        <v>788</v>
      </c>
    </row>
    <row r="507" spans="1:2">
      <c r="A507" s="63"/>
      <c r="B507" t="s">
        <v>789</v>
      </c>
    </row>
    <row r="508" spans="1:2">
      <c r="A508" s="63"/>
      <c r="B508" t="s">
        <v>790</v>
      </c>
    </row>
    <row r="509" spans="1:2">
      <c r="A509" s="63">
        <v>44411.598780671302</v>
      </c>
      <c r="B509" t="s">
        <v>791</v>
      </c>
    </row>
    <row r="510" spans="1:2">
      <c r="A510" s="63"/>
      <c r="B510" t="s">
        <v>792</v>
      </c>
    </row>
    <row r="511" spans="1:2">
      <c r="A511" s="63"/>
      <c r="B511" t="s">
        <v>793</v>
      </c>
    </row>
    <row r="512" spans="1:2">
      <c r="A512" s="63">
        <v>44412.306777199097</v>
      </c>
      <c r="B512" t="s">
        <v>795</v>
      </c>
    </row>
    <row r="513" spans="1:2">
      <c r="A513" s="63"/>
      <c r="B513" t="s">
        <v>796</v>
      </c>
    </row>
    <row r="514" spans="1:2">
      <c r="A514" s="63"/>
      <c r="B514" t="s">
        <v>797</v>
      </c>
    </row>
    <row r="515" spans="1:2">
      <c r="A515" s="63">
        <v>44414.485728240703</v>
      </c>
      <c r="B515" t="s">
        <v>798</v>
      </c>
    </row>
    <row r="516" spans="1:2">
      <c r="A516" s="63"/>
      <c r="B516" t="s">
        <v>807</v>
      </c>
    </row>
    <row r="517" spans="1:2">
      <c r="A517" s="63"/>
      <c r="B517" t="s">
        <v>799</v>
      </c>
    </row>
    <row r="518" spans="1:2">
      <c r="A518" s="63"/>
      <c r="B518" t="s">
        <v>800</v>
      </c>
    </row>
    <row r="519" spans="1:2">
      <c r="A519" s="63"/>
      <c r="B519" t="s">
        <v>802</v>
      </c>
    </row>
    <row r="520" spans="1:2">
      <c r="A520" s="63"/>
      <c r="B520" t="s">
        <v>803</v>
      </c>
    </row>
    <row r="521" spans="1:2">
      <c r="A521" s="63"/>
      <c r="B521" t="s">
        <v>804</v>
      </c>
    </row>
    <row r="522" spans="1:2">
      <c r="A522" s="63">
        <v>44415.399330208304</v>
      </c>
      <c r="B522" t="s">
        <v>808</v>
      </c>
    </row>
    <row r="523" spans="1:2">
      <c r="A523" s="63"/>
      <c r="B523" t="s">
        <v>809</v>
      </c>
    </row>
    <row r="524" spans="1:2">
      <c r="A524" s="63"/>
      <c r="B524" t="s">
        <v>810</v>
      </c>
    </row>
    <row r="525" spans="1:2">
      <c r="A525" s="63"/>
      <c r="B525" t="s">
        <v>811</v>
      </c>
    </row>
    <row r="526" spans="1:2">
      <c r="A526" s="63"/>
      <c r="B526" t="s">
        <v>812</v>
      </c>
    </row>
    <row r="527" spans="1:2">
      <c r="A527" s="63"/>
      <c r="B527" t="s">
        <v>813</v>
      </c>
    </row>
    <row r="528" spans="1:2">
      <c r="A528" s="63"/>
      <c r="B528" t="s">
        <v>814</v>
      </c>
    </row>
    <row r="529" spans="1:2">
      <c r="A529" s="63"/>
      <c r="B529" t="s">
        <v>816</v>
      </c>
    </row>
    <row r="530" spans="1:2">
      <c r="A530" s="63"/>
      <c r="B530" t="s">
        <v>817</v>
      </c>
    </row>
    <row r="531" spans="1:2">
      <c r="A531" s="63"/>
      <c r="B531" t="s">
        <v>818</v>
      </c>
    </row>
    <row r="532" spans="1:2">
      <c r="A532" s="63"/>
      <c r="B532" t="s">
        <v>819</v>
      </c>
    </row>
    <row r="533" spans="1:2">
      <c r="A533" s="63">
        <v>44417.196603588003</v>
      </c>
      <c r="B533" t="s">
        <v>820</v>
      </c>
    </row>
    <row r="534" spans="1:2">
      <c r="A534" s="63"/>
      <c r="B534" t="s">
        <v>821</v>
      </c>
    </row>
    <row r="535" spans="1:2">
      <c r="A535" s="63"/>
      <c r="B535" t="s">
        <v>822</v>
      </c>
    </row>
    <row r="536" spans="1:2">
      <c r="A536" s="63"/>
      <c r="B536" t="s">
        <v>823</v>
      </c>
    </row>
    <row r="537" spans="1:2">
      <c r="A537" s="63"/>
      <c r="B537" t="s">
        <v>824</v>
      </c>
    </row>
    <row r="538" spans="1:2">
      <c r="A538" s="63"/>
      <c r="B538" t="s">
        <v>832</v>
      </c>
    </row>
    <row r="539" spans="1:2">
      <c r="A539" s="63">
        <v>44578.832814120397</v>
      </c>
      <c r="B539" t="s">
        <v>840</v>
      </c>
    </row>
    <row r="540" spans="1:2">
      <c r="A540" s="63">
        <v>44585.5426770833</v>
      </c>
      <c r="B540" t="s">
        <v>888</v>
      </c>
    </row>
    <row r="541" spans="1:2">
      <c r="A541" s="63">
        <v>44586.280075000002</v>
      </c>
      <c r="B541" t="s">
        <v>892</v>
      </c>
    </row>
    <row r="542" spans="1:2">
      <c r="A542" s="63">
        <v>44586.656645023097</v>
      </c>
      <c r="B542" t="s">
        <v>896</v>
      </c>
    </row>
    <row r="543" spans="1:2">
      <c r="A543" s="63">
        <v>44587.275448726898</v>
      </c>
      <c r="B543" t="s">
        <v>914</v>
      </c>
    </row>
    <row r="544" spans="1:2">
      <c r="A544" s="63">
        <v>44587.795490625002</v>
      </c>
      <c r="B544" t="s">
        <v>916</v>
      </c>
    </row>
    <row r="545" spans="1:2">
      <c r="A545" s="63"/>
      <c r="B545" t="s">
        <v>917</v>
      </c>
    </row>
    <row r="546" spans="1:2">
      <c r="A546" s="63">
        <v>44588.788017708299</v>
      </c>
      <c r="B546" t="s">
        <v>943</v>
      </c>
    </row>
    <row r="547" spans="1:2">
      <c r="A547" s="63"/>
      <c r="B547" t="s">
        <v>956</v>
      </c>
    </row>
    <row r="548" spans="1:2">
      <c r="A548" s="63"/>
      <c r="B548" t="s">
        <v>955</v>
      </c>
    </row>
    <row r="549" spans="1:2">
      <c r="A549" s="63"/>
      <c r="B549" t="s">
        <v>990</v>
      </c>
    </row>
    <row r="550" spans="1:2">
      <c r="A550" s="63"/>
      <c r="B550" t="s">
        <v>991</v>
      </c>
    </row>
    <row r="551" spans="1:2">
      <c r="A551" s="63"/>
      <c r="B551" t="s">
        <v>993</v>
      </c>
    </row>
    <row r="552" spans="1:2">
      <c r="A552" s="63"/>
      <c r="B552" t="s">
        <v>994</v>
      </c>
    </row>
    <row r="553" spans="1:2">
      <c r="A553" s="63"/>
      <c r="B553" t="s">
        <v>995</v>
      </c>
    </row>
    <row r="554" spans="1:2">
      <c r="A554" s="63"/>
      <c r="B554" t="s">
        <v>996</v>
      </c>
    </row>
    <row r="555" spans="1:2">
      <c r="A555" s="63"/>
      <c r="B555" t="s">
        <v>997</v>
      </c>
    </row>
    <row r="556" spans="1:2">
      <c r="A556" s="63"/>
      <c r="B556" t="s">
        <v>1000</v>
      </c>
    </row>
    <row r="557" spans="1:2">
      <c r="A557" s="63"/>
      <c r="B557" t="s">
        <v>1008</v>
      </c>
    </row>
    <row r="558" spans="1:2">
      <c r="A558" s="63"/>
      <c r="B558" t="s">
        <v>1009</v>
      </c>
    </row>
    <row r="559" spans="1:2">
      <c r="A559" s="63"/>
      <c r="B559" t="s">
        <v>1010</v>
      </c>
    </row>
    <row r="560" spans="1:2">
      <c r="A560" s="63"/>
      <c r="B560" t="s">
        <v>1018</v>
      </c>
    </row>
    <row r="561" spans="1:2">
      <c r="A561" s="63"/>
      <c r="B561" t="s">
        <v>1019</v>
      </c>
    </row>
    <row r="562" spans="1:2">
      <c r="A562" s="63"/>
      <c r="B562" t="s">
        <v>1020</v>
      </c>
    </row>
    <row r="563" spans="1:2">
      <c r="A563" s="63"/>
      <c r="B563" t="s">
        <v>1021</v>
      </c>
    </row>
    <row r="564" spans="1:2">
      <c r="A564" s="63"/>
      <c r="B564" t="s">
        <v>1024</v>
      </c>
    </row>
    <row r="565" spans="1:2">
      <c r="A565" s="63"/>
      <c r="B565" t="s">
        <v>1025</v>
      </c>
    </row>
    <row r="566" spans="1:2">
      <c r="A566" s="63">
        <v>44597.555416666597</v>
      </c>
      <c r="B566" t="s">
        <v>1028</v>
      </c>
    </row>
    <row r="567" spans="1:2">
      <c r="A567" s="63">
        <v>44602.7170197917</v>
      </c>
      <c r="B567" t="s">
        <v>1030</v>
      </c>
    </row>
    <row r="568" spans="1:2">
      <c r="A568" s="63"/>
      <c r="B568" t="s">
        <v>1031</v>
      </c>
    </row>
    <row r="569" spans="1:2">
      <c r="A569" s="63"/>
      <c r="B569" t="s">
        <v>1032</v>
      </c>
    </row>
    <row r="570" spans="1:2">
      <c r="A570" s="63"/>
      <c r="B570" t="s">
        <v>1033</v>
      </c>
    </row>
    <row r="571" spans="1:2">
      <c r="A571" s="63"/>
      <c r="B571" t="s">
        <v>1036</v>
      </c>
    </row>
    <row r="572" spans="1:2">
      <c r="A572" s="63"/>
      <c r="B572" t="s">
        <v>1037</v>
      </c>
    </row>
    <row r="573" spans="1:2">
      <c r="A573" s="63">
        <v>44614.404053935199</v>
      </c>
      <c r="B573" t="s">
        <v>1038</v>
      </c>
    </row>
    <row r="574" spans="1:2">
      <c r="A574" s="63"/>
      <c r="B574" t="s">
        <v>1039</v>
      </c>
    </row>
    <row r="575" spans="1:2">
      <c r="A575" s="63"/>
      <c r="B575" t="s">
        <v>1041</v>
      </c>
    </row>
    <row r="576" spans="1:2">
      <c r="A576" s="63"/>
      <c r="B576" t="s">
        <v>1042</v>
      </c>
    </row>
    <row r="577" spans="1:2">
      <c r="A577" s="63"/>
      <c r="B577" t="s">
        <v>1043</v>
      </c>
    </row>
    <row r="578" spans="1:2">
      <c r="A578" s="63"/>
      <c r="B578" t="s">
        <v>1045</v>
      </c>
    </row>
    <row r="579" spans="1:2">
      <c r="A579" s="63">
        <v>44615.590889930601</v>
      </c>
      <c r="B579" t="s">
        <v>1046</v>
      </c>
    </row>
    <row r="580" spans="1:2">
      <c r="A580" s="63">
        <v>44616.283217592601</v>
      </c>
      <c r="B580" t="s">
        <v>1048</v>
      </c>
    </row>
    <row r="581" spans="1:2">
      <c r="A581" s="63"/>
      <c r="B581" t="s">
        <v>1049</v>
      </c>
    </row>
    <row r="582" spans="1:2">
      <c r="A582" s="63"/>
      <c r="B582" t="s">
        <v>1050</v>
      </c>
    </row>
    <row r="583" spans="1:2">
      <c r="A583" s="63"/>
      <c r="B583" t="s">
        <v>1051</v>
      </c>
    </row>
    <row r="584" spans="1:2">
      <c r="A584" s="63">
        <v>44618.651001041697</v>
      </c>
      <c r="B584" t="s">
        <v>1052</v>
      </c>
    </row>
    <row r="585" spans="1:2">
      <c r="A585" s="63"/>
      <c r="B585" t="s">
        <v>1053</v>
      </c>
    </row>
    <row r="586" spans="1:2">
      <c r="A586" s="63">
        <v>44619.920509606498</v>
      </c>
      <c r="B586" t="s">
        <v>1054</v>
      </c>
    </row>
    <row r="587" spans="1:2">
      <c r="A587" s="63"/>
      <c r="B587" t="s">
        <v>1055</v>
      </c>
    </row>
    <row r="588" spans="1:2">
      <c r="A588" s="63"/>
      <c r="B588" t="s">
        <v>1057</v>
      </c>
    </row>
    <row r="589" spans="1:2">
      <c r="A589" s="63"/>
      <c r="B589" t="s">
        <v>1058</v>
      </c>
    </row>
    <row r="590" spans="1:2">
      <c r="A590" s="63"/>
      <c r="B590" t="s">
        <v>1059</v>
      </c>
    </row>
    <row r="591" spans="1:2">
      <c r="A591" s="63"/>
      <c r="B591" t="s">
        <v>1060</v>
      </c>
    </row>
    <row r="592" spans="1:2">
      <c r="A592" s="63"/>
      <c r="B592" t="s">
        <v>1062</v>
      </c>
    </row>
    <row r="593" spans="1:2">
      <c r="A593" s="63"/>
      <c r="B593" t="s">
        <v>1063</v>
      </c>
    </row>
    <row r="594" spans="1:2">
      <c r="A594" s="63"/>
      <c r="B594" t="s">
        <v>1064</v>
      </c>
    </row>
    <row r="595" spans="1:2">
      <c r="A595" s="63"/>
      <c r="B595" t="s">
        <v>1065</v>
      </c>
    </row>
    <row r="596" spans="1:2">
      <c r="A596" s="63"/>
      <c r="B596" t="s">
        <v>1066</v>
      </c>
    </row>
    <row r="597" spans="1:2">
      <c r="A597" s="63"/>
      <c r="B597" t="s">
        <v>1067</v>
      </c>
    </row>
    <row r="598" spans="1:2">
      <c r="A598" s="63"/>
      <c r="B598" t="s">
        <v>1069</v>
      </c>
    </row>
    <row r="599" spans="1:2">
      <c r="A599" s="63"/>
      <c r="B599" t="s">
        <v>1070</v>
      </c>
    </row>
    <row r="600" spans="1:2">
      <c r="A600" s="63">
        <v>44630.964798379602</v>
      </c>
      <c r="B600" t="s">
        <v>1074</v>
      </c>
    </row>
    <row r="601" spans="1:2">
      <c r="A601" s="63">
        <v>44633.425590161998</v>
      </c>
      <c r="B601" t="s">
        <v>1077</v>
      </c>
    </row>
    <row r="602" spans="1:2">
      <c r="A602" s="63"/>
      <c r="B602" t="s">
        <v>1075</v>
      </c>
    </row>
    <row r="603" spans="1:2">
      <c r="A603" s="63"/>
      <c r="B603" t="s">
        <v>1076</v>
      </c>
    </row>
    <row r="604" spans="1:2">
      <c r="A604" s="63"/>
      <c r="B604" t="s">
        <v>1078</v>
      </c>
    </row>
    <row r="605" spans="1:2">
      <c r="A605" s="63"/>
      <c r="B605" t="s">
        <v>1081</v>
      </c>
    </row>
    <row r="606" spans="1:2">
      <c r="A606" s="63"/>
      <c r="B606" t="s">
        <v>1084</v>
      </c>
    </row>
    <row r="607" spans="1:2">
      <c r="A607" s="63">
        <v>44637.781481134298</v>
      </c>
      <c r="B607" t="s">
        <v>1088</v>
      </c>
    </row>
    <row r="608" spans="1:2">
      <c r="A608" s="63">
        <v>44638.499925578697</v>
      </c>
      <c r="B608" t="s">
        <v>1104</v>
      </c>
    </row>
    <row r="609" spans="1:2">
      <c r="A609" s="63"/>
      <c r="B609" t="s">
        <v>1105</v>
      </c>
    </row>
    <row r="610" spans="1:2">
      <c r="A610" s="63"/>
      <c r="B610" t="s">
        <v>1106</v>
      </c>
    </row>
    <row r="611" spans="1:2">
      <c r="A611" s="63"/>
      <c r="B611" t="s">
        <v>1112</v>
      </c>
    </row>
    <row r="612" spans="1:2">
      <c r="A612" s="63"/>
      <c r="B612" t="s">
        <v>1109</v>
      </c>
    </row>
    <row r="613" spans="1:2">
      <c r="A613" s="63"/>
      <c r="B613" t="s">
        <v>1110</v>
      </c>
    </row>
    <row r="614" spans="1:2">
      <c r="A614" s="63"/>
      <c r="B614" t="s">
        <v>1111</v>
      </c>
    </row>
    <row r="615" spans="1:2">
      <c r="A615" s="63"/>
      <c r="B615" t="s">
        <v>1113</v>
      </c>
    </row>
    <row r="616" spans="1:2">
      <c r="A616" s="63"/>
      <c r="B616" t="s">
        <v>1114</v>
      </c>
    </row>
    <row r="617" spans="1:2">
      <c r="A617" s="63"/>
      <c r="B617" t="s">
        <v>1115</v>
      </c>
    </row>
    <row r="618" spans="1:2">
      <c r="A618" s="63"/>
      <c r="B618" t="s">
        <v>1125</v>
      </c>
    </row>
    <row r="619" spans="1:2">
      <c r="A619" s="63"/>
      <c r="B619" t="s">
        <v>1126</v>
      </c>
    </row>
    <row r="620" spans="1:2">
      <c r="A620" s="63">
        <v>44645.404101620399</v>
      </c>
      <c r="B620" t="s">
        <v>1138</v>
      </c>
    </row>
    <row r="621" spans="1:2">
      <c r="A621" s="63"/>
      <c r="B621" t="s">
        <v>1143</v>
      </c>
    </row>
    <row r="622" spans="1:2">
      <c r="A622" s="63"/>
      <c r="B622" t="s">
        <v>1144</v>
      </c>
    </row>
    <row r="623" spans="1:2">
      <c r="A623" s="63"/>
      <c r="B623" t="s">
        <v>1145</v>
      </c>
    </row>
    <row r="624" spans="1:2">
      <c r="A624" s="63">
        <v>44646.453155555602</v>
      </c>
      <c r="B624" t="s">
        <v>1152</v>
      </c>
    </row>
    <row r="625" spans="1:2">
      <c r="A625" s="63"/>
      <c r="B625" t="s">
        <v>1161</v>
      </c>
    </row>
    <row r="626" spans="1:2">
      <c r="A626" s="63">
        <v>44647.337539699103</v>
      </c>
      <c r="B626" t="s">
        <v>1162</v>
      </c>
    </row>
    <row r="627" spans="1:2">
      <c r="A627" s="63"/>
      <c r="B627" t="s">
        <v>1163</v>
      </c>
    </row>
    <row r="628" spans="1:2">
      <c r="A628" s="63"/>
      <c r="B628" t="s">
        <v>1164</v>
      </c>
    </row>
    <row r="629" spans="1:2">
      <c r="A629" s="63"/>
      <c r="B629" t="s">
        <v>1165</v>
      </c>
    </row>
    <row r="630" spans="1:2">
      <c r="A630" s="63"/>
      <c r="B630" t="s">
        <v>1175</v>
      </c>
    </row>
    <row r="631" spans="1:2">
      <c r="A631" s="63"/>
      <c r="B631" t="s">
        <v>1176</v>
      </c>
    </row>
    <row r="632" spans="1:2">
      <c r="A632" s="63"/>
      <c r="B632" t="s">
        <v>1179</v>
      </c>
    </row>
    <row r="633" spans="1:2">
      <c r="A633" s="63"/>
      <c r="B633" t="s">
        <v>1180</v>
      </c>
    </row>
    <row r="634" spans="1:2">
      <c r="A634" s="63"/>
      <c r="B634" t="s">
        <v>1182</v>
      </c>
    </row>
    <row r="635" spans="1:2">
      <c r="A635" s="63"/>
      <c r="B635" t="s">
        <v>1183</v>
      </c>
    </row>
    <row r="636" spans="1:2">
      <c r="A636" s="63"/>
      <c r="B636" t="s">
        <v>1184</v>
      </c>
    </row>
    <row r="637" spans="1:2">
      <c r="A637" s="63">
        <v>44648.420485648101</v>
      </c>
      <c r="B637" t="s">
        <v>1185</v>
      </c>
    </row>
    <row r="638" spans="1:2">
      <c r="A638" s="63"/>
      <c r="B638" t="s">
        <v>1186</v>
      </c>
    </row>
    <row r="639" spans="1:2">
      <c r="A639" s="63"/>
      <c r="B639" t="s">
        <v>1188</v>
      </c>
    </row>
    <row r="640" spans="1:2">
      <c r="A640" s="63"/>
      <c r="B640" t="s">
        <v>1189</v>
      </c>
    </row>
    <row r="641" spans="1:2">
      <c r="A641" s="63"/>
      <c r="B641" t="s">
        <v>1197</v>
      </c>
    </row>
    <row r="642" spans="1:2">
      <c r="A642" s="63">
        <v>44651.913386689797</v>
      </c>
      <c r="B642" t="s">
        <v>1195</v>
      </c>
    </row>
    <row r="643" spans="1:2">
      <c r="A643" s="63"/>
      <c r="B643" t="s">
        <v>1198</v>
      </c>
    </row>
    <row r="644" spans="1:2">
      <c r="A644" s="63"/>
      <c r="B644" t="s">
        <v>1199</v>
      </c>
    </row>
    <row r="645" spans="1:2">
      <c r="A645" s="63">
        <v>44655.703434490701</v>
      </c>
      <c r="B645" t="s">
        <v>1200</v>
      </c>
    </row>
    <row r="646" spans="1:2">
      <c r="A646" s="63">
        <v>44666.621734375003</v>
      </c>
      <c r="B646" t="s">
        <v>1202</v>
      </c>
    </row>
    <row r="647" spans="1:2">
      <c r="A647" s="63">
        <v>44682.384163773102</v>
      </c>
      <c r="B647" t="s">
        <v>1211</v>
      </c>
    </row>
    <row r="648" spans="1:2">
      <c r="A648" s="63">
        <v>44683.867431828701</v>
      </c>
      <c r="B648" t="s">
        <v>1215</v>
      </c>
    </row>
    <row r="649" spans="1:2">
      <c r="A649" s="63">
        <v>44686.339017129598</v>
      </c>
      <c r="B649" t="s">
        <v>1217</v>
      </c>
    </row>
    <row r="650" spans="1:2">
      <c r="A650" s="63"/>
      <c r="B650" t="s">
        <v>1218</v>
      </c>
    </row>
    <row r="651" spans="1:2">
      <c r="A651" s="63"/>
      <c r="B651" t="s">
        <v>1230</v>
      </c>
    </row>
    <row r="652" spans="1:2">
      <c r="A652" s="63">
        <v>44688.530631944399</v>
      </c>
      <c r="B652" t="s">
        <v>1234</v>
      </c>
    </row>
    <row r="653" spans="1:2">
      <c r="A653" s="63"/>
      <c r="B653" t="s">
        <v>1240</v>
      </c>
    </row>
    <row r="654" spans="1:2">
      <c r="A654" s="63"/>
      <c r="B654" t="s">
        <v>1241</v>
      </c>
    </row>
    <row r="655" spans="1:2">
      <c r="A655" s="63">
        <v>44695.293307175903</v>
      </c>
      <c r="B655" t="s">
        <v>1244</v>
      </c>
    </row>
    <row r="656" spans="1:2">
      <c r="A656" s="63"/>
      <c r="B656" t="s">
        <v>1245</v>
      </c>
    </row>
    <row r="657" spans="1:2">
      <c r="A657" s="63"/>
      <c r="B657" t="s">
        <v>1251</v>
      </c>
    </row>
    <row r="658" spans="1:2">
      <c r="A658" s="63"/>
      <c r="B658" t="s">
        <v>1252</v>
      </c>
    </row>
    <row r="659" spans="1:2">
      <c r="A659" s="63"/>
      <c r="B659" t="s">
        <v>1253</v>
      </c>
    </row>
    <row r="660" spans="1:2">
      <c r="A660" s="63"/>
      <c r="B660" t="s">
        <v>1255</v>
      </c>
    </row>
    <row r="661" spans="1:2">
      <c r="A661" s="63"/>
      <c r="B661" t="s">
        <v>1259</v>
      </c>
    </row>
    <row r="662" spans="1:2">
      <c r="A662" s="63"/>
      <c r="B662" t="s">
        <v>1260</v>
      </c>
    </row>
    <row r="663" spans="1:2">
      <c r="A663" s="63"/>
      <c r="B663" t="s">
        <v>1261</v>
      </c>
    </row>
    <row r="664" spans="1:2">
      <c r="A664" s="63"/>
      <c r="B664" t="s">
        <v>1262</v>
      </c>
    </row>
    <row r="665" spans="1:2">
      <c r="A665" s="63"/>
      <c r="B665" t="s">
        <v>1265</v>
      </c>
    </row>
    <row r="666" spans="1:2">
      <c r="A666" s="63"/>
      <c r="B666" t="s">
        <v>1267</v>
      </c>
    </row>
    <row r="667" spans="1:2">
      <c r="A667" s="63"/>
      <c r="B667" t="s">
        <v>1268</v>
      </c>
    </row>
    <row r="668" spans="1:2">
      <c r="A668" s="63"/>
      <c r="B668" t="s">
        <v>1273</v>
      </c>
    </row>
    <row r="669" spans="1:2">
      <c r="A669" s="63"/>
      <c r="B669" t="s">
        <v>1274</v>
      </c>
    </row>
    <row r="670" spans="1:2">
      <c r="A670" s="63"/>
      <c r="B670" t="s">
        <v>1276</v>
      </c>
    </row>
    <row r="671" spans="1:2">
      <c r="A671" s="63"/>
      <c r="B671" t="s">
        <v>1277</v>
      </c>
    </row>
    <row r="672" spans="1:2">
      <c r="A672" s="63"/>
      <c r="B672" t="s">
        <v>1286</v>
      </c>
    </row>
    <row r="673" spans="1:2">
      <c r="A673" s="63"/>
      <c r="B673" t="s">
        <v>1287</v>
      </c>
    </row>
    <row r="674" spans="1:2">
      <c r="A674" s="63"/>
      <c r="B674" t="s">
        <v>1292</v>
      </c>
    </row>
    <row r="675" spans="1:2">
      <c r="A675" s="63"/>
      <c r="B675" t="s">
        <v>1293</v>
      </c>
    </row>
    <row r="676" spans="1:2">
      <c r="A676" s="63"/>
      <c r="B676" t="s">
        <v>1295</v>
      </c>
    </row>
    <row r="677" spans="1:2">
      <c r="A677" s="63"/>
      <c r="B677" t="s">
        <v>1296</v>
      </c>
    </row>
    <row r="678" spans="1:2">
      <c r="A678" s="63"/>
      <c r="B678" t="s">
        <v>1297</v>
      </c>
    </row>
    <row r="679" spans="1:2">
      <c r="A679" s="63"/>
      <c r="B679" t="s">
        <v>1300</v>
      </c>
    </row>
    <row r="680" spans="1:2">
      <c r="A680" s="63"/>
      <c r="B680" t="s">
        <v>1298</v>
      </c>
    </row>
    <row r="681" spans="1:2">
      <c r="A681" s="63">
        <v>44702.3631739583</v>
      </c>
      <c r="B681" t="s">
        <v>1299</v>
      </c>
    </row>
    <row r="682" spans="1:2">
      <c r="A682" s="63"/>
      <c r="B682" t="s">
        <v>1301</v>
      </c>
    </row>
    <row r="683" spans="1:2">
      <c r="A683" s="63"/>
      <c r="B683" t="s">
        <v>1302</v>
      </c>
    </row>
    <row r="684" spans="1:2">
      <c r="A684" s="63"/>
      <c r="B684" t="s">
        <v>1303</v>
      </c>
    </row>
    <row r="685" spans="1:2">
      <c r="A685" s="63"/>
      <c r="B685" t="s">
        <v>1304</v>
      </c>
    </row>
    <row r="686" spans="1:2">
      <c r="A686" s="63"/>
      <c r="B686" t="s">
        <v>1305</v>
      </c>
    </row>
    <row r="687" spans="1:2">
      <c r="A687" s="63"/>
      <c r="B687" t="s">
        <v>1306</v>
      </c>
    </row>
    <row r="688" spans="1:2">
      <c r="A688" s="63"/>
      <c r="B688" t="s">
        <v>1307</v>
      </c>
    </row>
    <row r="689" spans="1:2">
      <c r="A689" s="63"/>
      <c r="B689" t="s">
        <v>1308</v>
      </c>
    </row>
    <row r="690" spans="1:2">
      <c r="A690" s="63">
        <v>44703.266848958301</v>
      </c>
      <c r="B690" t="s">
        <v>1310</v>
      </c>
    </row>
    <row r="691" spans="1:2">
      <c r="A691" s="63">
        <v>44703.624582291697</v>
      </c>
      <c r="B691" t="s">
        <v>1312</v>
      </c>
    </row>
    <row r="692" spans="1:2">
      <c r="A692" s="63"/>
      <c r="B692" t="s">
        <v>1313</v>
      </c>
    </row>
    <row r="693" spans="1:2">
      <c r="A693" s="63"/>
      <c r="B693" t="s">
        <v>1315</v>
      </c>
    </row>
    <row r="694" spans="1:2">
      <c r="A694" s="63">
        <v>44718.459594213004</v>
      </c>
      <c r="B694" t="s">
        <v>1316</v>
      </c>
    </row>
    <row r="695" spans="1:2">
      <c r="A695" s="63"/>
      <c r="B695" t="s">
        <v>1317</v>
      </c>
    </row>
    <row r="696" spans="1:2">
      <c r="A696" s="63"/>
      <c r="B696" t="s">
        <v>1318</v>
      </c>
    </row>
    <row r="697" spans="1:2">
      <c r="A697" s="63"/>
      <c r="B697" t="s">
        <v>1319</v>
      </c>
    </row>
    <row r="698" spans="1:2">
      <c r="A698" s="63"/>
      <c r="B698" t="s">
        <v>1320</v>
      </c>
    </row>
    <row r="699" spans="1:2">
      <c r="A699" s="63"/>
      <c r="B699" t="s">
        <v>1322</v>
      </c>
    </row>
    <row r="700" spans="1:2">
      <c r="A700" s="63"/>
      <c r="B700" t="s">
        <v>1323</v>
      </c>
    </row>
    <row r="701" spans="1:2">
      <c r="A701" s="63"/>
      <c r="B701" t="s">
        <v>1332</v>
      </c>
    </row>
    <row r="702" spans="1:2">
      <c r="A702" s="63"/>
      <c r="B702" t="s">
        <v>1337</v>
      </c>
    </row>
    <row r="703" spans="1:2">
      <c r="A703" s="63">
        <v>44722.264768055597</v>
      </c>
      <c r="B703" t="s">
        <v>1343</v>
      </c>
    </row>
    <row r="704" spans="1:2">
      <c r="A704" s="63"/>
      <c r="B704" t="s">
        <v>1344</v>
      </c>
    </row>
    <row r="705" spans="1:2">
      <c r="A705" s="63">
        <v>44723.265874421297</v>
      </c>
      <c r="B705" t="s">
        <v>1345</v>
      </c>
    </row>
    <row r="706" spans="1:2">
      <c r="A706" s="63"/>
      <c r="B706" t="s">
        <v>1361</v>
      </c>
    </row>
    <row r="707" spans="1:2">
      <c r="A707" s="63"/>
      <c r="B707" t="s">
        <v>1362</v>
      </c>
    </row>
    <row r="708" spans="1:2">
      <c r="A708" s="63"/>
      <c r="B708" t="s">
        <v>1364</v>
      </c>
    </row>
    <row r="709" spans="1:2">
      <c r="A709" s="63"/>
      <c r="B709" t="s">
        <v>1366</v>
      </c>
    </row>
    <row r="710" spans="1:2">
      <c r="A710" s="63"/>
      <c r="B710" t="s">
        <v>1367</v>
      </c>
    </row>
    <row r="711" spans="1:2">
      <c r="A711" s="63"/>
      <c r="B711" t="s">
        <v>1368</v>
      </c>
    </row>
    <row r="712" spans="1:2">
      <c r="A712" s="63"/>
      <c r="B712" t="s">
        <v>1369</v>
      </c>
    </row>
    <row r="713" spans="1:2">
      <c r="A713" s="63"/>
      <c r="B713" t="s">
        <v>1370</v>
      </c>
    </row>
    <row r="714" spans="1:2">
      <c r="A714" s="63"/>
      <c r="B714" t="s">
        <v>1372</v>
      </c>
    </row>
    <row r="715" spans="1:2">
      <c r="A715" s="63"/>
      <c r="B715" t="s">
        <v>1374</v>
      </c>
    </row>
    <row r="716" spans="1:2">
      <c r="A716" s="63"/>
      <c r="B716" t="s">
        <v>1375</v>
      </c>
    </row>
    <row r="717" spans="1:2">
      <c r="A717" s="63"/>
      <c r="B717" t="s">
        <v>1376</v>
      </c>
    </row>
    <row r="718" spans="1:2">
      <c r="A718" s="63"/>
      <c r="B718" t="s">
        <v>1379</v>
      </c>
    </row>
    <row r="719" spans="1:2">
      <c r="A719" s="63"/>
      <c r="B719" t="s">
        <v>1383</v>
      </c>
    </row>
    <row r="720" spans="1:2">
      <c r="A720" s="63">
        <v>44734.428667013897</v>
      </c>
      <c r="B720" t="s">
        <v>1384</v>
      </c>
    </row>
    <row r="721" spans="1:2">
      <c r="A721" s="63"/>
      <c r="B721" t="s">
        <v>1385</v>
      </c>
    </row>
    <row r="722" spans="1:2">
      <c r="A722" s="63"/>
      <c r="B722" t="s">
        <v>1386</v>
      </c>
    </row>
    <row r="723" spans="1:2">
      <c r="A723" s="63"/>
      <c r="B723" t="s">
        <v>1388</v>
      </c>
    </row>
    <row r="724" spans="1:2">
      <c r="A724" s="63"/>
      <c r="B724" t="s">
        <v>1389</v>
      </c>
    </row>
    <row r="725" spans="1:2">
      <c r="A725" s="63"/>
      <c r="B725" t="s">
        <v>1390</v>
      </c>
    </row>
    <row r="726" spans="1:2">
      <c r="A726" s="63"/>
      <c r="B726" t="s">
        <v>1391</v>
      </c>
    </row>
    <row r="727" spans="1:2">
      <c r="A727" s="63"/>
      <c r="B727" t="s">
        <v>1392</v>
      </c>
    </row>
    <row r="728" spans="1:2">
      <c r="A728" s="63"/>
      <c r="B728" t="s">
        <v>1395</v>
      </c>
    </row>
    <row r="729" spans="1:2">
      <c r="A729" s="63"/>
      <c r="B729" t="s">
        <v>1397</v>
      </c>
    </row>
    <row r="730" spans="1:2">
      <c r="A730" s="63"/>
      <c r="B730" t="s">
        <v>1404</v>
      </c>
    </row>
    <row r="731" spans="1:2">
      <c r="A731" s="63"/>
      <c r="B731" t="s">
        <v>1433</v>
      </c>
    </row>
    <row r="732" spans="1:2">
      <c r="A732" s="63"/>
      <c r="B732" t="s">
        <v>1434</v>
      </c>
    </row>
    <row r="733" spans="1:2">
      <c r="A733" s="63"/>
      <c r="B733" t="s">
        <v>1435</v>
      </c>
    </row>
    <row r="734" spans="1:2">
      <c r="A734" s="63"/>
      <c r="B734" t="s">
        <v>1436</v>
      </c>
    </row>
    <row r="735" spans="1:2">
      <c r="A735" s="63"/>
      <c r="B735" t="s">
        <v>1437</v>
      </c>
    </row>
    <row r="736" spans="1:2">
      <c r="A736" s="63"/>
      <c r="B736" t="s">
        <v>1438</v>
      </c>
    </row>
    <row r="737" spans="1:2">
      <c r="A737" s="63"/>
      <c r="B737" t="s">
        <v>1454</v>
      </c>
    </row>
    <row r="738" spans="1:2">
      <c r="A738" s="63"/>
      <c r="B738" t="s">
        <v>1440</v>
      </c>
    </row>
    <row r="739" spans="1:2">
      <c r="A739" s="63"/>
      <c r="B739" t="s">
        <v>1441</v>
      </c>
    </row>
    <row r="740" spans="1:2">
      <c r="A740" s="63"/>
      <c r="B740" t="s">
        <v>1446</v>
      </c>
    </row>
    <row r="741" spans="1:2">
      <c r="A741" s="63" t="s">
        <v>901</v>
      </c>
      <c r="B741" t="s">
        <v>1452</v>
      </c>
    </row>
    <row r="742" spans="1:2">
      <c r="A742" s="63">
        <v>44767.223640393502</v>
      </c>
      <c r="B742" t="s">
        <v>1453</v>
      </c>
    </row>
    <row r="743" spans="1:2">
      <c r="A743" s="63"/>
      <c r="B743" t="s">
        <v>1455</v>
      </c>
    </row>
    <row r="744" spans="1:2">
      <c r="A744" s="63">
        <v>44770.517847453702</v>
      </c>
      <c r="B744" t="s">
        <v>1456</v>
      </c>
    </row>
    <row r="745" spans="1:2">
      <c r="A745" s="63"/>
      <c r="B745" t="s">
        <v>1457</v>
      </c>
    </row>
    <row r="746" spans="1:2">
      <c r="A746" s="63"/>
      <c r="B746" t="s">
        <v>1458</v>
      </c>
    </row>
    <row r="747" spans="1:2">
      <c r="A747" s="63">
        <v>44823.350017129596</v>
      </c>
      <c r="B747" t="s">
        <v>1460</v>
      </c>
    </row>
    <row r="748" spans="1:2">
      <c r="A748" s="63"/>
      <c r="B748" t="s">
        <v>1461</v>
      </c>
    </row>
    <row r="749" spans="1:2">
      <c r="A749" s="63"/>
      <c r="B749" t="s">
        <v>1542</v>
      </c>
    </row>
    <row r="750" spans="1:2">
      <c r="A750" s="63"/>
      <c r="B750" t="s">
        <v>1543</v>
      </c>
    </row>
    <row r="751" spans="1:2">
      <c r="A751" s="63"/>
      <c r="B751" t="s">
        <v>1507</v>
      </c>
    </row>
    <row r="752" spans="1:2">
      <c r="A752" s="63"/>
      <c r="B752" t="s">
        <v>1532</v>
      </c>
    </row>
    <row r="753" spans="1:2">
      <c r="A753" s="63">
        <v>44831.614648842602</v>
      </c>
      <c r="B753" t="s">
        <v>1535</v>
      </c>
    </row>
    <row r="754" spans="1:2">
      <c r="A754" s="63"/>
      <c r="B754" t="s">
        <v>1541</v>
      </c>
    </row>
    <row r="755" spans="1:2">
      <c r="A755" s="63"/>
      <c r="B755" t="s">
        <v>1540</v>
      </c>
    </row>
    <row r="756" spans="1:2">
      <c r="A756" s="63"/>
      <c r="B756" t="s">
        <v>1544</v>
      </c>
    </row>
    <row r="757" spans="1:2">
      <c r="A757" s="63"/>
      <c r="B757" t="s">
        <v>1545</v>
      </c>
    </row>
    <row r="758" spans="1:2">
      <c r="A758" s="63"/>
      <c r="B758" t="s">
        <v>1546</v>
      </c>
    </row>
    <row r="759" spans="1:2">
      <c r="A759" s="63"/>
      <c r="B759" t="s">
        <v>1547</v>
      </c>
    </row>
    <row r="760" spans="1:2">
      <c r="A760" s="63">
        <v>44833.2881142361</v>
      </c>
      <c r="B760" t="s">
        <v>1550</v>
      </c>
    </row>
    <row r="761" spans="1:2">
      <c r="A761" s="63"/>
      <c r="B761" t="s">
        <v>1559</v>
      </c>
    </row>
    <row r="762" spans="1:2">
      <c r="A762" s="63"/>
      <c r="B762" t="s">
        <v>1560</v>
      </c>
    </row>
    <row r="763" spans="1:2">
      <c r="A763" s="63"/>
      <c r="B763" t="s">
        <v>1561</v>
      </c>
    </row>
    <row r="764" spans="1:2">
      <c r="A764" s="63"/>
      <c r="B764" t="s">
        <v>1562</v>
      </c>
    </row>
    <row r="765" spans="1:2">
      <c r="A765" s="63">
        <v>44834.928558796302</v>
      </c>
      <c r="B765" t="s">
        <v>1563</v>
      </c>
    </row>
    <row r="766" spans="1:2">
      <c r="A766" s="63"/>
      <c r="B766" t="s">
        <v>1564</v>
      </c>
    </row>
    <row r="767" spans="1:2">
      <c r="A767" s="63"/>
      <c r="B767" t="s">
        <v>1565</v>
      </c>
    </row>
    <row r="768" spans="1:2">
      <c r="A768" s="63"/>
      <c r="B768" t="s">
        <v>1566</v>
      </c>
    </row>
    <row r="769" spans="1:2">
      <c r="A769" s="63">
        <v>44836.551035995399</v>
      </c>
      <c r="B769" t="s">
        <v>1567</v>
      </c>
    </row>
    <row r="770" spans="1:2">
      <c r="A770" s="63">
        <v>44838.535451504598</v>
      </c>
      <c r="B770" t="s">
        <v>1568</v>
      </c>
    </row>
    <row r="771" spans="1:2">
      <c r="A771" s="63"/>
      <c r="B771" t="s">
        <v>1569</v>
      </c>
    </row>
    <row r="772" spans="1:2">
      <c r="A772" s="63"/>
      <c r="B772" t="s">
        <v>1584</v>
      </c>
    </row>
    <row r="773" spans="1:2">
      <c r="A773" s="63"/>
      <c r="B773" t="s">
        <v>1577</v>
      </c>
    </row>
    <row r="774" spans="1:2">
      <c r="A774" s="63"/>
      <c r="B774" t="s">
        <v>1578</v>
      </c>
    </row>
    <row r="775" spans="1:2">
      <c r="A775" s="63">
        <f ca="1">NOW()</f>
        <v>45075.421955787038</v>
      </c>
      <c r="B775" t="s">
        <v>1580</v>
      </c>
    </row>
    <row r="776" spans="1:2">
      <c r="A776" s="63"/>
      <c r="B776" t="s">
        <v>1581</v>
      </c>
    </row>
    <row r="777" spans="1:2">
      <c r="A777" s="63"/>
      <c r="B777" t="s">
        <v>1582</v>
      </c>
    </row>
    <row r="778" spans="1:2">
      <c r="A778" s="63"/>
      <c r="B778" t="s">
        <v>1583</v>
      </c>
    </row>
    <row r="779" spans="1:2">
      <c r="A779" s="63">
        <v>44840.297718634298</v>
      </c>
      <c r="B779" t="s">
        <v>1585</v>
      </c>
    </row>
    <row r="780" spans="1:2">
      <c r="A780" s="63"/>
      <c r="B780" t="s">
        <v>1588</v>
      </c>
    </row>
    <row r="781" spans="1:2">
      <c r="A781" s="63"/>
      <c r="B781" t="s">
        <v>1589</v>
      </c>
    </row>
    <row r="782" spans="1:2">
      <c r="A782" s="63">
        <v>44841.721172800899</v>
      </c>
      <c r="B782" t="s">
        <v>1590</v>
      </c>
    </row>
    <row r="783" spans="1:2">
      <c r="A783" s="63">
        <f ca="1">NOW()</f>
        <v>45075.421955787038</v>
      </c>
      <c r="B783" t="s">
        <v>1591</v>
      </c>
    </row>
    <row r="784" spans="1:2">
      <c r="A784" s="63"/>
      <c r="B784" t="s">
        <v>1592</v>
      </c>
    </row>
    <row r="785" spans="1:2">
      <c r="A785" s="63"/>
      <c r="B785" t="s">
        <v>1594</v>
      </c>
    </row>
    <row r="786" spans="1:2">
      <c r="A786" s="63">
        <v>44844.5121202546</v>
      </c>
      <c r="B786" t="s">
        <v>1593</v>
      </c>
    </row>
    <row r="787" spans="1:2">
      <c r="A787" s="63"/>
      <c r="B787" t="s">
        <v>1595</v>
      </c>
    </row>
    <row r="788" spans="1:2">
      <c r="A788" s="63"/>
      <c r="B788" t="s">
        <v>1597</v>
      </c>
    </row>
    <row r="789" spans="1:2">
      <c r="A789" s="63">
        <v>44844.813755092597</v>
      </c>
      <c r="B789" t="s">
        <v>1598</v>
      </c>
    </row>
    <row r="790" spans="1:2">
      <c r="A790" s="63">
        <v>44874.625613541699</v>
      </c>
      <c r="B790" t="s">
        <v>1599</v>
      </c>
    </row>
    <row r="791" spans="1:2">
      <c r="A791" s="63">
        <v>44886.6467738426</v>
      </c>
      <c r="B791" t="s">
        <v>1605</v>
      </c>
    </row>
    <row r="792" spans="1:2">
      <c r="A792" s="63">
        <v>44888.808182870373</v>
      </c>
      <c r="B792" t="s">
        <v>1615</v>
      </c>
    </row>
    <row r="793" spans="1:2">
      <c r="A793" s="63"/>
      <c r="B793" t="s">
        <v>1616</v>
      </c>
    </row>
    <row r="794" spans="1:2">
      <c r="A794" s="63">
        <v>44891.8080976852</v>
      </c>
      <c r="B794" t="s">
        <v>1624</v>
      </c>
    </row>
    <row r="795" spans="1:2">
      <c r="A795" s="63"/>
      <c r="B795" t="s">
        <v>1625</v>
      </c>
    </row>
    <row r="796" spans="1:2">
      <c r="A796" s="63"/>
      <c r="B796" t="s">
        <v>1626</v>
      </c>
    </row>
    <row r="797" spans="1:2">
      <c r="A797" s="63">
        <v>44999.702546990702</v>
      </c>
      <c r="B797" t="s">
        <v>1630</v>
      </c>
    </row>
    <row r="798" spans="1:2">
      <c r="A798" s="63">
        <v>45010.453414236101</v>
      </c>
      <c r="B798" t="s">
        <v>1634</v>
      </c>
    </row>
    <row r="799" spans="1:2">
      <c r="A799" s="63">
        <v>45069.737421180602</v>
      </c>
      <c r="B799" t="s">
        <v>1637</v>
      </c>
    </row>
    <row r="800" spans="1:2">
      <c r="A800" s="63">
        <v>45071.392263078698</v>
      </c>
      <c r="B800" t="s">
        <v>1659</v>
      </c>
    </row>
    <row r="801" spans="1:2">
      <c r="A801" s="63"/>
      <c r="B801" t="s">
        <v>1682</v>
      </c>
    </row>
    <row r="802" spans="1:2">
      <c r="A802" s="63"/>
      <c r="B802" t="s">
        <v>1710</v>
      </c>
    </row>
    <row r="803" spans="1:2">
      <c r="A803" s="63">
        <v>45072.921801273202</v>
      </c>
      <c r="B803" t="s">
        <v>1709</v>
      </c>
    </row>
    <row r="804" spans="1:2">
      <c r="A804" s="63">
        <v>45073.275755208299</v>
      </c>
      <c r="B804" t="s">
        <v>1711</v>
      </c>
    </row>
    <row r="805" spans="1:2">
      <c r="A805" s="63"/>
      <c r="B805" t="s">
        <v>1713</v>
      </c>
    </row>
    <row r="806" spans="1:2">
      <c r="A806" s="63"/>
    </row>
    <row r="807" spans="1:2">
      <c r="A807" s="63"/>
    </row>
    <row r="808" spans="1:2">
      <c r="A808" s="63"/>
    </row>
    <row r="809" spans="1:2">
      <c r="A809" s="63"/>
    </row>
    <row r="810" spans="1:2">
      <c r="A810" s="63"/>
    </row>
    <row r="811" spans="1:2">
      <c r="A811" s="63"/>
    </row>
    <row r="812" spans="1:2">
      <c r="A812" s="63"/>
    </row>
    <row r="813" spans="1:2">
      <c r="A813" s="63"/>
    </row>
    <row r="814" spans="1:2">
      <c r="A814" s="63"/>
    </row>
    <row r="815" spans="1:2">
      <c r="A815" s="63"/>
    </row>
    <row r="816" spans="1:2">
      <c r="A816" s="63"/>
    </row>
    <row r="817" spans="1:1">
      <c r="A817" s="63"/>
    </row>
    <row r="818" spans="1:1">
      <c r="A818" s="63"/>
    </row>
    <row r="819" spans="1:1">
      <c r="A819" s="63"/>
    </row>
    <row r="820" spans="1:1">
      <c r="A820" s="63"/>
    </row>
    <row r="821" spans="1:1">
      <c r="A821" s="63"/>
    </row>
    <row r="822" spans="1:1">
      <c r="A822" s="63"/>
    </row>
    <row r="823" spans="1:1">
      <c r="A823" s="63"/>
    </row>
    <row r="824" spans="1:1">
      <c r="A824" s="63"/>
    </row>
    <row r="825" spans="1:1">
      <c r="A825" s="63"/>
    </row>
    <row r="826" spans="1:1">
      <c r="A826" s="63"/>
    </row>
    <row r="827" spans="1:1">
      <c r="A827" s="63"/>
    </row>
    <row r="828" spans="1:1">
      <c r="A828" s="63"/>
    </row>
    <row r="829" spans="1:1">
      <c r="A829" s="63"/>
    </row>
    <row r="830" spans="1:1">
      <c r="A830" s="63"/>
    </row>
    <row r="831" spans="1:1">
      <c r="A831" s="63"/>
    </row>
    <row r="832" spans="1:1">
      <c r="A832" s="63"/>
    </row>
    <row r="833" spans="1:1">
      <c r="A833" s="63"/>
    </row>
    <row r="834" spans="1:1">
      <c r="A834" s="63"/>
    </row>
    <row r="835" spans="1:1">
      <c r="A835" s="63"/>
    </row>
    <row r="836" spans="1:1">
      <c r="A836" s="63"/>
    </row>
    <row r="837" spans="1:1">
      <c r="A837" s="63"/>
    </row>
    <row r="838" spans="1:1">
      <c r="A838" s="63"/>
    </row>
    <row r="839" spans="1:1">
      <c r="A839" s="63"/>
    </row>
    <row r="840" spans="1:1">
      <c r="A840" s="63"/>
    </row>
    <row r="841" spans="1:1">
      <c r="A841" s="63"/>
    </row>
    <row r="842" spans="1:1">
      <c r="A842" s="63"/>
    </row>
    <row r="843" spans="1:1">
      <c r="A843" s="63"/>
    </row>
    <row r="844" spans="1:1">
      <c r="A844" s="63"/>
    </row>
    <row r="845" spans="1:1">
      <c r="A845" s="63"/>
    </row>
    <row r="846" spans="1:1">
      <c r="A846" s="63"/>
    </row>
    <row r="847" spans="1:1">
      <c r="A847" s="63"/>
    </row>
    <row r="848" spans="1:1">
      <c r="A848" s="63"/>
    </row>
    <row r="849" spans="1:1">
      <c r="A849" s="63"/>
    </row>
    <row r="850" spans="1:1">
      <c r="A850" s="63"/>
    </row>
    <row r="851" spans="1:1">
      <c r="A851" s="63"/>
    </row>
    <row r="852" spans="1:1">
      <c r="A852" s="63"/>
    </row>
    <row r="853" spans="1:1">
      <c r="A853" s="63"/>
    </row>
    <row r="854" spans="1:1">
      <c r="A854" s="63"/>
    </row>
    <row r="855" spans="1:1">
      <c r="A855" s="63"/>
    </row>
    <row r="856" spans="1:1">
      <c r="A856" s="63"/>
    </row>
    <row r="857" spans="1:1">
      <c r="A857" s="63"/>
    </row>
    <row r="858" spans="1:1">
      <c r="A858" s="63"/>
    </row>
    <row r="859" spans="1:1">
      <c r="A859" s="63"/>
    </row>
    <row r="860" spans="1:1">
      <c r="A860" s="63"/>
    </row>
    <row r="861" spans="1:1">
      <c r="A861" s="63"/>
    </row>
    <row r="862" spans="1:1">
      <c r="A862" s="63"/>
    </row>
    <row r="863" spans="1:1">
      <c r="A863" s="63"/>
    </row>
    <row r="864" spans="1:1">
      <c r="A864" s="63"/>
    </row>
    <row r="865" spans="1:1">
      <c r="A865" s="63"/>
    </row>
    <row r="866" spans="1:1">
      <c r="A866" s="63"/>
    </row>
    <row r="867" spans="1:1">
      <c r="A867" s="63"/>
    </row>
    <row r="868" spans="1:1">
      <c r="A868" s="63"/>
    </row>
    <row r="869" spans="1:1">
      <c r="A869" s="63"/>
    </row>
    <row r="870" spans="1:1">
      <c r="A870" s="63"/>
    </row>
    <row r="871" spans="1:1">
      <c r="A871" s="63"/>
    </row>
    <row r="872" spans="1:1">
      <c r="A872" s="63"/>
    </row>
    <row r="873" spans="1:1">
      <c r="A873" s="63"/>
    </row>
    <row r="874" spans="1:1">
      <c r="A874" s="63"/>
    </row>
    <row r="875" spans="1:1">
      <c r="A875" s="63"/>
    </row>
    <row r="876" spans="1:1">
      <c r="A876" s="63"/>
    </row>
    <row r="877" spans="1:1">
      <c r="A877" s="63"/>
    </row>
    <row r="878" spans="1:1">
      <c r="A878" s="63"/>
    </row>
    <row r="879" spans="1:1">
      <c r="A879" s="63"/>
    </row>
    <row r="880" spans="1:1">
      <c r="A880" s="63"/>
    </row>
    <row r="881" spans="1:1">
      <c r="A881" s="63"/>
    </row>
    <row r="882" spans="1:1">
      <c r="A882" s="63"/>
    </row>
    <row r="883" spans="1:1">
      <c r="A883" s="63"/>
    </row>
    <row r="884" spans="1:1">
      <c r="A884" s="63"/>
    </row>
    <row r="885" spans="1:1">
      <c r="A885" s="63"/>
    </row>
    <row r="886" spans="1:1">
      <c r="A886" s="63"/>
    </row>
    <row r="887" spans="1:1">
      <c r="A887" s="63"/>
    </row>
    <row r="888" spans="1:1">
      <c r="A888" s="63"/>
    </row>
    <row r="889" spans="1:1">
      <c r="A889" s="63"/>
    </row>
    <row r="890" spans="1:1">
      <c r="A890" s="63"/>
    </row>
    <row r="891" spans="1:1">
      <c r="A891" s="63"/>
    </row>
    <row r="892" spans="1:1">
      <c r="A892" s="63"/>
    </row>
    <row r="893" spans="1:1">
      <c r="A893" s="63"/>
    </row>
    <row r="894" spans="1:1">
      <c r="A894" s="63"/>
    </row>
    <row r="895" spans="1:1">
      <c r="A895" s="63"/>
    </row>
    <row r="896" spans="1:1">
      <c r="A896" s="63"/>
    </row>
    <row r="897" spans="1:1">
      <c r="A897" s="63"/>
    </row>
    <row r="898" spans="1:1">
      <c r="A898" s="63"/>
    </row>
    <row r="899" spans="1:1">
      <c r="A899" s="63"/>
    </row>
    <row r="900" spans="1:1">
      <c r="A900" s="63"/>
    </row>
    <row r="901" spans="1:1">
      <c r="A901" s="63"/>
    </row>
    <row r="902" spans="1:1">
      <c r="A902" s="63"/>
    </row>
    <row r="903" spans="1:1">
      <c r="A903" s="63"/>
    </row>
    <row r="904" spans="1:1">
      <c r="A904" s="63"/>
    </row>
    <row r="905" spans="1:1">
      <c r="A905" s="63"/>
    </row>
    <row r="906" spans="1:1">
      <c r="A906" s="63"/>
    </row>
    <row r="907" spans="1:1">
      <c r="A907" s="63"/>
    </row>
    <row r="908" spans="1:1">
      <c r="A908" s="63"/>
    </row>
    <row r="909" spans="1:1">
      <c r="A909" s="63"/>
    </row>
    <row r="910" spans="1:1">
      <c r="A910" s="63"/>
    </row>
    <row r="911" spans="1:1">
      <c r="A911" s="63"/>
    </row>
    <row r="912" spans="1:1">
      <c r="A912" s="63"/>
    </row>
    <row r="913" spans="1:1">
      <c r="A913" s="63"/>
    </row>
    <row r="914" spans="1:1">
      <c r="A914" s="63"/>
    </row>
    <row r="915" spans="1:1">
      <c r="A915" s="63"/>
    </row>
    <row r="916" spans="1:1">
      <c r="A916" s="63"/>
    </row>
    <row r="917" spans="1:1">
      <c r="A917" s="63"/>
    </row>
    <row r="918" spans="1:1">
      <c r="A918" s="63"/>
    </row>
    <row r="919" spans="1:1">
      <c r="A919" s="63"/>
    </row>
    <row r="920" spans="1:1">
      <c r="A920" s="63"/>
    </row>
    <row r="921" spans="1:1">
      <c r="A921" s="63"/>
    </row>
    <row r="922" spans="1:1">
      <c r="A922" s="63"/>
    </row>
    <row r="923" spans="1:1">
      <c r="A923" s="63"/>
    </row>
    <row r="924" spans="1:1">
      <c r="A924" s="63"/>
    </row>
    <row r="925" spans="1:1">
      <c r="A925" s="63"/>
    </row>
    <row r="926" spans="1:1">
      <c r="A926" s="63"/>
    </row>
    <row r="927" spans="1:1">
      <c r="A927" s="63"/>
    </row>
    <row r="928" spans="1:1">
      <c r="A928" s="63"/>
    </row>
    <row r="929" spans="1:1">
      <c r="A929" s="63"/>
    </row>
    <row r="930" spans="1:1">
      <c r="A930" s="63"/>
    </row>
    <row r="931" spans="1:1">
      <c r="A931" s="63"/>
    </row>
    <row r="932" spans="1:1">
      <c r="A932" s="63"/>
    </row>
    <row r="933" spans="1:1">
      <c r="A933" s="63"/>
    </row>
    <row r="934" spans="1:1">
      <c r="A934" s="63"/>
    </row>
    <row r="935" spans="1:1">
      <c r="A935" s="63"/>
    </row>
    <row r="936" spans="1:1">
      <c r="A936" s="63"/>
    </row>
    <row r="937" spans="1:1">
      <c r="A937" s="63"/>
    </row>
    <row r="938" spans="1:1">
      <c r="A938" s="63"/>
    </row>
    <row r="939" spans="1:1">
      <c r="A939" s="63"/>
    </row>
    <row r="940" spans="1:1">
      <c r="A940" s="63"/>
    </row>
    <row r="941" spans="1:1">
      <c r="A941" s="63"/>
    </row>
    <row r="942" spans="1:1">
      <c r="A942" s="63"/>
    </row>
    <row r="943" spans="1:1">
      <c r="A943" s="63"/>
    </row>
    <row r="944" spans="1:1">
      <c r="A944" s="63"/>
    </row>
    <row r="945" spans="1:1">
      <c r="A945" s="63"/>
    </row>
    <row r="946" spans="1:1">
      <c r="A946" s="63"/>
    </row>
    <row r="947" spans="1:1">
      <c r="A947" s="63"/>
    </row>
    <row r="948" spans="1:1">
      <c r="A948" s="63"/>
    </row>
    <row r="949" spans="1:1">
      <c r="A949" s="63"/>
    </row>
    <row r="950" spans="1:1">
      <c r="A950" s="63"/>
    </row>
    <row r="951" spans="1:1">
      <c r="A951" s="63"/>
    </row>
    <row r="952" spans="1:1">
      <c r="A952" s="63"/>
    </row>
    <row r="953" spans="1:1">
      <c r="A953" s="63"/>
    </row>
    <row r="954" spans="1:1">
      <c r="A954" s="63"/>
    </row>
    <row r="955" spans="1:1">
      <c r="A955" s="63"/>
    </row>
    <row r="956" spans="1:1">
      <c r="A956" s="63"/>
    </row>
    <row r="957" spans="1:1">
      <c r="A957" s="63"/>
    </row>
    <row r="958" spans="1:1">
      <c r="A958" s="63"/>
    </row>
    <row r="959" spans="1:1">
      <c r="A959" s="63"/>
    </row>
    <row r="960" spans="1:1">
      <c r="A960" s="63"/>
    </row>
    <row r="961" spans="1:1">
      <c r="A961" s="63"/>
    </row>
    <row r="962" spans="1:1">
      <c r="A962" s="63"/>
    </row>
    <row r="963" spans="1:1">
      <c r="A963" s="63"/>
    </row>
    <row r="964" spans="1:1">
      <c r="A964" s="63"/>
    </row>
    <row r="965" spans="1:1">
      <c r="A965" s="63"/>
    </row>
    <row r="966" spans="1:1">
      <c r="A966" s="63"/>
    </row>
    <row r="967" spans="1:1">
      <c r="A967" s="63"/>
    </row>
    <row r="968" spans="1:1">
      <c r="A968" s="63"/>
    </row>
    <row r="969" spans="1:1">
      <c r="A969" s="63"/>
    </row>
    <row r="970" spans="1:1">
      <c r="A970" s="63"/>
    </row>
    <row r="971" spans="1:1">
      <c r="A971" s="63"/>
    </row>
    <row r="972" spans="1:1">
      <c r="A972" s="63"/>
    </row>
    <row r="973" spans="1:1">
      <c r="A973" s="63"/>
    </row>
    <row r="974" spans="1:1">
      <c r="A974" s="63"/>
    </row>
    <row r="975" spans="1:1">
      <c r="A975" s="63"/>
    </row>
    <row r="976" spans="1:1">
      <c r="A976" s="63"/>
    </row>
    <row r="977" spans="1:1">
      <c r="A977" s="63"/>
    </row>
    <row r="978" spans="1:1">
      <c r="A978" s="63"/>
    </row>
    <row r="979" spans="1:1">
      <c r="A979" s="63"/>
    </row>
    <row r="980" spans="1:1">
      <c r="A980" s="63"/>
    </row>
    <row r="981" spans="1:1">
      <c r="A981" s="63"/>
    </row>
    <row r="982" spans="1:1">
      <c r="A982" s="63"/>
    </row>
    <row r="983" spans="1:1">
      <c r="A983" s="63"/>
    </row>
    <row r="984" spans="1:1">
      <c r="A984" s="63"/>
    </row>
    <row r="985" spans="1:1">
      <c r="A985" s="63"/>
    </row>
    <row r="986" spans="1:1">
      <c r="A986" s="63"/>
    </row>
    <row r="987" spans="1:1">
      <c r="A987" s="63"/>
    </row>
    <row r="988" spans="1:1">
      <c r="A988" s="63"/>
    </row>
    <row r="989" spans="1:1">
      <c r="A989" s="63"/>
    </row>
    <row r="990" spans="1:1">
      <c r="A990" s="63"/>
    </row>
    <row r="991" spans="1:1">
      <c r="A991" s="63"/>
    </row>
    <row r="992" spans="1:1">
      <c r="A992" s="63"/>
    </row>
    <row r="993" spans="1:1">
      <c r="A993" s="63"/>
    </row>
    <row r="994" spans="1:1">
      <c r="A994" s="63"/>
    </row>
    <row r="995" spans="1:1">
      <c r="A995" s="63"/>
    </row>
    <row r="996" spans="1:1">
      <c r="A996" s="63"/>
    </row>
    <row r="997" spans="1:1">
      <c r="A997" s="63"/>
    </row>
    <row r="998" spans="1:1">
      <c r="A998" s="63"/>
    </row>
    <row r="999" spans="1:1">
      <c r="A999" s="63"/>
    </row>
    <row r="1000" spans="1:1">
      <c r="A1000" s="63"/>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J73"/>
  <sheetViews>
    <sheetView topLeftCell="A43" workbookViewId="0">
      <selection activeCell="A74" sqref="A74"/>
    </sheetView>
    <sheetView workbookViewId="1"/>
  </sheetViews>
  <sheetFormatPr defaultRowHeight="15"/>
  <cols>
    <col min="1" max="1" width="21" bestFit="1" customWidth="1"/>
  </cols>
  <sheetData>
    <row r="1" spans="1:10" ht="27.75" customHeight="1">
      <c r="A1" s="16" t="s">
        <v>37</v>
      </c>
      <c r="B1" s="9" t="s">
        <v>38</v>
      </c>
      <c r="C1" s="9" t="s">
        <v>38</v>
      </c>
      <c r="D1" s="9" t="s">
        <v>38</v>
      </c>
      <c r="E1" s="9" t="s">
        <v>38</v>
      </c>
      <c r="F1" s="9" t="s">
        <v>38</v>
      </c>
      <c r="G1" s="9" t="s">
        <v>38</v>
      </c>
      <c r="H1" s="9" t="s">
        <v>38</v>
      </c>
      <c r="I1" s="9" t="s">
        <v>38</v>
      </c>
      <c r="J1" s="16" t="s">
        <v>39</v>
      </c>
    </row>
    <row r="2" spans="1:10">
      <c r="A2" s="16" t="s">
        <v>201</v>
      </c>
      <c r="B2" s="9" t="s">
        <v>5</v>
      </c>
      <c r="C2" s="9">
        <v>1</v>
      </c>
      <c r="D2" s="9">
        <v>2</v>
      </c>
      <c r="E2" s="9">
        <v>3</v>
      </c>
      <c r="F2" s="9">
        <v>4</v>
      </c>
      <c r="G2" s="9">
        <v>5</v>
      </c>
      <c r="H2" s="9">
        <v>6</v>
      </c>
      <c r="I2" s="9">
        <v>7</v>
      </c>
      <c r="J2" s="16"/>
    </row>
    <row r="3" spans="1:10">
      <c r="A3" s="15" t="s">
        <v>40</v>
      </c>
      <c r="B3" s="12" t="b">
        <v>1</v>
      </c>
      <c r="C3" s="12" t="b">
        <v>1</v>
      </c>
      <c r="D3" s="12" t="b">
        <v>1</v>
      </c>
      <c r="E3" s="12" t="b">
        <v>1</v>
      </c>
      <c r="F3" s="12" t="b">
        <v>1</v>
      </c>
      <c r="G3" s="12" t="b">
        <v>1</v>
      </c>
      <c r="H3" s="12" t="b">
        <v>1</v>
      </c>
      <c r="I3" s="12" t="b">
        <v>1</v>
      </c>
      <c r="J3" s="17" t="s">
        <v>439</v>
      </c>
    </row>
    <row r="4" spans="1:10">
      <c r="A4" s="15" t="s">
        <v>41</v>
      </c>
      <c r="B4" s="12" t="b">
        <v>1</v>
      </c>
      <c r="C4" s="12" t="b">
        <v>1</v>
      </c>
      <c r="D4" s="12" t="b">
        <v>1</v>
      </c>
      <c r="E4" s="12" t="b">
        <v>1</v>
      </c>
      <c r="F4" s="12" t="b">
        <v>1</v>
      </c>
      <c r="G4" s="12" t="b">
        <v>0</v>
      </c>
      <c r="H4" s="12" t="b">
        <v>1</v>
      </c>
      <c r="I4" s="12" t="b">
        <v>0</v>
      </c>
      <c r="J4" s="17" t="s">
        <v>440</v>
      </c>
    </row>
    <row r="5" spans="1:10">
      <c r="A5" s="15" t="s">
        <v>1609</v>
      </c>
      <c r="B5" s="12" t="b">
        <v>1</v>
      </c>
      <c r="C5" s="12" t="b">
        <v>1</v>
      </c>
      <c r="D5" s="12" t="b">
        <v>1</v>
      </c>
      <c r="E5" s="12" t="b">
        <v>1</v>
      </c>
      <c r="F5" s="12" t="b">
        <v>1</v>
      </c>
      <c r="G5" s="12" t="b">
        <v>0</v>
      </c>
      <c r="H5" s="12" t="b">
        <v>1</v>
      </c>
      <c r="I5" s="12" t="b">
        <v>0</v>
      </c>
      <c r="J5" s="17" t="s">
        <v>1610</v>
      </c>
    </row>
    <row r="6" spans="1:10">
      <c r="A6" s="15" t="s">
        <v>1611</v>
      </c>
      <c r="B6" s="12" t="b">
        <v>1</v>
      </c>
      <c r="C6" s="12" t="b">
        <v>1</v>
      </c>
      <c r="D6" s="12" t="b">
        <v>1</v>
      </c>
      <c r="E6" s="12" t="b">
        <v>1</v>
      </c>
      <c r="F6" s="12" t="b">
        <v>1</v>
      </c>
      <c r="G6" s="12" t="b">
        <v>0</v>
      </c>
      <c r="H6" s="12" t="b">
        <v>1</v>
      </c>
      <c r="I6" s="12" t="b">
        <v>0</v>
      </c>
      <c r="J6" s="17" t="s">
        <v>1612</v>
      </c>
    </row>
    <row r="7" spans="1:10">
      <c r="A7" s="15" t="s">
        <v>1613</v>
      </c>
      <c r="B7" s="12" t="b">
        <v>1</v>
      </c>
      <c r="C7" s="12" t="b">
        <v>1</v>
      </c>
      <c r="D7" s="12" t="b">
        <v>1</v>
      </c>
      <c r="E7" s="12" t="b">
        <v>1</v>
      </c>
      <c r="F7" s="12" t="b">
        <v>1</v>
      </c>
      <c r="G7" s="12" t="b">
        <v>0</v>
      </c>
      <c r="H7" s="12" t="b">
        <v>1</v>
      </c>
      <c r="I7" s="12" t="b">
        <v>0</v>
      </c>
      <c r="J7" s="17" t="s">
        <v>1614</v>
      </c>
    </row>
    <row r="8" spans="1:10">
      <c r="A8" s="15" t="s">
        <v>43</v>
      </c>
      <c r="B8" s="12" t="b">
        <v>1</v>
      </c>
      <c r="C8" s="12" t="b">
        <v>1</v>
      </c>
      <c r="D8" s="12" t="b">
        <v>1</v>
      </c>
      <c r="E8" s="12" t="b">
        <v>1</v>
      </c>
      <c r="F8" s="12" t="b">
        <v>1</v>
      </c>
      <c r="G8" s="12" t="b">
        <v>0</v>
      </c>
      <c r="H8" s="12" t="b">
        <v>1</v>
      </c>
      <c r="I8" s="12" t="b">
        <v>0</v>
      </c>
      <c r="J8" s="17" t="s">
        <v>468</v>
      </c>
    </row>
    <row r="9" spans="1:10">
      <c r="A9" s="15" t="s">
        <v>1335</v>
      </c>
      <c r="B9" s="12" t="b">
        <v>1</v>
      </c>
      <c r="C9" s="12" t="b">
        <v>1</v>
      </c>
      <c r="D9" s="12" t="b">
        <v>1</v>
      </c>
      <c r="E9" s="12" t="b">
        <v>1</v>
      </c>
      <c r="F9" s="12" t="b">
        <v>1</v>
      </c>
      <c r="G9" s="12" t="b">
        <v>0</v>
      </c>
      <c r="H9" s="12" t="b">
        <v>1</v>
      </c>
      <c r="I9" s="12" t="b">
        <v>0</v>
      </c>
      <c r="J9" s="17" t="s">
        <v>1336</v>
      </c>
    </row>
    <row r="10" spans="1:10">
      <c r="A10" s="15" t="s">
        <v>1548</v>
      </c>
      <c r="B10" s="12" t="b">
        <v>1</v>
      </c>
      <c r="C10" s="12" t="b">
        <v>1</v>
      </c>
      <c r="D10" s="12" t="b">
        <v>1</v>
      </c>
      <c r="E10" s="12" t="b">
        <v>1</v>
      </c>
      <c r="F10" s="12" t="b">
        <v>1</v>
      </c>
      <c r="G10" s="12" t="b">
        <v>0</v>
      </c>
      <c r="H10" s="12" t="b">
        <v>1</v>
      </c>
      <c r="I10" s="12" t="b">
        <v>0</v>
      </c>
      <c r="J10" s="17" t="s">
        <v>1549</v>
      </c>
    </row>
    <row r="11" spans="1:10">
      <c r="A11" s="15" t="s">
        <v>44</v>
      </c>
      <c r="B11" s="12" t="b">
        <v>0</v>
      </c>
      <c r="C11" s="12" t="b">
        <v>0</v>
      </c>
      <c r="D11" s="12" t="b">
        <v>0</v>
      </c>
      <c r="E11" s="12" t="b">
        <v>0</v>
      </c>
      <c r="F11" s="12" t="b">
        <v>1</v>
      </c>
      <c r="G11" s="12" t="b">
        <v>0</v>
      </c>
      <c r="H11" s="12" t="b">
        <v>0</v>
      </c>
      <c r="I11" s="12" t="b">
        <v>0</v>
      </c>
      <c r="J11" s="18" t="s">
        <v>441</v>
      </c>
    </row>
    <row r="12" spans="1:10">
      <c r="A12" s="331" t="s">
        <v>1203</v>
      </c>
      <c r="B12" s="332" t="b">
        <v>0</v>
      </c>
      <c r="C12" s="332" t="b">
        <v>1</v>
      </c>
      <c r="D12" s="332" t="b">
        <v>0</v>
      </c>
      <c r="E12" s="332" t="b">
        <v>0</v>
      </c>
      <c r="F12" s="332" t="b">
        <v>0</v>
      </c>
      <c r="G12" s="332" t="b">
        <v>0</v>
      </c>
      <c r="H12" s="332" t="b">
        <v>1</v>
      </c>
      <c r="I12" s="333" t="b">
        <v>0</v>
      </c>
      <c r="J12" s="18" t="s">
        <v>1204</v>
      </c>
    </row>
    <row r="13" spans="1:10">
      <c r="A13" s="15" t="s">
        <v>1238</v>
      </c>
      <c r="B13" s="12" t="b">
        <v>1</v>
      </c>
      <c r="C13" s="12" t="b">
        <v>1</v>
      </c>
      <c r="D13" s="12" t="b">
        <v>1</v>
      </c>
      <c r="E13" s="12" t="b">
        <v>1</v>
      </c>
      <c r="F13" s="12" t="b">
        <v>1</v>
      </c>
      <c r="G13" s="12" t="b">
        <v>0</v>
      </c>
      <c r="H13" s="12" t="b">
        <v>1</v>
      </c>
      <c r="I13" s="12" t="b">
        <v>0</v>
      </c>
      <c r="J13" s="18" t="s">
        <v>1239</v>
      </c>
    </row>
    <row r="14" spans="1:10">
      <c r="A14" s="15" t="s">
        <v>45</v>
      </c>
      <c r="B14" s="12" t="b">
        <v>1</v>
      </c>
      <c r="C14" s="12" t="b">
        <v>1</v>
      </c>
      <c r="D14" s="12" t="b">
        <v>1</v>
      </c>
      <c r="E14" s="12" t="b">
        <v>0</v>
      </c>
      <c r="F14" s="12" t="b">
        <v>1</v>
      </c>
      <c r="G14" s="12" t="b">
        <v>0</v>
      </c>
      <c r="H14" s="12" t="b">
        <v>0</v>
      </c>
      <c r="I14" s="12" t="b">
        <v>0</v>
      </c>
      <c r="J14" s="18" t="s">
        <v>469</v>
      </c>
    </row>
    <row r="15" spans="1:10">
      <c r="A15" s="15" t="s">
        <v>271</v>
      </c>
      <c r="B15" s="12" t="b">
        <v>1</v>
      </c>
      <c r="C15" s="12" t="b">
        <v>1</v>
      </c>
      <c r="D15" s="12" t="b">
        <v>1</v>
      </c>
      <c r="E15" s="12" t="b">
        <v>1</v>
      </c>
      <c r="F15" s="12" t="b">
        <v>1</v>
      </c>
      <c r="G15" s="12" t="b">
        <v>0</v>
      </c>
      <c r="H15" s="12" t="b">
        <v>0</v>
      </c>
      <c r="I15" s="12" t="b">
        <v>0</v>
      </c>
      <c r="J15" s="18" t="s">
        <v>278</v>
      </c>
    </row>
    <row r="16" spans="1:10">
      <c r="A16" s="15" t="s">
        <v>272</v>
      </c>
      <c r="B16" s="12" t="b">
        <v>1</v>
      </c>
      <c r="C16" s="12" t="b">
        <v>1</v>
      </c>
      <c r="D16" s="12" t="b">
        <v>1</v>
      </c>
      <c r="E16" s="12" t="b">
        <v>1</v>
      </c>
      <c r="F16" s="12" t="b">
        <v>1</v>
      </c>
      <c r="G16" s="12" t="b">
        <v>0</v>
      </c>
      <c r="H16" s="12" t="b">
        <v>0</v>
      </c>
      <c r="I16" s="12" t="b">
        <v>0</v>
      </c>
      <c r="J16" s="18" t="s">
        <v>279</v>
      </c>
    </row>
    <row r="17" spans="1:10">
      <c r="A17" s="15" t="s">
        <v>886</v>
      </c>
      <c r="B17" s="12" t="b">
        <v>1</v>
      </c>
      <c r="C17" s="12" t="b">
        <v>1</v>
      </c>
      <c r="D17" s="12" t="b">
        <v>1</v>
      </c>
      <c r="E17" s="12" t="b">
        <v>1</v>
      </c>
      <c r="F17" s="12" t="b">
        <v>1</v>
      </c>
      <c r="G17" s="12" t="b">
        <v>0</v>
      </c>
      <c r="H17" s="12" t="b">
        <v>0</v>
      </c>
      <c r="I17" s="12" t="b">
        <v>0</v>
      </c>
      <c r="J17" s="18" t="s">
        <v>887</v>
      </c>
    </row>
    <row r="18" spans="1:10">
      <c r="A18" s="15" t="s">
        <v>826</v>
      </c>
      <c r="B18" s="12" t="b">
        <v>1</v>
      </c>
      <c r="C18" s="12" t="b">
        <v>1</v>
      </c>
      <c r="D18" s="12" t="b">
        <v>1</v>
      </c>
      <c r="E18" s="12" t="b">
        <v>0</v>
      </c>
      <c r="F18" s="12" t="b">
        <v>1</v>
      </c>
      <c r="G18" s="12" t="b">
        <v>0</v>
      </c>
      <c r="H18" s="12" t="b">
        <v>0</v>
      </c>
      <c r="I18" s="12" t="b">
        <v>0</v>
      </c>
      <c r="J18" s="18" t="s">
        <v>889</v>
      </c>
    </row>
    <row r="19" spans="1:10">
      <c r="A19" s="15" t="s">
        <v>825</v>
      </c>
      <c r="B19" s="12" t="b">
        <v>1</v>
      </c>
      <c r="C19" s="12" t="b">
        <v>1</v>
      </c>
      <c r="D19" s="12" t="b">
        <v>1</v>
      </c>
      <c r="E19" s="12" t="b">
        <v>0</v>
      </c>
      <c r="F19" s="12" t="b">
        <v>1</v>
      </c>
      <c r="G19" s="12" t="b">
        <v>0</v>
      </c>
      <c r="H19" s="12" t="b">
        <v>0</v>
      </c>
      <c r="I19" s="12" t="b">
        <v>0</v>
      </c>
      <c r="J19" s="18" t="s">
        <v>890</v>
      </c>
    </row>
    <row r="20" spans="1:10">
      <c r="A20" s="15" t="s">
        <v>827</v>
      </c>
      <c r="B20" s="12" t="b">
        <v>1</v>
      </c>
      <c r="C20" s="12" t="b">
        <v>1</v>
      </c>
      <c r="D20" s="12" t="b">
        <v>1</v>
      </c>
      <c r="E20" s="12" t="b">
        <v>0</v>
      </c>
      <c r="F20" s="12" t="b">
        <v>1</v>
      </c>
      <c r="G20" s="12" t="b">
        <v>0</v>
      </c>
      <c r="H20" s="12" t="b">
        <v>0</v>
      </c>
      <c r="I20" s="12" t="b">
        <v>0</v>
      </c>
      <c r="J20" s="18" t="s">
        <v>891</v>
      </c>
    </row>
    <row r="21" spans="1:10">
      <c r="A21" s="15" t="s">
        <v>273</v>
      </c>
      <c r="B21" s="12" t="b">
        <v>1</v>
      </c>
      <c r="C21" s="12" t="b">
        <v>1</v>
      </c>
      <c r="D21" s="12" t="b">
        <v>1</v>
      </c>
      <c r="E21" s="12" t="b">
        <v>1</v>
      </c>
      <c r="F21" s="12" t="b">
        <v>1</v>
      </c>
      <c r="G21" s="12" t="b">
        <v>0</v>
      </c>
      <c r="H21" s="12" t="b">
        <v>0</v>
      </c>
      <c r="I21" s="12" t="b">
        <v>0</v>
      </c>
      <c r="J21" s="18" t="s">
        <v>277</v>
      </c>
    </row>
    <row r="22" spans="1:10">
      <c r="A22" s="15" t="s">
        <v>274</v>
      </c>
      <c r="B22" s="12" t="b">
        <v>1</v>
      </c>
      <c r="C22" s="12" t="b">
        <v>1</v>
      </c>
      <c r="D22" s="12" t="b">
        <v>1</v>
      </c>
      <c r="E22" s="12" t="b">
        <v>1</v>
      </c>
      <c r="F22" s="12" t="b">
        <v>1</v>
      </c>
      <c r="G22" s="12" t="b">
        <v>0</v>
      </c>
      <c r="H22" s="12" t="b">
        <v>0</v>
      </c>
      <c r="I22" s="12" t="b">
        <v>0</v>
      </c>
      <c r="J22" s="18" t="s">
        <v>277</v>
      </c>
    </row>
    <row r="23" spans="1:10">
      <c r="A23" s="15" t="s">
        <v>69</v>
      </c>
      <c r="B23" s="12" t="b">
        <v>1</v>
      </c>
      <c r="C23" s="12" t="b">
        <v>1</v>
      </c>
      <c r="D23" s="12" t="b">
        <v>1</v>
      </c>
      <c r="E23" s="12" t="b">
        <v>1</v>
      </c>
      <c r="F23" s="12" t="b">
        <v>1</v>
      </c>
      <c r="G23" s="12" t="b">
        <v>1</v>
      </c>
      <c r="H23" s="12" t="b">
        <v>0</v>
      </c>
      <c r="I23" s="12" t="b">
        <v>0</v>
      </c>
      <c r="J23" s="18" t="s">
        <v>470</v>
      </c>
    </row>
    <row r="24" spans="1:10">
      <c r="A24" s="15" t="s">
        <v>1520</v>
      </c>
      <c r="B24" s="12" t="b">
        <v>1</v>
      </c>
      <c r="C24" s="12" t="b">
        <v>1</v>
      </c>
      <c r="D24" s="12" t="b">
        <v>1</v>
      </c>
      <c r="E24" s="12" t="b">
        <v>1</v>
      </c>
      <c r="F24" s="12" t="b">
        <v>1</v>
      </c>
      <c r="G24" s="12" t="b">
        <v>1</v>
      </c>
      <c r="H24" s="12" t="b">
        <v>0</v>
      </c>
      <c r="I24" s="12" t="b">
        <v>0</v>
      </c>
      <c r="J24" s="18" t="s">
        <v>1521</v>
      </c>
    </row>
    <row r="25" spans="1:10">
      <c r="A25" s="218" t="s">
        <v>1006</v>
      </c>
      <c r="B25" s="12" t="b">
        <v>0</v>
      </c>
      <c r="C25" s="12" t="b">
        <v>0</v>
      </c>
      <c r="D25" s="12" t="b">
        <v>0</v>
      </c>
      <c r="E25" s="12" t="b">
        <v>1</v>
      </c>
      <c r="F25" s="12" t="b">
        <v>1</v>
      </c>
      <c r="G25" s="12" t="b">
        <v>1</v>
      </c>
      <c r="H25" s="12" t="b">
        <v>0</v>
      </c>
      <c r="I25" s="12" t="b">
        <v>0</v>
      </c>
      <c r="J25" s="18" t="s">
        <v>470</v>
      </c>
    </row>
    <row r="26" spans="1:10">
      <c r="A26" s="15" t="s">
        <v>46</v>
      </c>
      <c r="B26" s="12" t="b">
        <v>1</v>
      </c>
      <c r="C26" s="12" t="b">
        <v>1</v>
      </c>
      <c r="D26" s="12" t="b">
        <v>1</v>
      </c>
      <c r="E26" s="12" t="b">
        <v>1</v>
      </c>
      <c r="F26" s="12" t="b">
        <v>1</v>
      </c>
      <c r="G26" s="12" t="b">
        <v>0</v>
      </c>
      <c r="H26" s="12" t="b">
        <v>1</v>
      </c>
      <c r="I26" s="12" t="b">
        <v>0</v>
      </c>
      <c r="J26" s="18" t="s">
        <v>471</v>
      </c>
    </row>
    <row r="27" spans="1:10">
      <c r="A27" s="15" t="s">
        <v>72</v>
      </c>
      <c r="B27" s="12" t="b">
        <v>1</v>
      </c>
      <c r="C27" s="12" t="b">
        <v>1</v>
      </c>
      <c r="D27" s="12" t="b">
        <v>1</v>
      </c>
      <c r="E27" s="12" t="b">
        <v>1</v>
      </c>
      <c r="F27" s="12" t="b">
        <v>1</v>
      </c>
      <c r="G27" s="12" t="b">
        <v>0</v>
      </c>
      <c r="H27" s="12" t="b">
        <v>1</v>
      </c>
      <c r="I27" s="12" t="b">
        <v>0</v>
      </c>
      <c r="J27" s="18" t="s">
        <v>472</v>
      </c>
    </row>
    <row r="28" spans="1:10">
      <c r="A28" s="15" t="s">
        <v>275</v>
      </c>
      <c r="B28" s="12" t="b">
        <v>1</v>
      </c>
      <c r="C28" s="12" t="b">
        <v>1</v>
      </c>
      <c r="D28" s="12" t="b">
        <v>1</v>
      </c>
      <c r="E28" s="12" t="b">
        <v>1</v>
      </c>
      <c r="F28" s="12" t="b">
        <v>1</v>
      </c>
      <c r="G28" s="12" t="b">
        <v>0</v>
      </c>
      <c r="H28" s="12" t="b">
        <v>1</v>
      </c>
      <c r="I28" s="12" t="b">
        <v>0</v>
      </c>
      <c r="J28" s="18" t="s">
        <v>473</v>
      </c>
    </row>
    <row r="29" spans="1:10">
      <c r="A29" s="15" t="s">
        <v>276</v>
      </c>
      <c r="B29" s="12" t="b">
        <v>1</v>
      </c>
      <c r="C29" s="12" t="b">
        <v>1</v>
      </c>
      <c r="D29" s="12" t="b">
        <v>1</v>
      </c>
      <c r="E29" s="12" t="b">
        <v>1</v>
      </c>
      <c r="F29" s="12" t="b">
        <v>1</v>
      </c>
      <c r="G29" s="12" t="b">
        <v>0</v>
      </c>
      <c r="H29" s="12" t="b">
        <v>1</v>
      </c>
      <c r="I29" s="12" t="b">
        <v>0</v>
      </c>
      <c r="J29" s="18" t="s">
        <v>474</v>
      </c>
    </row>
    <row r="30" spans="1:10">
      <c r="A30" s="15" t="s">
        <v>133</v>
      </c>
      <c r="B30" s="12" t="b">
        <v>1</v>
      </c>
      <c r="C30" s="12" t="b">
        <v>1</v>
      </c>
      <c r="D30" s="12" t="b">
        <v>1</v>
      </c>
      <c r="E30" s="12" t="b">
        <v>0</v>
      </c>
      <c r="F30" s="12" t="b">
        <v>1</v>
      </c>
      <c r="G30" s="12" t="b">
        <v>0</v>
      </c>
      <c r="H30" s="12" t="b">
        <v>0</v>
      </c>
      <c r="I30" s="12" t="b">
        <v>0</v>
      </c>
      <c r="J30" s="18" t="s">
        <v>460</v>
      </c>
    </row>
    <row r="31" spans="1:10">
      <c r="A31" s="15" t="s">
        <v>134</v>
      </c>
      <c r="B31" s="56" t="b">
        <v>1</v>
      </c>
      <c r="C31" s="56" t="b">
        <v>1</v>
      </c>
      <c r="D31" s="56" t="b">
        <v>1</v>
      </c>
      <c r="E31" s="56" t="b">
        <v>0</v>
      </c>
      <c r="F31" s="56" t="b">
        <v>1</v>
      </c>
      <c r="G31" s="56" t="b">
        <v>0</v>
      </c>
      <c r="H31" s="56" t="b">
        <v>0</v>
      </c>
      <c r="I31" s="56" t="b">
        <v>0</v>
      </c>
      <c r="J31" s="18" t="s">
        <v>461</v>
      </c>
    </row>
    <row r="32" spans="1:10">
      <c r="A32" s="77" t="s">
        <v>1061</v>
      </c>
      <c r="B32" s="12" t="b">
        <v>1</v>
      </c>
      <c r="C32" s="12" t="b">
        <v>0</v>
      </c>
      <c r="D32" s="12" t="b">
        <v>0</v>
      </c>
      <c r="E32" s="12" t="b">
        <v>0</v>
      </c>
      <c r="F32" s="12" t="b">
        <v>0</v>
      </c>
      <c r="G32" s="12" t="b">
        <v>1</v>
      </c>
      <c r="H32" s="12" t="b">
        <v>0</v>
      </c>
      <c r="I32" s="12" t="b">
        <v>1</v>
      </c>
      <c r="J32" s="225" t="s">
        <v>1439</v>
      </c>
    </row>
    <row r="33" spans="1:10">
      <c r="A33" s="75" t="s">
        <v>47</v>
      </c>
      <c r="B33" s="28" t="b">
        <v>0</v>
      </c>
      <c r="C33" s="28" t="b">
        <v>1</v>
      </c>
      <c r="D33" s="28" t="b">
        <v>1</v>
      </c>
      <c r="E33" s="28" t="b">
        <v>0</v>
      </c>
      <c r="F33" s="28" t="b">
        <v>0</v>
      </c>
      <c r="G33" s="28" t="b">
        <v>0</v>
      </c>
      <c r="H33" s="28" t="b">
        <v>0</v>
      </c>
      <c r="I33" s="76" t="b">
        <v>0</v>
      </c>
      <c r="J33" s="27" t="s">
        <v>462</v>
      </c>
    </row>
    <row r="34" spans="1:10">
      <c r="A34" s="77" t="s">
        <v>48</v>
      </c>
      <c r="B34" s="78" t="b">
        <f t="shared" ref="B34:H34" si="0">B$33</f>
        <v>0</v>
      </c>
      <c r="C34" s="78" t="b">
        <f t="shared" si="0"/>
        <v>1</v>
      </c>
      <c r="D34" s="78" t="b">
        <f t="shared" si="0"/>
        <v>1</v>
      </c>
      <c r="E34" s="78" t="b">
        <f t="shared" si="0"/>
        <v>0</v>
      </c>
      <c r="F34" s="78" t="b">
        <f t="shared" si="0"/>
        <v>0</v>
      </c>
      <c r="G34" s="78" t="b">
        <f t="shared" si="0"/>
        <v>0</v>
      </c>
      <c r="H34" s="78" t="b">
        <f t="shared" si="0"/>
        <v>0</v>
      </c>
      <c r="I34" s="83" t="b">
        <v>0</v>
      </c>
      <c r="J34" s="27" t="s">
        <v>463</v>
      </c>
    </row>
    <row r="35" spans="1:10">
      <c r="A35" s="77" t="s">
        <v>664</v>
      </c>
      <c r="B35" s="78" t="b">
        <f t="shared" ref="B35:C39" si="1">B$33</f>
        <v>0</v>
      </c>
      <c r="C35" s="78" t="b">
        <f t="shared" si="1"/>
        <v>1</v>
      </c>
      <c r="D35" s="78" t="b">
        <v>0</v>
      </c>
      <c r="E35" s="78" t="b">
        <f t="shared" ref="E35:H39" si="2">E$33</f>
        <v>0</v>
      </c>
      <c r="F35" s="78" t="b">
        <f t="shared" si="2"/>
        <v>0</v>
      </c>
      <c r="G35" s="78" t="b">
        <f t="shared" si="2"/>
        <v>0</v>
      </c>
      <c r="H35" s="78" t="b">
        <f t="shared" si="2"/>
        <v>0</v>
      </c>
      <c r="I35" s="83" t="b">
        <v>0</v>
      </c>
      <c r="J35" s="27" t="s">
        <v>442</v>
      </c>
    </row>
    <row r="36" spans="1:10">
      <c r="A36" s="77" t="s">
        <v>306</v>
      </c>
      <c r="B36" s="78" t="b">
        <f t="shared" si="1"/>
        <v>0</v>
      </c>
      <c r="C36" s="78" t="b">
        <f t="shared" si="1"/>
        <v>1</v>
      </c>
      <c r="D36" s="78" t="b">
        <f>D$33</f>
        <v>1</v>
      </c>
      <c r="E36" s="78" t="b">
        <f t="shared" si="2"/>
        <v>0</v>
      </c>
      <c r="F36" s="78" t="b">
        <f t="shared" si="2"/>
        <v>0</v>
      </c>
      <c r="G36" s="78" t="b">
        <f t="shared" si="2"/>
        <v>0</v>
      </c>
      <c r="H36" s="78" t="b">
        <f t="shared" si="2"/>
        <v>0</v>
      </c>
      <c r="I36" s="83" t="b">
        <v>0</v>
      </c>
      <c r="J36" s="27" t="s">
        <v>464</v>
      </c>
    </row>
    <row r="37" spans="1:10">
      <c r="A37" s="77" t="s">
        <v>49</v>
      </c>
      <c r="B37" s="78" t="b">
        <f t="shared" si="1"/>
        <v>0</v>
      </c>
      <c r="C37" s="78" t="b">
        <f t="shared" si="1"/>
        <v>1</v>
      </c>
      <c r="D37" s="78" t="b">
        <f>D$33</f>
        <v>1</v>
      </c>
      <c r="E37" s="78" t="b">
        <f t="shared" si="2"/>
        <v>0</v>
      </c>
      <c r="F37" s="78" t="b">
        <f t="shared" si="2"/>
        <v>0</v>
      </c>
      <c r="G37" s="78" t="b">
        <f t="shared" si="2"/>
        <v>0</v>
      </c>
      <c r="H37" s="78" t="b">
        <f t="shared" si="2"/>
        <v>0</v>
      </c>
      <c r="I37" s="83" t="b">
        <v>0</v>
      </c>
      <c r="J37" s="27" t="s">
        <v>438</v>
      </c>
    </row>
    <row r="38" spans="1:10">
      <c r="A38" s="77" t="s">
        <v>185</v>
      </c>
      <c r="B38" s="78" t="b">
        <f t="shared" si="1"/>
        <v>0</v>
      </c>
      <c r="C38" s="78" t="b">
        <f t="shared" si="1"/>
        <v>1</v>
      </c>
      <c r="D38" s="78" t="b">
        <f>D$33</f>
        <v>1</v>
      </c>
      <c r="E38" s="78" t="b">
        <f t="shared" si="2"/>
        <v>0</v>
      </c>
      <c r="F38" s="78" t="b">
        <f t="shared" si="2"/>
        <v>0</v>
      </c>
      <c r="G38" s="78" t="b">
        <f t="shared" si="2"/>
        <v>0</v>
      </c>
      <c r="H38" s="78" t="b">
        <f t="shared" si="2"/>
        <v>0</v>
      </c>
      <c r="I38" s="83" t="b">
        <v>0</v>
      </c>
      <c r="J38" s="27" t="s">
        <v>465</v>
      </c>
    </row>
    <row r="39" spans="1:10">
      <c r="A39" s="80" t="s">
        <v>665</v>
      </c>
      <c r="B39" s="81" t="b">
        <f t="shared" si="1"/>
        <v>0</v>
      </c>
      <c r="C39" s="81" t="b">
        <f t="shared" si="1"/>
        <v>1</v>
      </c>
      <c r="D39" s="81" t="b">
        <v>0</v>
      </c>
      <c r="E39" s="81" t="b">
        <f t="shared" si="2"/>
        <v>0</v>
      </c>
      <c r="F39" s="81" t="b">
        <f t="shared" si="2"/>
        <v>0</v>
      </c>
      <c r="G39" s="81" t="b">
        <f t="shared" si="2"/>
        <v>0</v>
      </c>
      <c r="H39" s="81" t="b">
        <f t="shared" si="2"/>
        <v>0</v>
      </c>
      <c r="I39" s="84" t="b">
        <v>0</v>
      </c>
      <c r="J39" s="27" t="s">
        <v>443</v>
      </c>
    </row>
    <row r="40" spans="1:10">
      <c r="A40" s="15" t="s">
        <v>50</v>
      </c>
      <c r="B40" s="72" t="b">
        <v>1</v>
      </c>
      <c r="C40" s="72" t="b">
        <v>1</v>
      </c>
      <c r="D40" s="72" t="b">
        <v>1</v>
      </c>
      <c r="E40" s="72" t="b">
        <v>1</v>
      </c>
      <c r="F40" s="72" t="b">
        <v>1</v>
      </c>
      <c r="G40" s="72" t="b">
        <v>1</v>
      </c>
      <c r="H40" s="72" t="b">
        <v>1</v>
      </c>
      <c r="I40" s="72" t="b">
        <v>0</v>
      </c>
      <c r="J40" s="18" t="s">
        <v>466</v>
      </c>
    </row>
    <row r="41" spans="1:10">
      <c r="A41" s="15" t="s">
        <v>51</v>
      </c>
      <c r="B41" s="12" t="b">
        <v>1</v>
      </c>
      <c r="C41" s="12" t="b">
        <v>1</v>
      </c>
      <c r="D41" s="12" t="b">
        <v>1</v>
      </c>
      <c r="E41" s="12" t="b">
        <v>1</v>
      </c>
      <c r="F41" s="12" t="b">
        <v>1</v>
      </c>
      <c r="G41" s="12" t="b">
        <v>1</v>
      </c>
      <c r="H41" s="12" t="b">
        <v>1</v>
      </c>
      <c r="I41" s="12" t="b">
        <v>0</v>
      </c>
      <c r="J41" s="18" t="s">
        <v>467</v>
      </c>
    </row>
    <row r="42" spans="1:10">
      <c r="A42" s="15" t="s">
        <v>73</v>
      </c>
      <c r="B42" s="12" t="b">
        <v>1</v>
      </c>
      <c r="C42" s="12" t="b">
        <v>1</v>
      </c>
      <c r="D42" s="12" t="b">
        <v>1</v>
      </c>
      <c r="E42" s="12" t="b">
        <v>1</v>
      </c>
      <c r="F42" s="12" t="b">
        <v>1</v>
      </c>
      <c r="G42" s="12" t="b">
        <v>0</v>
      </c>
      <c r="H42" s="12" t="b">
        <v>1</v>
      </c>
      <c r="I42" s="12" t="b">
        <v>0</v>
      </c>
      <c r="J42" s="18" t="s">
        <v>74</v>
      </c>
    </row>
    <row r="43" spans="1:10">
      <c r="A43" s="15" t="s">
        <v>52</v>
      </c>
      <c r="B43" s="12" t="b">
        <v>1</v>
      </c>
      <c r="C43" s="12" t="b">
        <v>1</v>
      </c>
      <c r="D43" s="12" t="b">
        <v>1</v>
      </c>
      <c r="E43" s="12" t="b">
        <v>1</v>
      </c>
      <c r="F43" s="12" t="b">
        <v>1</v>
      </c>
      <c r="G43" s="12" t="b">
        <v>1</v>
      </c>
      <c r="H43" s="12" t="b">
        <v>1</v>
      </c>
      <c r="I43" s="12" t="b">
        <v>0</v>
      </c>
      <c r="J43" s="18" t="s">
        <v>452</v>
      </c>
    </row>
    <row r="44" spans="1:10">
      <c r="A44" s="15" t="s">
        <v>42</v>
      </c>
      <c r="B44" s="12" t="b">
        <v>1</v>
      </c>
      <c r="C44" s="12" t="b">
        <v>1</v>
      </c>
      <c r="D44" s="12" t="b">
        <v>1</v>
      </c>
      <c r="E44" s="12" t="b">
        <v>0</v>
      </c>
      <c r="F44" s="12" t="b">
        <v>1</v>
      </c>
      <c r="G44" s="12" t="b">
        <v>0</v>
      </c>
      <c r="H44" s="12" t="b">
        <v>1</v>
      </c>
      <c r="I44" s="12" t="b">
        <v>0</v>
      </c>
      <c r="J44" s="18" t="s">
        <v>453</v>
      </c>
    </row>
    <row r="45" spans="1:10">
      <c r="A45" s="15" t="s">
        <v>53</v>
      </c>
      <c r="B45" s="12" t="b">
        <v>1</v>
      </c>
      <c r="C45" s="12" t="b">
        <v>1</v>
      </c>
      <c r="D45" s="12" t="b">
        <v>1</v>
      </c>
      <c r="E45" s="12" t="b">
        <v>0</v>
      </c>
      <c r="F45" s="12" t="b">
        <v>1</v>
      </c>
      <c r="G45" s="12" t="b">
        <v>0</v>
      </c>
      <c r="H45" s="12" t="b">
        <v>0</v>
      </c>
      <c r="I45" s="12" t="b">
        <v>0</v>
      </c>
      <c r="J45" s="18" t="s">
        <v>454</v>
      </c>
    </row>
    <row r="46" spans="1:10">
      <c r="A46" s="15" t="s">
        <v>54</v>
      </c>
      <c r="B46" s="12" t="b">
        <v>1</v>
      </c>
      <c r="C46" s="12" t="b">
        <v>1</v>
      </c>
      <c r="D46" s="12" t="b">
        <v>1</v>
      </c>
      <c r="E46" s="12" t="b">
        <v>1</v>
      </c>
      <c r="F46" s="12" t="b">
        <v>1</v>
      </c>
      <c r="G46" s="12" t="b">
        <v>1</v>
      </c>
      <c r="H46" s="12" t="b">
        <v>1</v>
      </c>
      <c r="I46" s="12" t="b">
        <v>0</v>
      </c>
      <c r="J46" s="18" t="s">
        <v>455</v>
      </c>
    </row>
    <row r="47" spans="1:10">
      <c r="A47" s="15" t="s">
        <v>55</v>
      </c>
      <c r="B47" s="12" t="b">
        <v>1</v>
      </c>
      <c r="C47" s="12" t="b">
        <v>1</v>
      </c>
      <c r="D47" s="12" t="b">
        <v>1</v>
      </c>
      <c r="E47" s="12" t="b">
        <v>1</v>
      </c>
      <c r="F47" s="12" t="b">
        <v>1</v>
      </c>
      <c r="G47" s="12" t="b">
        <v>1</v>
      </c>
      <c r="H47" s="12" t="b">
        <v>1</v>
      </c>
      <c r="I47" s="12" t="b">
        <v>0</v>
      </c>
      <c r="J47" s="18" t="s">
        <v>456</v>
      </c>
    </row>
    <row r="48" spans="1:10">
      <c r="A48" s="15" t="s">
        <v>299</v>
      </c>
      <c r="B48" s="12" t="b">
        <v>1</v>
      </c>
      <c r="C48" s="12" t="b">
        <v>1</v>
      </c>
      <c r="D48" s="12" t="b">
        <v>1</v>
      </c>
      <c r="E48" s="12" t="b">
        <v>0</v>
      </c>
      <c r="F48" s="12" t="b">
        <v>1</v>
      </c>
      <c r="G48" s="12" t="b">
        <v>0</v>
      </c>
      <c r="H48" s="12" t="b">
        <v>1</v>
      </c>
      <c r="I48" s="12" t="b">
        <v>0</v>
      </c>
      <c r="J48" s="18" t="s">
        <v>457</v>
      </c>
    </row>
    <row r="49" spans="1:10">
      <c r="A49" s="15" t="s">
        <v>300</v>
      </c>
      <c r="B49" s="12" t="b">
        <v>1</v>
      </c>
      <c r="C49" s="12" t="b">
        <v>1</v>
      </c>
      <c r="D49" s="12" t="b">
        <v>1</v>
      </c>
      <c r="E49" s="12" t="b">
        <v>0</v>
      </c>
      <c r="F49" s="12" t="b">
        <v>1</v>
      </c>
      <c r="G49" s="12" t="b">
        <v>0</v>
      </c>
      <c r="H49" s="12" t="b">
        <v>0</v>
      </c>
      <c r="I49" s="12" t="b">
        <v>0</v>
      </c>
      <c r="J49" s="18" t="s">
        <v>458</v>
      </c>
    </row>
    <row r="50" spans="1:10">
      <c r="A50" s="15" t="s">
        <v>56</v>
      </c>
      <c r="B50" s="56" t="b">
        <v>1</v>
      </c>
      <c r="C50" s="56" t="b">
        <v>1</v>
      </c>
      <c r="D50" s="56" t="b">
        <v>1</v>
      </c>
      <c r="E50" s="56" t="b">
        <v>1</v>
      </c>
      <c r="F50" s="56" t="b">
        <v>1</v>
      </c>
      <c r="G50" s="56" t="b">
        <v>1</v>
      </c>
      <c r="H50" s="56" t="b">
        <v>0</v>
      </c>
      <c r="I50" s="56" t="b">
        <v>0</v>
      </c>
      <c r="J50" s="18" t="s">
        <v>459</v>
      </c>
    </row>
    <row r="51" spans="1:10">
      <c r="A51" s="75" t="s">
        <v>151</v>
      </c>
      <c r="B51" s="28" t="b">
        <v>0</v>
      </c>
      <c r="C51" s="28" t="b">
        <v>1</v>
      </c>
      <c r="D51" s="28" t="b">
        <v>1</v>
      </c>
      <c r="E51" s="28" t="b">
        <v>0</v>
      </c>
      <c r="F51" s="28" t="b">
        <v>0</v>
      </c>
      <c r="G51" s="28" t="b">
        <v>0</v>
      </c>
      <c r="H51" s="28" t="b">
        <v>0</v>
      </c>
      <c r="I51" s="76" t="b">
        <v>0</v>
      </c>
      <c r="J51" s="18" t="s">
        <v>475</v>
      </c>
    </row>
    <row r="52" spans="1:10">
      <c r="A52" s="77" t="s">
        <v>152</v>
      </c>
      <c r="B52" s="78" t="b">
        <f t="shared" ref="B52:F54" si="3">B$51</f>
        <v>0</v>
      </c>
      <c r="C52" s="78" t="b">
        <f t="shared" si="3"/>
        <v>1</v>
      </c>
      <c r="D52" s="78" t="b">
        <f t="shared" si="3"/>
        <v>1</v>
      </c>
      <c r="E52" s="78" t="b">
        <f t="shared" si="3"/>
        <v>0</v>
      </c>
      <c r="F52" s="78" t="b">
        <f t="shared" si="3"/>
        <v>0</v>
      </c>
      <c r="G52" s="12" t="b">
        <v>0</v>
      </c>
      <c r="H52" s="12" t="b">
        <v>0</v>
      </c>
      <c r="I52" s="79" t="b">
        <v>0</v>
      </c>
      <c r="J52" s="18" t="s">
        <v>476</v>
      </c>
    </row>
    <row r="53" spans="1:10">
      <c r="A53" s="77" t="s">
        <v>197</v>
      </c>
      <c r="B53" s="78" t="b">
        <f t="shared" si="3"/>
        <v>0</v>
      </c>
      <c r="C53" s="78" t="b">
        <f t="shared" si="3"/>
        <v>1</v>
      </c>
      <c r="D53" s="78" t="b">
        <f t="shared" si="3"/>
        <v>1</v>
      </c>
      <c r="E53" s="78" t="b">
        <f t="shared" si="3"/>
        <v>0</v>
      </c>
      <c r="F53" s="78" t="b">
        <f t="shared" si="3"/>
        <v>0</v>
      </c>
      <c r="G53" s="12" t="b">
        <v>0</v>
      </c>
      <c r="H53" s="12" t="b">
        <v>0</v>
      </c>
      <c r="I53" s="79" t="b">
        <v>0</v>
      </c>
      <c r="J53" s="27" t="s">
        <v>478</v>
      </c>
    </row>
    <row r="54" spans="1:10">
      <c r="A54" s="80" t="s">
        <v>196</v>
      </c>
      <c r="B54" s="81" t="b">
        <f t="shared" si="3"/>
        <v>0</v>
      </c>
      <c r="C54" s="81" t="b">
        <f t="shared" si="3"/>
        <v>1</v>
      </c>
      <c r="D54" s="81" t="b">
        <f t="shared" si="3"/>
        <v>1</v>
      </c>
      <c r="E54" s="81" t="b">
        <f t="shared" si="3"/>
        <v>0</v>
      </c>
      <c r="F54" s="81" t="b">
        <f t="shared" si="3"/>
        <v>0</v>
      </c>
      <c r="G54" s="217" t="b">
        <v>0</v>
      </c>
      <c r="H54" s="217" t="b">
        <v>0</v>
      </c>
      <c r="I54" s="82" t="b">
        <v>0</v>
      </c>
      <c r="J54" s="27" t="s">
        <v>477</v>
      </c>
    </row>
    <row r="55" spans="1:10">
      <c r="A55" s="15" t="s">
        <v>57</v>
      </c>
      <c r="B55" s="72" t="b">
        <v>1</v>
      </c>
      <c r="C55" s="72" t="b">
        <v>1</v>
      </c>
      <c r="D55" s="72" t="b">
        <v>1</v>
      </c>
      <c r="E55" s="72" t="b">
        <v>1</v>
      </c>
      <c r="F55" s="72" t="b">
        <v>1</v>
      </c>
      <c r="G55" s="72" t="b">
        <v>0</v>
      </c>
      <c r="H55" s="72" t="b">
        <v>1</v>
      </c>
      <c r="I55" s="72" t="b">
        <v>0</v>
      </c>
      <c r="J55" s="18" t="s">
        <v>479</v>
      </c>
    </row>
    <row r="56" spans="1:10">
      <c r="A56" s="15" t="s">
        <v>1107</v>
      </c>
      <c r="B56" s="12" t="b">
        <v>1</v>
      </c>
      <c r="C56" s="12" t="b">
        <v>1</v>
      </c>
      <c r="D56" s="12" t="b">
        <v>1</v>
      </c>
      <c r="E56" s="12" t="b">
        <v>0</v>
      </c>
      <c r="F56" s="12" t="b">
        <v>1</v>
      </c>
      <c r="G56" s="12" t="b">
        <v>0</v>
      </c>
      <c r="H56" s="12" t="b">
        <v>1</v>
      </c>
      <c r="I56" s="12" t="b">
        <v>0</v>
      </c>
      <c r="J56" s="18" t="s">
        <v>1108</v>
      </c>
    </row>
    <row r="57" spans="1:10">
      <c r="A57" s="15" t="s">
        <v>58</v>
      </c>
      <c r="B57" s="12" t="b">
        <v>1</v>
      </c>
      <c r="C57" s="12" t="b">
        <v>1</v>
      </c>
      <c r="D57" s="12" t="b">
        <v>1</v>
      </c>
      <c r="E57" s="12" t="b">
        <v>0</v>
      </c>
      <c r="F57" s="12" t="b">
        <v>1</v>
      </c>
      <c r="G57" s="12" t="b">
        <v>0</v>
      </c>
      <c r="H57" s="12" t="b">
        <v>1</v>
      </c>
      <c r="I57" s="12" t="b">
        <v>0</v>
      </c>
      <c r="J57" s="18" t="s">
        <v>444</v>
      </c>
    </row>
    <row r="58" spans="1:10">
      <c r="A58" s="15" t="s">
        <v>481</v>
      </c>
      <c r="B58" s="12" t="b">
        <v>1</v>
      </c>
      <c r="C58" s="12" t="b">
        <v>1</v>
      </c>
      <c r="D58" s="12" t="b">
        <v>1</v>
      </c>
      <c r="E58" s="12" t="b">
        <v>1</v>
      </c>
      <c r="F58" s="12" t="b">
        <v>1</v>
      </c>
      <c r="G58" s="12" t="b">
        <v>0</v>
      </c>
      <c r="H58" s="12" t="b">
        <v>0</v>
      </c>
      <c r="I58" s="12" t="b">
        <v>0</v>
      </c>
      <c r="J58" s="18" t="s">
        <v>480</v>
      </c>
    </row>
    <row r="59" spans="1:10">
      <c r="A59" s="15" t="s">
        <v>794</v>
      </c>
      <c r="B59" s="12" t="b">
        <v>1</v>
      </c>
      <c r="C59" s="12" t="b">
        <v>1</v>
      </c>
      <c r="D59" s="12" t="b">
        <v>1</v>
      </c>
      <c r="E59" s="12" t="b">
        <v>0</v>
      </c>
      <c r="F59" s="12" t="b">
        <v>1</v>
      </c>
      <c r="G59" s="12" t="b">
        <v>0</v>
      </c>
      <c r="H59" s="12" t="b">
        <v>0</v>
      </c>
      <c r="I59" s="12" t="b">
        <v>0</v>
      </c>
      <c r="J59" s="18" t="s">
        <v>1266</v>
      </c>
    </row>
    <row r="60" spans="1:10">
      <c r="A60" s="15" t="s">
        <v>482</v>
      </c>
      <c r="B60" s="12" t="b">
        <v>1</v>
      </c>
      <c r="C60" s="12" t="b">
        <v>1</v>
      </c>
      <c r="D60" s="12" t="b">
        <v>1</v>
      </c>
      <c r="E60" s="12" t="b">
        <v>0</v>
      </c>
      <c r="F60" s="12" t="b">
        <v>1</v>
      </c>
      <c r="G60" s="12" t="b">
        <v>0</v>
      </c>
      <c r="H60" s="12" t="b">
        <v>0</v>
      </c>
      <c r="I60" s="12" t="b">
        <v>0</v>
      </c>
      <c r="J60" s="18" t="s">
        <v>483</v>
      </c>
    </row>
    <row r="61" spans="1:10">
      <c r="A61" s="15" t="s">
        <v>666</v>
      </c>
      <c r="B61" s="12" t="b">
        <v>1</v>
      </c>
      <c r="C61" s="12" t="b">
        <v>1</v>
      </c>
      <c r="D61" s="12" t="b">
        <v>1</v>
      </c>
      <c r="E61" s="12" t="b">
        <v>0</v>
      </c>
      <c r="F61" s="12" t="b">
        <v>1</v>
      </c>
      <c r="G61" s="12" t="b">
        <v>0</v>
      </c>
      <c r="H61" s="12" t="b">
        <v>0</v>
      </c>
      <c r="I61" s="12" t="b">
        <v>0</v>
      </c>
      <c r="J61" s="18" t="s">
        <v>670</v>
      </c>
    </row>
    <row r="62" spans="1:10">
      <c r="A62" s="15" t="s">
        <v>61</v>
      </c>
      <c r="B62" s="12" t="b">
        <v>1</v>
      </c>
      <c r="C62" s="12" t="b">
        <v>1</v>
      </c>
      <c r="D62" s="12" t="b">
        <v>1</v>
      </c>
      <c r="E62" s="12" t="b">
        <v>0</v>
      </c>
      <c r="F62" s="12" t="b">
        <v>1</v>
      </c>
      <c r="G62" s="12" t="b">
        <v>0</v>
      </c>
      <c r="H62" s="12" t="b">
        <v>0</v>
      </c>
      <c r="I62" s="12" t="b">
        <v>0</v>
      </c>
      <c r="J62" s="18" t="s">
        <v>445</v>
      </c>
    </row>
    <row r="63" spans="1:10">
      <c r="A63" s="15" t="s">
        <v>59</v>
      </c>
      <c r="B63" s="12" t="b">
        <v>1</v>
      </c>
      <c r="C63" s="12" t="b">
        <v>1</v>
      </c>
      <c r="D63" s="12" t="b">
        <v>1</v>
      </c>
      <c r="E63" s="12" t="b">
        <v>0</v>
      </c>
      <c r="F63" s="12" t="b">
        <v>1</v>
      </c>
      <c r="G63" s="12" t="b">
        <v>0</v>
      </c>
      <c r="H63" s="12" t="b">
        <v>1</v>
      </c>
      <c r="I63" s="12" t="b">
        <v>0</v>
      </c>
      <c r="J63" s="18" t="s">
        <v>446</v>
      </c>
    </row>
    <row r="64" spans="1:10">
      <c r="A64" s="15" t="s">
        <v>485</v>
      </c>
      <c r="B64" s="12" t="b">
        <v>1</v>
      </c>
      <c r="C64" s="12" t="b">
        <v>1</v>
      </c>
      <c r="D64" s="12" t="b">
        <v>1</v>
      </c>
      <c r="E64" s="12" t="b">
        <v>1</v>
      </c>
      <c r="F64" s="12" t="b">
        <v>1</v>
      </c>
      <c r="G64" s="12" t="b">
        <v>0</v>
      </c>
      <c r="H64" s="12" t="b">
        <v>0</v>
      </c>
      <c r="I64" s="12" t="b">
        <v>0</v>
      </c>
      <c r="J64" s="18" t="s">
        <v>480</v>
      </c>
    </row>
    <row r="65" spans="1:10">
      <c r="A65" s="15" t="s">
        <v>486</v>
      </c>
      <c r="B65" s="12" t="b">
        <v>1</v>
      </c>
      <c r="C65" s="12" t="b">
        <v>1</v>
      </c>
      <c r="D65" s="12" t="b">
        <v>1</v>
      </c>
      <c r="E65" s="12" t="b">
        <v>0</v>
      </c>
      <c r="F65" s="12" t="b">
        <v>1</v>
      </c>
      <c r="G65" s="12" t="b">
        <v>0</v>
      </c>
      <c r="H65" s="12" t="b">
        <v>0</v>
      </c>
      <c r="I65" s="12" t="b">
        <v>0</v>
      </c>
      <c r="J65" s="18" t="s">
        <v>484</v>
      </c>
    </row>
    <row r="66" spans="1:10">
      <c r="A66" s="15" t="s">
        <v>667</v>
      </c>
      <c r="B66" s="12" t="b">
        <v>1</v>
      </c>
      <c r="C66" s="12" t="b">
        <v>1</v>
      </c>
      <c r="D66" s="12" t="b">
        <v>1</v>
      </c>
      <c r="E66" s="12" t="b">
        <v>0</v>
      </c>
      <c r="F66" s="12" t="b">
        <v>1</v>
      </c>
      <c r="G66" s="12" t="b">
        <v>0</v>
      </c>
      <c r="H66" s="12" t="b">
        <v>0</v>
      </c>
      <c r="I66" s="12" t="b">
        <v>0</v>
      </c>
      <c r="J66" s="18" t="s">
        <v>669</v>
      </c>
    </row>
    <row r="67" spans="1:10">
      <c r="A67" s="15" t="s">
        <v>62</v>
      </c>
      <c r="B67" s="12" t="b">
        <v>1</v>
      </c>
      <c r="C67" s="12" t="b">
        <v>1</v>
      </c>
      <c r="D67" s="12" t="b">
        <v>1</v>
      </c>
      <c r="E67" s="12" t="b">
        <v>0</v>
      </c>
      <c r="F67" s="12" t="b">
        <v>1</v>
      </c>
      <c r="G67" s="12" t="b">
        <v>0</v>
      </c>
      <c r="H67" s="12" t="b">
        <v>0</v>
      </c>
      <c r="I67" s="12" t="b">
        <v>0</v>
      </c>
      <c r="J67" s="18" t="s">
        <v>447</v>
      </c>
    </row>
    <row r="68" spans="1:10">
      <c r="A68" s="15" t="s">
        <v>60</v>
      </c>
      <c r="B68" s="12" t="b">
        <v>1</v>
      </c>
      <c r="C68" s="12" t="b">
        <v>1</v>
      </c>
      <c r="D68" s="12" t="b">
        <v>1</v>
      </c>
      <c r="E68" s="12" t="b">
        <v>0</v>
      </c>
      <c r="F68" s="12" t="b">
        <v>1</v>
      </c>
      <c r="G68" s="12" t="b">
        <v>0</v>
      </c>
      <c r="H68" s="12" t="b">
        <v>1</v>
      </c>
      <c r="I68" s="12" t="b">
        <v>0</v>
      </c>
      <c r="J68" s="18" t="s">
        <v>448</v>
      </c>
    </row>
    <row r="69" spans="1:10">
      <c r="A69" s="15" t="s">
        <v>63</v>
      </c>
      <c r="B69" s="12" t="b">
        <v>1</v>
      </c>
      <c r="C69" s="12" t="b">
        <v>1</v>
      </c>
      <c r="D69" s="12" t="b">
        <v>1</v>
      </c>
      <c r="E69" s="12" t="b">
        <v>0</v>
      </c>
      <c r="F69" s="12" t="b">
        <v>1</v>
      </c>
      <c r="G69" s="12" t="b">
        <v>0</v>
      </c>
      <c r="H69" s="12" t="b">
        <v>0</v>
      </c>
      <c r="I69" s="12" t="b">
        <v>0</v>
      </c>
      <c r="J69" s="18" t="s">
        <v>449</v>
      </c>
    </row>
    <row r="70" spans="1:10">
      <c r="A70" s="15" t="s">
        <v>64</v>
      </c>
      <c r="B70" s="12" t="b">
        <v>1</v>
      </c>
      <c r="C70" s="12" t="b">
        <v>1</v>
      </c>
      <c r="D70" s="12" t="b">
        <v>1</v>
      </c>
      <c r="E70" s="12" t="b">
        <v>0</v>
      </c>
      <c r="F70" s="12" t="b">
        <v>1</v>
      </c>
      <c r="G70" s="12" t="b">
        <v>0</v>
      </c>
      <c r="H70" s="12" t="b">
        <v>0</v>
      </c>
      <c r="I70" s="12" t="b">
        <v>0</v>
      </c>
      <c r="J70" s="18" t="s">
        <v>450</v>
      </c>
    </row>
    <row r="71" spans="1:10">
      <c r="A71" s="15" t="s">
        <v>65</v>
      </c>
      <c r="B71" s="12" t="b">
        <v>1</v>
      </c>
      <c r="C71" s="12" t="b">
        <v>1</v>
      </c>
      <c r="D71" s="12" t="b">
        <v>1</v>
      </c>
      <c r="E71" s="12" t="b">
        <v>1</v>
      </c>
      <c r="F71" s="12" t="b">
        <v>1</v>
      </c>
      <c r="G71" s="12" t="b">
        <v>0</v>
      </c>
      <c r="H71" s="12" t="b">
        <v>0</v>
      </c>
      <c r="I71" s="12" t="b">
        <v>0</v>
      </c>
      <c r="J71" s="18" t="s">
        <v>1627</v>
      </c>
    </row>
    <row r="72" spans="1:10">
      <c r="A72" s="15" t="s">
        <v>66</v>
      </c>
      <c r="B72" s="12" t="b">
        <v>1</v>
      </c>
      <c r="C72" s="12" t="b">
        <v>1</v>
      </c>
      <c r="D72" s="12" t="b">
        <v>1</v>
      </c>
      <c r="E72" s="12" t="b">
        <v>0</v>
      </c>
      <c r="F72" s="12" t="b">
        <v>1</v>
      </c>
      <c r="G72" s="12" t="b">
        <v>0</v>
      </c>
      <c r="H72" s="12" t="b">
        <v>0</v>
      </c>
      <c r="I72" s="12" t="b">
        <v>0</v>
      </c>
      <c r="J72" s="18" t="s">
        <v>451</v>
      </c>
    </row>
    <row r="73" spans="1:10">
      <c r="A73" s="15" t="s">
        <v>1628</v>
      </c>
      <c r="B73" s="12" t="b">
        <v>1</v>
      </c>
      <c r="C73" s="12" t="b">
        <v>1</v>
      </c>
      <c r="D73" s="12" t="b">
        <v>1</v>
      </c>
      <c r="E73" s="12" t="b">
        <v>0</v>
      </c>
      <c r="F73" s="12" t="b">
        <v>1</v>
      </c>
      <c r="G73" s="12" t="b">
        <v>0</v>
      </c>
      <c r="H73" s="12" t="b">
        <v>0</v>
      </c>
      <c r="I73" s="12" t="b">
        <v>0</v>
      </c>
      <c r="J73" s="18" t="s">
        <v>1629</v>
      </c>
    </row>
  </sheetData>
  <autoFilter ref="A2:H72" xr:uid="{7A02DDC9-E0E8-48BF-8BE6-D6DD57F6C67D}"/>
  <conditionalFormatting sqref="B57:I72 B33:I55 B14:I31 B3:I11">
    <cfRule type="cellIs" dxfId="67" priority="8" operator="equal">
      <formula>FALSE</formula>
    </cfRule>
  </conditionalFormatting>
  <conditionalFormatting sqref="B32:I32">
    <cfRule type="cellIs" dxfId="66" priority="6" operator="equal">
      <formula>FALSE</formula>
    </cfRule>
  </conditionalFormatting>
  <conditionalFormatting sqref="B56:I56">
    <cfRule type="cellIs" dxfId="65" priority="5" operator="equal">
      <formula>FALSE</formula>
    </cfRule>
  </conditionalFormatting>
  <conditionalFormatting sqref="B12:I12">
    <cfRule type="cellIs" dxfId="64" priority="4" operator="equal">
      <formula>FALSE</formula>
    </cfRule>
  </conditionalFormatting>
  <conditionalFormatting sqref="B13:D13 F13:I13">
    <cfRule type="cellIs" dxfId="63" priority="3" operator="equal">
      <formula>FALSE</formula>
    </cfRule>
  </conditionalFormatting>
  <conditionalFormatting sqref="E13">
    <cfRule type="cellIs" dxfId="62" priority="2" operator="equal">
      <formula>FALSE</formula>
    </cfRule>
  </conditionalFormatting>
  <conditionalFormatting sqref="B73:I73">
    <cfRule type="cellIs" dxfId="61"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8">
    <outlinePr summaryBelow="0"/>
  </sheetPr>
  <dimension ref="A1:RV779"/>
  <sheetViews>
    <sheetView workbookViewId="0">
      <pane xSplit="5" ySplit="5" topLeftCell="F131" activePane="bottomRight" state="frozen"/>
      <selection pane="topRight" activeCell="F1" sqref="F1"/>
      <selection pane="bottomLeft" activeCell="A6" sqref="A6"/>
      <selection pane="bottomRight" activeCell="L143" sqref="L143"/>
    </sheetView>
    <sheetView topLeftCell="A73" zoomScale="89" zoomScaleNormal="89" workbookViewId="1">
      <selection activeCell="G110" sqref="G110"/>
    </sheetView>
  </sheetViews>
  <sheetFormatPr defaultRowHeight="15" outlineLevelRow="1"/>
  <cols>
    <col min="3" max="3" width="22.5703125" bestFit="1" customWidth="1"/>
    <col min="7" max="7" width="17.28515625" customWidth="1"/>
    <col min="9" max="9" width="22.5703125" bestFit="1" customWidth="1"/>
  </cols>
  <sheetData>
    <row r="1" spans="1:130">
      <c r="G1" s="32"/>
    </row>
    <row r="2" spans="1:130">
      <c r="B2" t="s">
        <v>1210</v>
      </c>
      <c r="G2" s="32"/>
    </row>
    <row r="3" spans="1:130">
      <c r="B3" s="132" t="s">
        <v>1</v>
      </c>
      <c r="C3" s="133" t="s">
        <v>2</v>
      </c>
      <c r="D3" s="133"/>
      <c r="G3" s="525" t="s">
        <v>1661</v>
      </c>
      <c r="H3" s="231" t="s">
        <v>1</v>
      </c>
      <c r="I3" s="232" t="s">
        <v>2</v>
      </c>
      <c r="J3" s="232" t="s">
        <v>3</v>
      </c>
      <c r="K3" s="232" t="s">
        <v>4</v>
      </c>
    </row>
    <row r="4" spans="1:130">
      <c r="B4" s="134" t="s">
        <v>18</v>
      </c>
      <c r="C4" s="34"/>
      <c r="D4" s="135"/>
      <c r="G4" s="32"/>
      <c r="H4" s="134" t="s">
        <v>18</v>
      </c>
      <c r="I4" s="135"/>
      <c r="J4" s="135"/>
      <c r="K4" s="334" t="s">
        <v>1205</v>
      </c>
    </row>
    <row r="5" spans="1:130">
      <c r="B5" s="134" t="s">
        <v>18</v>
      </c>
      <c r="C5" s="136" t="s">
        <v>1221</v>
      </c>
      <c r="D5" s="136"/>
      <c r="E5" s="220"/>
      <c r="F5" s="220"/>
      <c r="G5" s="558"/>
      <c r="H5" s="134" t="s">
        <v>18</v>
      </c>
      <c r="I5" s="524" t="s">
        <v>1221</v>
      </c>
      <c r="J5" s="135"/>
      <c r="K5" s="3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row>
    <row r="6" spans="1:130" outlineLevel="1">
      <c r="A6" s="21">
        <f t="shared" ref="A6:A40" si="0">IF($C6="","blank",MATCH($C6,$I$5:$I$201,0))</f>
        <v>2</v>
      </c>
      <c r="B6" s="21" t="s">
        <v>10</v>
      </c>
      <c r="C6" s="136" t="s">
        <v>668</v>
      </c>
      <c r="D6" s="136"/>
      <c r="E6" s="220"/>
      <c r="F6" s="220"/>
      <c r="G6" s="558"/>
      <c r="H6" s="21" t="s">
        <v>10</v>
      </c>
      <c r="I6" s="136" t="s">
        <v>668</v>
      </c>
      <c r="J6" s="135"/>
      <c r="K6" s="335"/>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row>
    <row r="7" spans="1:130" outlineLevel="1">
      <c r="A7" s="21">
        <f t="shared" si="0"/>
        <v>3</v>
      </c>
      <c r="B7" s="21" t="s">
        <v>10</v>
      </c>
      <c r="C7" s="136" t="s">
        <v>24</v>
      </c>
      <c r="D7" s="489"/>
      <c r="E7" s="220"/>
      <c r="F7" s="220"/>
      <c r="G7" s="558"/>
      <c r="H7" s="21" t="s">
        <v>10</v>
      </c>
      <c r="I7" s="136" t="s">
        <v>24</v>
      </c>
      <c r="J7" s="135"/>
      <c r="K7" s="335"/>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row>
    <row r="8" spans="1:130" outlineLevel="1">
      <c r="A8" s="21">
        <f t="shared" si="0"/>
        <v>4</v>
      </c>
      <c r="B8" s="21" t="s">
        <v>10</v>
      </c>
      <c r="C8" s="136" t="s">
        <v>25</v>
      </c>
      <c r="D8" s="489"/>
      <c r="E8" s="220"/>
      <c r="F8" s="220"/>
      <c r="G8" s="558"/>
      <c r="H8" s="21" t="s">
        <v>10</v>
      </c>
      <c r="I8" s="136" t="s">
        <v>25</v>
      </c>
      <c r="J8" s="135"/>
      <c r="K8" s="335"/>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row>
    <row r="9" spans="1:130" outlineLevel="1">
      <c r="A9" s="21">
        <f t="shared" si="0"/>
        <v>5</v>
      </c>
      <c r="B9" s="21" t="s">
        <v>10</v>
      </c>
      <c r="C9" s="136" t="s">
        <v>492</v>
      </c>
      <c r="D9" s="136"/>
      <c r="E9" s="220"/>
      <c r="F9" s="220"/>
      <c r="G9" s="558"/>
      <c r="H9" s="21" t="s">
        <v>10</v>
      </c>
      <c r="I9" s="136" t="s">
        <v>492</v>
      </c>
      <c r="J9" s="135"/>
      <c r="K9" s="335"/>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row>
    <row r="10" spans="1:130" outlineLevel="1">
      <c r="A10" s="21">
        <f t="shared" si="0"/>
        <v>6</v>
      </c>
      <c r="B10" s="21" t="s">
        <v>10</v>
      </c>
      <c r="C10" s="136" t="s">
        <v>195</v>
      </c>
      <c r="D10" s="136"/>
      <c r="E10" s="220"/>
      <c r="F10" s="220"/>
      <c r="G10" s="558"/>
      <c r="H10" s="21" t="s">
        <v>10</v>
      </c>
      <c r="I10" s="136" t="s">
        <v>195</v>
      </c>
      <c r="J10" s="135"/>
      <c r="K10" s="335"/>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row>
    <row r="11" spans="1:130" outlineLevel="1">
      <c r="A11" s="21">
        <f t="shared" si="0"/>
        <v>7</v>
      </c>
      <c r="B11" s="21" t="s">
        <v>10</v>
      </c>
      <c r="C11" s="136" t="s">
        <v>1209</v>
      </c>
      <c r="D11" s="136"/>
      <c r="E11" s="220"/>
      <c r="F11" s="220"/>
      <c r="G11" s="558"/>
      <c r="H11" s="21" t="s">
        <v>10</v>
      </c>
      <c r="I11" s="136" t="s">
        <v>1209</v>
      </c>
      <c r="J11" s="135"/>
      <c r="K11" s="335"/>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row>
    <row r="12" spans="1:130">
      <c r="A12" s="21">
        <f t="shared" si="0"/>
        <v>8</v>
      </c>
      <c r="B12" s="21" t="s">
        <v>18</v>
      </c>
      <c r="C12" s="136" t="s">
        <v>1222</v>
      </c>
      <c r="D12" s="136"/>
      <c r="E12" s="220"/>
      <c r="F12" s="220"/>
      <c r="G12" s="558"/>
      <c r="H12" s="134" t="s">
        <v>18</v>
      </c>
      <c r="I12" s="341" t="s">
        <v>1222</v>
      </c>
      <c r="J12" s="135"/>
      <c r="K12" s="3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row>
    <row r="13" spans="1:130" outlineLevel="1">
      <c r="A13" s="21">
        <f t="shared" si="0"/>
        <v>9</v>
      </c>
      <c r="B13" s="21" t="s">
        <v>10</v>
      </c>
      <c r="C13" s="136" t="s">
        <v>23</v>
      </c>
      <c r="D13" s="136"/>
      <c r="E13" s="220"/>
      <c r="F13" s="220"/>
      <c r="G13" s="558" t="s">
        <v>1712</v>
      </c>
      <c r="H13" s="21" t="s">
        <v>10</v>
      </c>
      <c r="I13" s="136" t="s">
        <v>23</v>
      </c>
      <c r="J13" s="135"/>
      <c r="K13" s="335"/>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row>
    <row r="14" spans="1:130" outlineLevel="1">
      <c r="A14" s="21">
        <f t="shared" si="0"/>
        <v>12</v>
      </c>
      <c r="B14" s="21" t="s">
        <v>10</v>
      </c>
      <c r="C14" s="136" t="s">
        <v>705</v>
      </c>
      <c r="D14" s="136"/>
      <c r="E14" s="220"/>
      <c r="F14" s="220"/>
      <c r="G14" s="558" t="s">
        <v>1712</v>
      </c>
      <c r="H14" s="21" t="s">
        <v>10</v>
      </c>
      <c r="I14" s="136" t="s">
        <v>1219</v>
      </c>
      <c r="J14" s="135"/>
      <c r="K14" s="335"/>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row>
    <row r="15" spans="1:130" outlineLevel="1">
      <c r="A15" s="21">
        <f t="shared" si="0"/>
        <v>13</v>
      </c>
      <c r="B15" s="21" t="s">
        <v>10</v>
      </c>
      <c r="C15" s="136" t="s">
        <v>815</v>
      </c>
      <c r="D15" s="136"/>
      <c r="E15" s="220"/>
      <c r="F15" s="220"/>
      <c r="G15" s="558" t="s">
        <v>1712</v>
      </c>
      <c r="H15" s="21" t="s">
        <v>10</v>
      </c>
      <c r="I15" s="136" t="s">
        <v>1212</v>
      </c>
      <c r="J15" s="135"/>
      <c r="K15" s="335" t="s">
        <v>1213</v>
      </c>
      <c r="L15" s="335" t="s">
        <v>1214</v>
      </c>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row>
    <row r="16" spans="1:130" outlineLevel="1">
      <c r="A16" s="21">
        <f t="shared" si="0"/>
        <v>14</v>
      </c>
      <c r="B16" s="21" t="s">
        <v>10</v>
      </c>
      <c r="C16" s="136" t="s">
        <v>1235</v>
      </c>
      <c r="D16" s="136"/>
      <c r="E16" s="220"/>
      <c r="F16" s="220"/>
      <c r="G16" s="558" t="s">
        <v>1712</v>
      </c>
      <c r="H16" s="21" t="s">
        <v>10</v>
      </c>
      <c r="I16" s="136" t="s">
        <v>705</v>
      </c>
      <c r="J16" s="135"/>
      <c r="K16" s="335"/>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row>
    <row r="17" spans="1:130" outlineLevel="1">
      <c r="A17" s="21">
        <f t="shared" si="0"/>
        <v>21</v>
      </c>
      <c r="B17" s="21" t="s">
        <v>10</v>
      </c>
      <c r="C17" s="136" t="s">
        <v>766</v>
      </c>
      <c r="D17" s="136"/>
      <c r="E17" s="220"/>
      <c r="F17" s="220"/>
      <c r="G17" s="558" t="s">
        <v>1683</v>
      </c>
      <c r="H17" s="21" t="s">
        <v>10</v>
      </c>
      <c r="I17" s="136" t="s">
        <v>815</v>
      </c>
      <c r="J17" s="135"/>
      <c r="K17" s="335"/>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row>
    <row r="18" spans="1:130" outlineLevel="1">
      <c r="A18" s="21" t="e">
        <f t="shared" si="0"/>
        <v>#N/A</v>
      </c>
      <c r="B18" s="21" t="s">
        <v>18</v>
      </c>
      <c r="C18" s="136" t="s">
        <v>1223</v>
      </c>
      <c r="D18" s="136"/>
      <c r="E18" s="220"/>
      <c r="F18" s="220"/>
      <c r="G18" s="558"/>
      <c r="H18" s="21" t="s">
        <v>10</v>
      </c>
      <c r="I18" s="136" t="s">
        <v>1235</v>
      </c>
      <c r="J18" s="135"/>
      <c r="K18" s="335"/>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row>
    <row r="19" spans="1:130" outlineLevel="1">
      <c r="A19" s="21">
        <f t="shared" si="0"/>
        <v>22</v>
      </c>
      <c r="B19" s="21" t="s">
        <v>10</v>
      </c>
      <c r="C19" s="136" t="s">
        <v>22</v>
      </c>
      <c r="D19" s="136"/>
      <c r="E19" s="220"/>
      <c r="F19" s="220"/>
      <c r="G19" s="558"/>
      <c r="H19" s="21" t="s">
        <v>10</v>
      </c>
      <c r="I19" s="136" t="s">
        <v>1236</v>
      </c>
      <c r="J19" s="135"/>
      <c r="K19" s="335"/>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row>
    <row r="20" spans="1:130" outlineLevel="1">
      <c r="A20" s="21">
        <f t="shared" si="0"/>
        <v>22</v>
      </c>
      <c r="B20" s="21" t="s">
        <v>10</v>
      </c>
      <c r="C20" s="136" t="s">
        <v>22</v>
      </c>
      <c r="D20" s="136"/>
      <c r="E20" s="220"/>
      <c r="F20" s="220"/>
      <c r="G20" s="558"/>
      <c r="H20" s="21" t="s">
        <v>10</v>
      </c>
      <c r="I20" s="136" t="s">
        <v>1237</v>
      </c>
      <c r="J20" s="135"/>
      <c r="K20" s="335"/>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row>
    <row r="21" spans="1:130" outlineLevel="1">
      <c r="A21" s="21">
        <f t="shared" si="0"/>
        <v>22</v>
      </c>
      <c r="B21" s="21" t="s">
        <v>10</v>
      </c>
      <c r="C21" s="136" t="s">
        <v>22</v>
      </c>
      <c r="D21" s="136"/>
      <c r="E21" s="220"/>
      <c r="F21" s="220"/>
      <c r="G21" s="558"/>
      <c r="H21" s="21" t="s">
        <v>10</v>
      </c>
      <c r="I21" s="136" t="s">
        <v>1495</v>
      </c>
      <c r="J21" s="135"/>
      <c r="K21" s="335"/>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row>
    <row r="22" spans="1:130" outlineLevel="1">
      <c r="A22" s="21">
        <f t="shared" si="0"/>
        <v>22</v>
      </c>
      <c r="B22" s="21" t="s">
        <v>10</v>
      </c>
      <c r="C22" s="136" t="s">
        <v>22</v>
      </c>
      <c r="D22" s="136"/>
      <c r="E22" s="220"/>
      <c r="F22" s="220"/>
      <c r="G22" s="558"/>
      <c r="H22" s="21" t="s">
        <v>10</v>
      </c>
      <c r="I22" s="136" t="s">
        <v>1496</v>
      </c>
      <c r="J22" s="135"/>
      <c r="K22" s="335"/>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row>
    <row r="23" spans="1:130" outlineLevel="1">
      <c r="A23" s="21">
        <f t="shared" si="0"/>
        <v>23</v>
      </c>
      <c r="B23" s="21" t="s">
        <v>10</v>
      </c>
      <c r="C23" s="136" t="s">
        <v>21</v>
      </c>
      <c r="D23" s="136"/>
      <c r="E23" s="220"/>
      <c r="F23" s="220"/>
      <c r="G23" s="558"/>
      <c r="H23" s="21" t="s">
        <v>10</v>
      </c>
      <c r="I23" s="136" t="s">
        <v>1497</v>
      </c>
      <c r="J23" s="135"/>
      <c r="K23" s="335"/>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row>
    <row r="24" spans="1:130">
      <c r="A24" s="21">
        <f t="shared" si="0"/>
        <v>41</v>
      </c>
      <c r="B24" s="21" t="s">
        <v>0</v>
      </c>
      <c r="C24" s="136" t="s">
        <v>372</v>
      </c>
      <c r="D24" s="136"/>
      <c r="E24" s="220"/>
      <c r="F24" s="220"/>
      <c r="G24" s="558"/>
      <c r="H24" s="134" t="s">
        <v>18</v>
      </c>
      <c r="I24" s="341" t="s">
        <v>1685</v>
      </c>
      <c r="J24" s="135"/>
      <c r="K24" s="3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row>
    <row r="25" spans="1:130" outlineLevel="1">
      <c r="A25" s="21">
        <f t="shared" si="0"/>
        <v>42</v>
      </c>
      <c r="B25" s="21" t="s">
        <v>0</v>
      </c>
      <c r="C25" s="136" t="s">
        <v>373</v>
      </c>
      <c r="D25" s="136"/>
      <c r="E25" s="220"/>
      <c r="F25" s="220"/>
      <c r="G25" s="558"/>
      <c r="H25" s="21" t="s">
        <v>10</v>
      </c>
      <c r="I25" s="136" t="s">
        <v>766</v>
      </c>
      <c r="J25" s="135"/>
      <c r="K25" s="335" t="s">
        <v>768</v>
      </c>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row>
    <row r="26" spans="1:130" outlineLevel="1">
      <c r="A26" s="21">
        <f t="shared" si="0"/>
        <v>46</v>
      </c>
      <c r="B26" s="21" t="s">
        <v>18</v>
      </c>
      <c r="C26" s="136" t="s">
        <v>1224</v>
      </c>
      <c r="D26" s="136"/>
      <c r="E26" s="220"/>
      <c r="F26" s="220"/>
      <c r="G26" s="558"/>
      <c r="H26" s="21" t="s">
        <v>10</v>
      </c>
      <c r="I26" s="136" t="s">
        <v>22</v>
      </c>
      <c r="J26" s="135"/>
      <c r="K26" s="335" t="s">
        <v>386</v>
      </c>
      <c r="L26" s="335" t="s">
        <v>109</v>
      </c>
      <c r="M26" s="335" t="s">
        <v>768</v>
      </c>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row>
    <row r="27" spans="1:130" outlineLevel="1">
      <c r="A27" s="21">
        <f t="shared" si="0"/>
        <v>48</v>
      </c>
      <c r="B27" s="21" t="s">
        <v>10</v>
      </c>
      <c r="C27" s="136" t="s">
        <v>1377</v>
      </c>
      <c r="D27" s="136"/>
      <c r="E27" s="220"/>
      <c r="F27" s="220"/>
      <c r="G27" s="558"/>
      <c r="H27" s="21" t="s">
        <v>10</v>
      </c>
      <c r="I27" s="136" t="s">
        <v>21</v>
      </c>
      <c r="J27" s="135"/>
      <c r="K27" s="335" t="s">
        <v>388</v>
      </c>
      <c r="L27" s="335" t="s">
        <v>768</v>
      </c>
      <c r="M27" s="335" t="s">
        <v>387</v>
      </c>
      <c r="N27" s="335" t="s">
        <v>361</v>
      </c>
      <c r="O27" s="335"/>
      <c r="P27" s="335"/>
      <c r="Q27" s="335"/>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row>
    <row r="28" spans="1:130" outlineLevel="1">
      <c r="A28" s="21">
        <f t="shared" si="0"/>
        <v>48</v>
      </c>
      <c r="B28" s="21" t="s">
        <v>10</v>
      </c>
      <c r="C28" s="136" t="s">
        <v>1377</v>
      </c>
      <c r="D28" s="136"/>
      <c r="E28" s="220"/>
      <c r="F28" s="220"/>
      <c r="G28" s="558"/>
      <c r="H28" s="21" t="s">
        <v>10</v>
      </c>
      <c r="I28" s="136" t="s">
        <v>20</v>
      </c>
      <c r="J28" s="135"/>
      <c r="K28" s="335" t="s">
        <v>386</v>
      </c>
      <c r="L28" s="335" t="s">
        <v>768</v>
      </c>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row>
    <row r="29" spans="1:130" outlineLevel="1">
      <c r="A29" s="21">
        <f t="shared" si="0"/>
        <v>48</v>
      </c>
      <c r="B29" s="21" t="s">
        <v>10</v>
      </c>
      <c r="C29" s="136" t="s">
        <v>1377</v>
      </c>
      <c r="D29" s="136"/>
      <c r="E29" s="220"/>
      <c r="F29" s="220"/>
      <c r="G29" s="558"/>
      <c r="H29" s="21" t="s">
        <v>10</v>
      </c>
      <c r="I29" s="136" t="s">
        <v>13</v>
      </c>
      <c r="J29" s="135"/>
      <c r="K29" s="335"/>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row>
    <row r="30" spans="1:130">
      <c r="A30" s="21">
        <f t="shared" si="0"/>
        <v>41</v>
      </c>
      <c r="B30" s="21" t="s">
        <v>0</v>
      </c>
      <c r="C30" s="136" t="s">
        <v>372</v>
      </c>
      <c r="D30" s="136"/>
      <c r="E30" s="220"/>
      <c r="F30" s="220"/>
      <c r="G30" s="558"/>
      <c r="H30" s="134" t="s">
        <v>18</v>
      </c>
      <c r="I30" s="341" t="s">
        <v>1684</v>
      </c>
      <c r="J30" s="135"/>
      <c r="K30" s="3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row>
    <row r="31" spans="1:130" outlineLevel="1">
      <c r="A31" s="21">
        <f t="shared" si="0"/>
        <v>48</v>
      </c>
      <c r="B31" s="21" t="s">
        <v>10</v>
      </c>
      <c r="C31" s="136" t="s">
        <v>1377</v>
      </c>
      <c r="D31" s="136"/>
      <c r="E31" s="220"/>
      <c r="F31" s="220"/>
      <c r="G31" s="558"/>
      <c r="H31" s="21" t="s">
        <v>10</v>
      </c>
      <c r="I31" s="136" t="s">
        <v>236</v>
      </c>
      <c r="J31" s="135"/>
      <c r="K31" s="335"/>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row>
    <row r="32" spans="1:130" outlineLevel="1">
      <c r="A32" s="21">
        <f t="shared" si="0"/>
        <v>48</v>
      </c>
      <c r="B32" s="21" t="s">
        <v>10</v>
      </c>
      <c r="C32" s="136" t="s">
        <v>1377</v>
      </c>
      <c r="D32" s="136"/>
      <c r="E32" s="220"/>
      <c r="F32" s="220"/>
      <c r="G32" s="558"/>
      <c r="H32" s="21" t="s">
        <v>10</v>
      </c>
      <c r="I32" s="136" t="s">
        <v>237</v>
      </c>
      <c r="J32" s="135"/>
      <c r="K32" s="335"/>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row>
    <row r="33" spans="1:130" outlineLevel="1">
      <c r="A33" s="21">
        <f t="shared" si="0"/>
        <v>48</v>
      </c>
      <c r="B33" s="21" t="s">
        <v>10</v>
      </c>
      <c r="C33" s="136" t="s">
        <v>1377</v>
      </c>
      <c r="D33" s="136"/>
      <c r="E33" s="220"/>
      <c r="F33" s="220"/>
      <c r="G33" s="558"/>
      <c r="H33" s="21" t="s">
        <v>10</v>
      </c>
      <c r="I33" s="136" t="s">
        <v>238</v>
      </c>
      <c r="J33" s="135"/>
      <c r="K33" s="335" t="s">
        <v>6</v>
      </c>
      <c r="L33" s="335" t="s">
        <v>7</v>
      </c>
      <c r="M33" s="335" t="s">
        <v>8</v>
      </c>
      <c r="N33" s="335" t="s">
        <v>169</v>
      </c>
      <c r="O33" s="335" t="s">
        <v>184</v>
      </c>
      <c r="P33" s="335" t="s">
        <v>247</v>
      </c>
      <c r="Q33" s="335" t="s">
        <v>249</v>
      </c>
      <c r="R33" s="335" t="s">
        <v>283</v>
      </c>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row>
    <row r="34" spans="1:130">
      <c r="A34" s="21">
        <f t="shared" si="0"/>
        <v>23</v>
      </c>
      <c r="B34" s="21" t="s">
        <v>10</v>
      </c>
      <c r="C34" s="136" t="s">
        <v>21</v>
      </c>
      <c r="D34" s="136"/>
      <c r="E34" s="220"/>
      <c r="F34" s="220"/>
      <c r="G34" s="558"/>
      <c r="H34" s="134" t="s">
        <v>18</v>
      </c>
      <c r="I34" s="341" t="s">
        <v>1229</v>
      </c>
      <c r="J34" s="135"/>
      <c r="K34" s="3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row>
    <row r="35" spans="1:130" outlineLevel="1">
      <c r="A35" s="21">
        <f t="shared" si="0"/>
        <v>23</v>
      </c>
      <c r="B35" s="21" t="s">
        <v>10</v>
      </c>
      <c r="C35" s="136" t="s">
        <v>21</v>
      </c>
      <c r="D35" s="136"/>
      <c r="E35" s="220"/>
      <c r="F35" s="220"/>
      <c r="G35" s="558"/>
      <c r="H35" s="21" t="s">
        <v>10</v>
      </c>
      <c r="I35" s="136" t="s">
        <v>834</v>
      </c>
      <c r="J35" s="135"/>
      <c r="K35" s="335"/>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row>
    <row r="36" spans="1:130" outlineLevel="1">
      <c r="A36" s="21">
        <f t="shared" si="0"/>
        <v>23</v>
      </c>
      <c r="B36" s="21" t="s">
        <v>10</v>
      </c>
      <c r="C36" s="136" t="s">
        <v>21</v>
      </c>
      <c r="D36" s="136"/>
      <c r="E36" s="220"/>
      <c r="F36" s="220"/>
      <c r="G36" s="558"/>
      <c r="H36" s="21" t="s">
        <v>10</v>
      </c>
      <c r="I36" s="136" t="s">
        <v>1498</v>
      </c>
      <c r="J36" s="135"/>
      <c r="K36" s="335"/>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row>
    <row r="37" spans="1:130" outlineLevel="1">
      <c r="A37" s="21">
        <f t="shared" si="0"/>
        <v>24</v>
      </c>
      <c r="B37" s="21" t="s">
        <v>10</v>
      </c>
      <c r="C37" s="136" t="s">
        <v>20</v>
      </c>
      <c r="D37" s="136"/>
      <c r="E37" s="220"/>
      <c r="F37" s="220"/>
      <c r="G37" s="558"/>
      <c r="H37" s="21" t="s">
        <v>10</v>
      </c>
      <c r="I37" s="136" t="s">
        <v>833</v>
      </c>
      <c r="J37" s="135"/>
      <c r="K37" s="335"/>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row>
    <row r="38" spans="1:130" outlineLevel="1">
      <c r="A38" s="21">
        <f t="shared" si="0"/>
        <v>24</v>
      </c>
      <c r="B38" s="21" t="s">
        <v>10</v>
      </c>
      <c r="C38" s="136" t="s">
        <v>20</v>
      </c>
      <c r="D38" s="136"/>
      <c r="E38" s="220"/>
      <c r="F38" s="220"/>
      <c r="G38" s="558"/>
      <c r="H38" s="21" t="s">
        <v>10</v>
      </c>
      <c r="I38" s="136" t="s">
        <v>1085</v>
      </c>
      <c r="J38" s="135"/>
      <c r="K38" s="335"/>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row>
    <row r="39" spans="1:130" outlineLevel="1">
      <c r="A39" s="21">
        <f t="shared" si="0"/>
        <v>30</v>
      </c>
      <c r="B39" s="21" t="s">
        <v>18</v>
      </c>
      <c r="C39" s="136" t="s">
        <v>1229</v>
      </c>
      <c r="D39" s="136"/>
      <c r="E39" s="220"/>
      <c r="F39" s="220"/>
      <c r="G39" s="558"/>
      <c r="H39" s="21" t="s">
        <v>10</v>
      </c>
      <c r="I39" s="136" t="s">
        <v>1102</v>
      </c>
      <c r="J39" s="135"/>
      <c r="K39" s="335"/>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row>
    <row r="40" spans="1:130" outlineLevel="1">
      <c r="A40" s="21">
        <f t="shared" si="0"/>
        <v>31</v>
      </c>
      <c r="B40" s="21" t="s">
        <v>10</v>
      </c>
      <c r="C40" s="136" t="s">
        <v>834</v>
      </c>
      <c r="D40" s="136"/>
      <c r="E40" s="220"/>
      <c r="F40" s="220"/>
      <c r="G40" s="558" t="s">
        <v>1664</v>
      </c>
      <c r="H40" s="21" t="s">
        <v>10</v>
      </c>
      <c r="I40" s="136" t="s">
        <v>543</v>
      </c>
      <c r="J40" s="137"/>
      <c r="K40" s="335" t="s">
        <v>1103</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row>
    <row r="41" spans="1:130" outlineLevel="1">
      <c r="A41" s="21"/>
      <c r="B41" s="21"/>
      <c r="C41" s="136"/>
      <c r="D41" s="136"/>
      <c r="E41" s="220"/>
      <c r="F41" s="220"/>
      <c r="G41" s="558" t="s">
        <v>1151</v>
      </c>
      <c r="H41" s="21"/>
      <c r="I41" s="136"/>
      <c r="J41" s="137"/>
      <c r="K41" s="335"/>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row>
    <row r="42" spans="1:130" outlineLevel="1">
      <c r="A42" s="21">
        <f t="shared" ref="A42:A73" si="1">IF($C42="","blank",MATCH($C42,$I$5:$I$201,0))</f>
        <v>32</v>
      </c>
      <c r="B42" s="21" t="s">
        <v>10</v>
      </c>
      <c r="C42" s="136" t="s">
        <v>1498</v>
      </c>
      <c r="D42" s="136"/>
      <c r="E42" s="220"/>
      <c r="F42" s="220"/>
      <c r="G42" s="558"/>
      <c r="H42" s="21" t="s">
        <v>10</v>
      </c>
      <c r="I42" s="136" t="s">
        <v>1087</v>
      </c>
      <c r="J42" s="135"/>
      <c r="K42" s="335"/>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row>
    <row r="43" spans="1:130" outlineLevel="1">
      <c r="A43" s="21">
        <f t="shared" si="1"/>
        <v>33</v>
      </c>
      <c r="B43" s="21" t="s">
        <v>10</v>
      </c>
      <c r="C43" s="136" t="s">
        <v>833</v>
      </c>
      <c r="D43" s="136"/>
      <c r="E43" s="220"/>
      <c r="F43" s="220"/>
      <c r="G43" s="558"/>
      <c r="H43" s="21" t="s">
        <v>10</v>
      </c>
      <c r="I43" s="136" t="s">
        <v>1086</v>
      </c>
      <c r="J43" s="135"/>
      <c r="K43" s="335"/>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row>
    <row r="44" spans="1:130" outlineLevel="1">
      <c r="A44" s="21">
        <f t="shared" si="1"/>
        <v>34</v>
      </c>
      <c r="B44" s="21" t="s">
        <v>10</v>
      </c>
      <c r="C44" s="136" t="s">
        <v>1085</v>
      </c>
      <c r="D44" s="136"/>
      <c r="E44" s="220"/>
      <c r="F44" s="220"/>
      <c r="G44" s="558"/>
      <c r="H44" s="21" t="s">
        <v>10</v>
      </c>
      <c r="I44" s="136" t="s">
        <v>1216</v>
      </c>
      <c r="J44" s="135"/>
      <c r="K44" s="335"/>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row>
    <row r="45" spans="1:130" outlineLevel="1">
      <c r="A45" s="21">
        <f t="shared" si="1"/>
        <v>35</v>
      </c>
      <c r="B45" s="21" t="s">
        <v>10</v>
      </c>
      <c r="C45" s="136" t="s">
        <v>1102</v>
      </c>
      <c r="D45" s="136"/>
      <c r="E45" s="220"/>
      <c r="F45" s="220"/>
      <c r="G45" s="558"/>
      <c r="H45" s="21" t="s">
        <v>0</v>
      </c>
      <c r="I45" s="136" t="s">
        <v>372</v>
      </c>
      <c r="J45" s="137"/>
      <c r="K45" s="335"/>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row>
    <row r="46" spans="1:130" outlineLevel="1">
      <c r="A46" s="21">
        <f t="shared" si="1"/>
        <v>36</v>
      </c>
      <c r="B46" s="21" t="s">
        <v>10</v>
      </c>
      <c r="C46" s="136" t="s">
        <v>543</v>
      </c>
      <c r="D46" s="136"/>
      <c r="E46" s="220"/>
      <c r="F46" s="220"/>
      <c r="G46" s="558"/>
      <c r="H46" s="21" t="s">
        <v>0</v>
      </c>
      <c r="I46" s="136" t="s">
        <v>373</v>
      </c>
      <c r="J46" s="137"/>
      <c r="K46" s="335"/>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row>
    <row r="47" spans="1:130" outlineLevel="1">
      <c r="A47" s="21">
        <f t="shared" si="1"/>
        <v>38</v>
      </c>
      <c r="B47" s="21" t="s">
        <v>10</v>
      </c>
      <c r="C47" s="136" t="s">
        <v>1087</v>
      </c>
      <c r="D47" s="136"/>
      <c r="E47" s="220"/>
      <c r="F47" s="220"/>
      <c r="G47" s="558"/>
      <c r="H47" s="21" t="s">
        <v>10</v>
      </c>
      <c r="I47" s="136" t="s">
        <v>1654</v>
      </c>
      <c r="J47" s="137"/>
      <c r="K47" s="335"/>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row>
    <row r="48" spans="1:130" outlineLevel="1">
      <c r="A48" s="21">
        <f t="shared" si="1"/>
        <v>38</v>
      </c>
      <c r="B48" s="21" t="s">
        <v>10</v>
      </c>
      <c r="C48" s="136" t="s">
        <v>1087</v>
      </c>
      <c r="D48" s="136"/>
      <c r="E48" s="220"/>
      <c r="F48" s="220"/>
      <c r="G48" s="558"/>
      <c r="H48" s="21" t="s">
        <v>10</v>
      </c>
      <c r="I48" s="136" t="s">
        <v>1393</v>
      </c>
      <c r="J48" s="137"/>
      <c r="K48" s="335"/>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row>
    <row r="49" spans="1:130" outlineLevel="1">
      <c r="A49" s="21">
        <f t="shared" si="1"/>
        <v>39</v>
      </c>
      <c r="B49" s="21" t="s">
        <v>10</v>
      </c>
      <c r="C49" s="136" t="s">
        <v>1086</v>
      </c>
      <c r="D49" s="136"/>
      <c r="E49" s="220"/>
      <c r="F49" s="220"/>
      <c r="G49" s="558"/>
      <c r="H49" s="21" t="s">
        <v>10</v>
      </c>
      <c r="I49" s="136" t="s">
        <v>1394</v>
      </c>
      <c r="J49" s="137"/>
      <c r="K49" s="335" t="s">
        <v>1213</v>
      </c>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row>
    <row r="50" spans="1:130">
      <c r="A50" s="21">
        <f t="shared" si="1"/>
        <v>51</v>
      </c>
      <c r="B50" s="21" t="s">
        <v>10</v>
      </c>
      <c r="C50" s="136" t="s">
        <v>1378</v>
      </c>
      <c r="D50" s="220"/>
      <c r="E50" s="220"/>
      <c r="F50" s="220"/>
      <c r="G50" s="558"/>
      <c r="H50" s="134" t="s">
        <v>18</v>
      </c>
      <c r="I50" s="341" t="s">
        <v>1224</v>
      </c>
      <c r="J50" s="135"/>
      <c r="K50" s="3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row>
    <row r="51" spans="1:130" outlineLevel="1">
      <c r="A51" s="21">
        <f t="shared" si="1"/>
        <v>52</v>
      </c>
      <c r="B51" s="21" t="s">
        <v>10</v>
      </c>
      <c r="C51" s="136" t="s">
        <v>239</v>
      </c>
      <c r="D51" s="220"/>
      <c r="E51" s="220"/>
      <c r="F51" s="220"/>
      <c r="G51" s="558"/>
      <c r="H51" s="21" t="s">
        <v>10</v>
      </c>
      <c r="I51" s="136" t="s">
        <v>1551</v>
      </c>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row>
    <row r="52" spans="1:130" outlineLevel="1">
      <c r="A52" s="21">
        <f t="shared" si="1"/>
        <v>52</v>
      </c>
      <c r="B52" s="21" t="s">
        <v>10</v>
      </c>
      <c r="C52" s="136" t="s">
        <v>239</v>
      </c>
      <c r="D52" s="220"/>
      <c r="E52" s="220"/>
      <c r="F52" s="220"/>
      <c r="G52" s="558" t="s">
        <v>1662</v>
      </c>
      <c r="H52" s="21" t="s">
        <v>10</v>
      </c>
      <c r="I52" s="136" t="s">
        <v>1377</v>
      </c>
      <c r="J52" s="135"/>
      <c r="K52" s="335" t="s">
        <v>1449</v>
      </c>
      <c r="L52" s="34" t="s">
        <v>1450</v>
      </c>
      <c r="M52" s="34" t="s">
        <v>1451</v>
      </c>
      <c r="N52" s="34" t="s">
        <v>1380</v>
      </c>
      <c r="O52" s="34" t="s">
        <v>1381</v>
      </c>
      <c r="P52" s="34" t="s">
        <v>1382</v>
      </c>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row>
    <row r="53" spans="1:130" outlineLevel="1">
      <c r="A53" s="21" t="str">
        <f t="shared" si="1"/>
        <v>blank</v>
      </c>
      <c r="B53" s="21"/>
      <c r="C53" s="136"/>
      <c r="D53" s="220"/>
      <c r="E53" s="220"/>
      <c r="F53" s="220"/>
      <c r="G53" s="558" t="s">
        <v>1663</v>
      </c>
      <c r="H53" s="21"/>
      <c r="I53" s="136"/>
      <c r="J53" s="135"/>
      <c r="K53" s="335"/>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row>
    <row r="54" spans="1:130" outlineLevel="1">
      <c r="A54" s="21">
        <f t="shared" si="1"/>
        <v>52</v>
      </c>
      <c r="B54" s="21" t="s">
        <v>10</v>
      </c>
      <c r="C54" s="136" t="s">
        <v>239</v>
      </c>
      <c r="D54" s="220"/>
      <c r="E54" s="220"/>
      <c r="F54" s="220"/>
      <c r="G54" s="558"/>
      <c r="H54" s="21" t="s">
        <v>10</v>
      </c>
      <c r="I54" s="136" t="s">
        <v>1604</v>
      </c>
      <c r="J54" s="135"/>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row>
    <row r="55" spans="1:130" outlineLevel="1">
      <c r="A55" s="21">
        <f t="shared" si="1"/>
        <v>52</v>
      </c>
      <c r="B55" s="21" t="s">
        <v>10</v>
      </c>
      <c r="C55" s="136" t="s">
        <v>239</v>
      </c>
      <c r="D55" s="220"/>
      <c r="E55" s="220"/>
      <c r="F55" s="220"/>
      <c r="G55" s="558"/>
      <c r="H55" s="21" t="s">
        <v>10</v>
      </c>
      <c r="I55" s="136" t="s">
        <v>1378</v>
      </c>
      <c r="J55" s="135"/>
      <c r="K55" s="335"/>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row>
    <row r="56" spans="1:130" outlineLevel="1">
      <c r="A56" s="21">
        <f t="shared" si="1"/>
        <v>60</v>
      </c>
      <c r="B56" s="21" t="s">
        <v>10</v>
      </c>
      <c r="C56" s="136" t="s">
        <v>1325</v>
      </c>
      <c r="D56" s="220"/>
      <c r="E56" s="220"/>
      <c r="F56" s="220"/>
      <c r="G56" s="558"/>
      <c r="H56" s="21" t="s">
        <v>10</v>
      </c>
      <c r="I56" s="136" t="s">
        <v>239</v>
      </c>
      <c r="J56" s="135"/>
      <c r="K56" s="335" t="s">
        <v>6</v>
      </c>
      <c r="L56" s="335" t="s">
        <v>7</v>
      </c>
      <c r="M56" s="135" t="s">
        <v>8</v>
      </c>
      <c r="N56" s="135" t="s">
        <v>169</v>
      </c>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row>
    <row r="57" spans="1:130" outlineLevel="1">
      <c r="A57" s="21">
        <f t="shared" si="1"/>
        <v>60</v>
      </c>
      <c r="B57" s="21" t="s">
        <v>10</v>
      </c>
      <c r="C57" s="136" t="s">
        <v>1325</v>
      </c>
      <c r="D57" s="220"/>
      <c r="E57" s="220"/>
      <c r="F57" s="220"/>
      <c r="G57" s="558"/>
      <c r="H57" s="21" t="s">
        <v>10</v>
      </c>
      <c r="I57" s="136" t="s">
        <v>240</v>
      </c>
      <c r="J57" s="135"/>
      <c r="K57" s="335"/>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row>
    <row r="58" spans="1:130" outlineLevel="1">
      <c r="A58" s="21">
        <f t="shared" si="1"/>
        <v>60</v>
      </c>
      <c r="B58" s="21" t="s">
        <v>10</v>
      </c>
      <c r="C58" s="136" t="s">
        <v>1325</v>
      </c>
      <c r="D58" s="220"/>
      <c r="E58" s="220"/>
      <c r="F58" s="220"/>
      <c r="G58" s="558"/>
      <c r="H58" s="21" t="s">
        <v>10</v>
      </c>
      <c r="I58" s="136" t="s">
        <v>241</v>
      </c>
      <c r="J58" s="135"/>
      <c r="K58" s="335" t="s">
        <v>8</v>
      </c>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row>
    <row r="59" spans="1:130" outlineLevel="1">
      <c r="A59" s="21">
        <f t="shared" si="1"/>
        <v>61</v>
      </c>
      <c r="B59" s="21" t="s">
        <v>10</v>
      </c>
      <c r="C59" s="136" t="s">
        <v>1326</v>
      </c>
      <c r="D59" s="220"/>
      <c r="E59" s="220"/>
      <c r="F59" s="220"/>
      <c r="G59" s="558"/>
      <c r="H59" s="21" t="s">
        <v>10</v>
      </c>
      <c r="I59" s="136" t="s">
        <v>242</v>
      </c>
      <c r="J59" s="135"/>
      <c r="K59" s="335"/>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row>
    <row r="60" spans="1:130" outlineLevel="1">
      <c r="A60" s="21">
        <f t="shared" si="1"/>
        <v>61</v>
      </c>
      <c r="B60" s="21" t="s">
        <v>10</v>
      </c>
      <c r="C60" s="136" t="s">
        <v>1326</v>
      </c>
      <c r="D60" s="220"/>
      <c r="E60" s="220"/>
      <c r="F60" s="220"/>
      <c r="G60" s="558"/>
      <c r="H60" s="21" t="s">
        <v>10</v>
      </c>
      <c r="I60" s="136" t="s">
        <v>339</v>
      </c>
      <c r="J60" s="135"/>
      <c r="K60" s="335"/>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row>
    <row r="61" spans="1:130" outlineLevel="1">
      <c r="A61" s="21">
        <f t="shared" si="1"/>
        <v>61</v>
      </c>
      <c r="B61" s="21" t="s">
        <v>10</v>
      </c>
      <c r="C61" s="136" t="s">
        <v>1326</v>
      </c>
      <c r="D61" s="220"/>
      <c r="E61" s="220"/>
      <c r="F61" s="220"/>
      <c r="G61" s="558"/>
      <c r="H61" s="21" t="s">
        <v>10</v>
      </c>
      <c r="I61" s="136" t="s">
        <v>340</v>
      </c>
      <c r="J61" s="135"/>
      <c r="K61" s="335"/>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row>
    <row r="62" spans="1:130" outlineLevel="1">
      <c r="A62" s="21">
        <f t="shared" si="1"/>
        <v>62</v>
      </c>
      <c r="B62" s="21" t="s">
        <v>10</v>
      </c>
      <c r="C62" s="136" t="s">
        <v>1327</v>
      </c>
      <c r="D62" s="220"/>
      <c r="E62" s="220"/>
      <c r="F62" s="220"/>
      <c r="G62" s="558"/>
      <c r="H62" s="21" t="s">
        <v>10</v>
      </c>
      <c r="I62" s="136" t="s">
        <v>1194</v>
      </c>
      <c r="J62" s="135"/>
      <c r="K62" s="335" t="s">
        <v>303</v>
      </c>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row>
    <row r="63" spans="1:130" outlineLevel="1">
      <c r="A63" s="21">
        <f t="shared" si="1"/>
        <v>62</v>
      </c>
      <c r="B63" s="21" t="s">
        <v>10</v>
      </c>
      <c r="C63" s="136" t="s">
        <v>1327</v>
      </c>
      <c r="D63" s="220"/>
      <c r="E63" s="220"/>
      <c r="F63" s="220"/>
      <c r="G63" s="558"/>
      <c r="H63" s="21" t="s">
        <v>10</v>
      </c>
      <c r="I63" s="136" t="s">
        <v>1233</v>
      </c>
      <c r="J63" s="135"/>
      <c r="K63" s="335" t="s">
        <v>303</v>
      </c>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row>
    <row r="64" spans="1:130" outlineLevel="1">
      <c r="A64" s="21">
        <f t="shared" si="1"/>
        <v>62</v>
      </c>
      <c r="B64" s="21" t="s">
        <v>10</v>
      </c>
      <c r="C64" s="136" t="s">
        <v>1327</v>
      </c>
      <c r="D64" s="220"/>
      <c r="E64" s="220"/>
      <c r="F64" s="220"/>
      <c r="G64" s="558"/>
      <c r="H64" s="21" t="s">
        <v>10</v>
      </c>
      <c r="I64" s="136" t="s">
        <v>1325</v>
      </c>
      <c r="J64" s="135"/>
      <c r="K64" s="335" t="s">
        <v>6</v>
      </c>
      <c r="L64" s="335" t="s">
        <v>7</v>
      </c>
      <c r="M64" s="335" t="s">
        <v>8</v>
      </c>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row>
    <row r="65" spans="1:490" outlineLevel="1">
      <c r="A65" s="21">
        <f t="shared" si="1"/>
        <v>63</v>
      </c>
      <c r="B65" s="21" t="s">
        <v>10</v>
      </c>
      <c r="C65" s="136" t="s">
        <v>1328</v>
      </c>
      <c r="D65" s="220"/>
      <c r="E65" s="220"/>
      <c r="F65" s="220"/>
      <c r="G65" s="558"/>
      <c r="H65" s="21" t="s">
        <v>10</v>
      </c>
      <c r="I65" s="136" t="s">
        <v>1326</v>
      </c>
      <c r="J65" s="135"/>
      <c r="K65" s="335" t="s">
        <v>6</v>
      </c>
      <c r="L65" s="335" t="s">
        <v>7</v>
      </c>
      <c r="M65" s="335" t="s">
        <v>8</v>
      </c>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row>
    <row r="66" spans="1:490" outlineLevel="1">
      <c r="A66" s="21">
        <f t="shared" si="1"/>
        <v>63</v>
      </c>
      <c r="B66" s="21" t="s">
        <v>10</v>
      </c>
      <c r="C66" s="136" t="s">
        <v>1328</v>
      </c>
      <c r="D66" s="220"/>
      <c r="E66" s="220"/>
      <c r="F66" s="220"/>
      <c r="G66" s="558"/>
      <c r="H66" s="21" t="s">
        <v>10</v>
      </c>
      <c r="I66" s="136" t="s">
        <v>1327</v>
      </c>
      <c r="J66" s="135"/>
      <c r="K66" s="335" t="s">
        <v>6</v>
      </c>
      <c r="L66" s="335" t="s">
        <v>7</v>
      </c>
      <c r="M66" s="335" t="s">
        <v>8</v>
      </c>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row>
    <row r="67" spans="1:490" outlineLevel="1">
      <c r="A67" s="21">
        <f t="shared" si="1"/>
        <v>63</v>
      </c>
      <c r="B67" s="21" t="s">
        <v>10</v>
      </c>
      <c r="C67" s="136" t="s">
        <v>1328</v>
      </c>
      <c r="D67" s="220"/>
      <c r="E67" s="220"/>
      <c r="F67" s="220"/>
      <c r="G67" s="558"/>
      <c r="H67" s="21" t="s">
        <v>10</v>
      </c>
      <c r="I67" s="136" t="s">
        <v>1328</v>
      </c>
      <c r="J67" s="135"/>
      <c r="K67" s="335" t="s">
        <v>6</v>
      </c>
      <c r="L67" s="335" t="s">
        <v>7</v>
      </c>
      <c r="M67" s="335" t="s">
        <v>8</v>
      </c>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row>
    <row r="68" spans="1:490" outlineLevel="1">
      <c r="A68" s="21">
        <f t="shared" si="1"/>
        <v>64</v>
      </c>
      <c r="B68" s="21" t="s">
        <v>10</v>
      </c>
      <c r="C68" s="136" t="s">
        <v>234</v>
      </c>
      <c r="D68" s="220"/>
      <c r="E68" s="220"/>
      <c r="F68" s="220"/>
      <c r="G68" s="558"/>
      <c r="H68" s="21" t="s">
        <v>10</v>
      </c>
      <c r="I68" s="136" t="s">
        <v>234</v>
      </c>
      <c r="J68" s="135"/>
      <c r="K68" s="335"/>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row>
    <row r="69" spans="1:490" outlineLevel="1">
      <c r="A69" s="21">
        <f t="shared" si="1"/>
        <v>65</v>
      </c>
      <c r="B69" s="21" t="s">
        <v>10</v>
      </c>
      <c r="C69" s="136" t="s">
        <v>235</v>
      </c>
      <c r="D69" s="220"/>
      <c r="E69" s="220"/>
      <c r="F69" s="220"/>
      <c r="G69" s="558"/>
      <c r="H69" s="21" t="s">
        <v>10</v>
      </c>
      <c r="I69" s="136" t="s">
        <v>235</v>
      </c>
      <c r="J69" s="135"/>
      <c r="K69" s="335"/>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row>
    <row r="70" spans="1:490" outlineLevel="1">
      <c r="A70" s="21">
        <f t="shared" si="1"/>
        <v>66</v>
      </c>
      <c r="B70" s="21" t="s">
        <v>10</v>
      </c>
      <c r="C70" s="136" t="s">
        <v>34</v>
      </c>
      <c r="D70" s="136"/>
      <c r="E70" s="220"/>
      <c r="F70" s="220"/>
      <c r="G70" s="558"/>
      <c r="H70" s="21" t="s">
        <v>10</v>
      </c>
      <c r="I70" s="136" t="s">
        <v>34</v>
      </c>
      <c r="J70" s="135"/>
      <c r="K70" s="335" t="s">
        <v>6</v>
      </c>
      <c r="L70" s="335" t="s">
        <v>7</v>
      </c>
      <c r="M70" s="335" t="s">
        <v>8</v>
      </c>
      <c r="N70" s="335" t="s">
        <v>169</v>
      </c>
      <c r="O70" s="335" t="s">
        <v>184</v>
      </c>
      <c r="P70" s="335" t="s">
        <v>247</v>
      </c>
      <c r="Q70" s="335" t="s">
        <v>249</v>
      </c>
      <c r="R70" s="335" t="s">
        <v>283</v>
      </c>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row>
    <row r="71" spans="1:490" outlineLevel="1">
      <c r="A71" s="21">
        <f t="shared" si="1"/>
        <v>66</v>
      </c>
      <c r="B71" s="21" t="s">
        <v>10</v>
      </c>
      <c r="C71" s="136" t="s">
        <v>34</v>
      </c>
      <c r="D71" s="220"/>
      <c r="E71" s="220"/>
      <c r="F71" s="220"/>
      <c r="G71" s="558"/>
      <c r="H71" s="21" t="s">
        <v>10</v>
      </c>
      <c r="I71" s="136" t="s">
        <v>36</v>
      </c>
      <c r="J71" s="135"/>
      <c r="K71" s="335" t="s">
        <v>6</v>
      </c>
      <c r="L71" s="335" t="s">
        <v>7</v>
      </c>
      <c r="M71" s="335" t="s">
        <v>8</v>
      </c>
      <c r="N71" s="335" t="s">
        <v>169</v>
      </c>
      <c r="O71" s="335" t="s">
        <v>184</v>
      </c>
      <c r="P71" s="335" t="s">
        <v>247</v>
      </c>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row>
    <row r="72" spans="1:490" outlineLevel="1">
      <c r="A72" s="21">
        <f t="shared" si="1"/>
        <v>66</v>
      </c>
      <c r="B72" s="21" t="s">
        <v>10</v>
      </c>
      <c r="C72" s="136" t="s">
        <v>34</v>
      </c>
      <c r="D72" s="136"/>
      <c r="E72" s="220"/>
      <c r="F72" s="220"/>
      <c r="G72" s="558"/>
      <c r="H72" s="21" t="s">
        <v>10</v>
      </c>
      <c r="I72" s="136" t="s">
        <v>1602</v>
      </c>
      <c r="J72" s="135"/>
      <c r="K72" s="335" t="s">
        <v>6</v>
      </c>
      <c r="L72" s="335" t="s">
        <v>7</v>
      </c>
      <c r="M72" s="335" t="s">
        <v>8</v>
      </c>
      <c r="N72" s="335" t="s">
        <v>169</v>
      </c>
      <c r="O72" s="335" t="s">
        <v>184</v>
      </c>
      <c r="P72" s="335" t="s">
        <v>247</v>
      </c>
      <c r="Q72" s="335" t="s">
        <v>249</v>
      </c>
      <c r="R72" s="335" t="s">
        <v>283</v>
      </c>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row>
    <row r="73" spans="1:490" outlineLevel="1">
      <c r="A73" s="21">
        <f t="shared" si="1"/>
        <v>66</v>
      </c>
      <c r="B73" s="21" t="s">
        <v>10</v>
      </c>
      <c r="C73" s="136" t="s">
        <v>34</v>
      </c>
      <c r="D73" s="220"/>
      <c r="E73" s="220"/>
      <c r="F73" s="220"/>
      <c r="G73" s="558"/>
      <c r="H73" s="21" t="s">
        <v>10</v>
      </c>
      <c r="I73" s="136" t="s">
        <v>1603</v>
      </c>
      <c r="J73" s="135"/>
      <c r="K73" s="335" t="s">
        <v>6</v>
      </c>
      <c r="L73" s="335" t="s">
        <v>7</v>
      </c>
      <c r="M73" s="335" t="s">
        <v>8</v>
      </c>
      <c r="N73" s="335" t="s">
        <v>169</v>
      </c>
      <c r="O73" s="335" t="s">
        <v>184</v>
      </c>
      <c r="P73" s="335" t="s">
        <v>247</v>
      </c>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row>
    <row r="74" spans="1:490" outlineLevel="1">
      <c r="A74" s="21">
        <f t="shared" ref="A74:A105" si="2">IF($C74="","blank",MATCH($C74,$I$5:$I$201,0))</f>
        <v>66</v>
      </c>
      <c r="B74" s="21" t="s">
        <v>10</v>
      </c>
      <c r="C74" s="136" t="s">
        <v>34</v>
      </c>
      <c r="D74" s="220"/>
      <c r="E74" s="220"/>
      <c r="F74" s="220"/>
      <c r="G74" s="558"/>
      <c r="H74" s="21" t="s">
        <v>9</v>
      </c>
      <c r="I74" s="136" t="s">
        <v>544</v>
      </c>
      <c r="J74" s="137"/>
      <c r="K74" s="336" t="s">
        <v>303</v>
      </c>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row>
    <row r="75" spans="1:490" outlineLevel="1">
      <c r="A75" s="21">
        <f t="shared" si="2"/>
        <v>66</v>
      </c>
      <c r="B75" s="21" t="s">
        <v>10</v>
      </c>
      <c r="C75" s="136" t="s">
        <v>34</v>
      </c>
      <c r="D75" s="220"/>
      <c r="E75" s="220"/>
      <c r="F75" s="220"/>
      <c r="G75" s="558" t="s">
        <v>1664</v>
      </c>
      <c r="H75" s="21" t="s">
        <v>9</v>
      </c>
      <c r="I75" s="136" t="s">
        <v>543</v>
      </c>
      <c r="J75" s="137"/>
      <c r="K75" s="381"/>
      <c r="L75" s="381"/>
      <c r="M75" s="381"/>
      <c r="N75" s="381"/>
      <c r="O75" s="381"/>
      <c r="P75" s="381"/>
      <c r="Q75" s="381"/>
      <c r="R75" s="381"/>
      <c r="S75" s="381"/>
      <c r="T75" s="381"/>
      <c r="U75" s="381"/>
      <c r="V75" s="381"/>
      <c r="W75" s="381"/>
      <c r="X75" s="381"/>
      <c r="Y75" s="381"/>
      <c r="Z75" s="381"/>
      <c r="AA75" s="381"/>
      <c r="AB75" s="381"/>
      <c r="AC75" s="381"/>
      <c r="AD75" s="381"/>
      <c r="AE75" s="381"/>
      <c r="AF75" s="381"/>
      <c r="AG75" s="381"/>
      <c r="AH75" s="381"/>
      <c r="AI75" s="381"/>
      <c r="AJ75" s="381"/>
      <c r="AK75" s="381"/>
      <c r="AL75" s="381"/>
      <c r="AM75" s="381"/>
      <c r="AN75" s="381"/>
      <c r="AO75" s="381"/>
      <c r="AP75" s="381"/>
      <c r="AQ75" s="381"/>
      <c r="AR75" s="381"/>
      <c r="AS75" s="381"/>
      <c r="AT75" s="381"/>
      <c r="AU75" s="381"/>
      <c r="AV75" s="381"/>
      <c r="AW75" s="381"/>
      <c r="AX75" s="381"/>
      <c r="AY75" s="381"/>
      <c r="AZ75" s="381"/>
      <c r="BA75" s="381"/>
      <c r="BB75" s="381"/>
      <c r="BC75" s="381"/>
      <c r="BD75" s="381"/>
      <c r="BE75" s="381"/>
      <c r="BF75" s="381"/>
      <c r="BG75" s="381"/>
      <c r="BH75" s="381"/>
      <c r="BI75" s="381"/>
      <c r="BJ75" s="381"/>
      <c r="BK75" s="381"/>
      <c r="BL75" s="381"/>
      <c r="BM75" s="381"/>
      <c r="BN75" s="381"/>
      <c r="BO75" s="381"/>
      <c r="BP75" s="381"/>
      <c r="BQ75" s="381"/>
      <c r="BR75" s="381"/>
      <c r="BS75" s="381"/>
      <c r="BT75" s="381"/>
      <c r="BU75" s="381"/>
      <c r="BV75" s="381"/>
      <c r="BW75" s="381"/>
      <c r="BX75" s="381"/>
      <c r="BY75" s="381"/>
      <c r="BZ75" s="381"/>
      <c r="CA75" s="381"/>
      <c r="CB75" s="381"/>
      <c r="CC75" s="382"/>
      <c r="CD75" s="382"/>
      <c r="CE75" s="382"/>
      <c r="CF75" s="382"/>
      <c r="CG75" s="382"/>
      <c r="CH75" s="382"/>
      <c r="CI75" s="382"/>
      <c r="CJ75" s="382"/>
      <c r="CK75" s="382"/>
      <c r="CL75" s="382"/>
      <c r="CM75" s="382"/>
      <c r="CN75" s="382"/>
      <c r="CO75" s="382"/>
      <c r="CP75" s="382"/>
      <c r="CQ75" s="382"/>
      <c r="CR75" s="382"/>
      <c r="CS75" s="382"/>
      <c r="CT75" s="382"/>
      <c r="CU75" s="382"/>
      <c r="CV75" s="382"/>
      <c r="CW75" s="382"/>
      <c r="CX75" s="382"/>
      <c r="CY75" s="382"/>
      <c r="CZ75" s="382"/>
      <c r="DA75" s="382"/>
      <c r="DB75" s="382"/>
      <c r="DC75" s="382"/>
      <c r="DD75" s="382"/>
      <c r="DE75" s="382"/>
      <c r="DF75" s="382"/>
      <c r="DG75" s="382"/>
      <c r="DH75" s="382"/>
      <c r="DI75" s="382"/>
      <c r="DJ75" s="382"/>
      <c r="DK75" s="382"/>
      <c r="DL75" s="382"/>
      <c r="DM75" s="382"/>
      <c r="DN75" s="382"/>
      <c r="DO75" s="382"/>
      <c r="DP75" s="382"/>
      <c r="DQ75" s="382"/>
      <c r="DR75" s="382"/>
      <c r="DS75" s="382"/>
      <c r="DT75" s="382"/>
      <c r="DU75" s="382"/>
      <c r="DV75" s="382"/>
      <c r="DW75" s="382"/>
      <c r="DX75" s="382"/>
      <c r="DY75" s="382"/>
      <c r="DZ75" s="382"/>
      <c r="EA75" s="338"/>
      <c r="EB75" s="338"/>
      <c r="EC75" s="338"/>
      <c r="ED75" s="338"/>
      <c r="EE75" s="338"/>
      <c r="EF75" s="338"/>
      <c r="EG75" s="338"/>
      <c r="EH75" s="338"/>
      <c r="EI75" s="338"/>
      <c r="EJ75" s="338"/>
      <c r="EK75" s="338"/>
      <c r="EL75" s="338"/>
      <c r="EM75" s="338"/>
      <c r="EN75" s="338"/>
      <c r="EO75" s="338"/>
      <c r="EP75" s="338"/>
      <c r="EQ75" s="338"/>
      <c r="ER75" s="338"/>
      <c r="ES75" s="338"/>
      <c r="ET75" s="338"/>
      <c r="EU75" s="339"/>
      <c r="EV75" s="339"/>
      <c r="EW75" s="339"/>
      <c r="EX75" s="339"/>
      <c r="EY75" s="339"/>
      <c r="EZ75" s="339"/>
      <c r="FA75" s="339"/>
      <c r="FB75" s="339"/>
      <c r="FC75" s="339"/>
      <c r="FD75" s="339"/>
      <c r="FE75" s="339"/>
      <c r="FF75" s="339"/>
      <c r="FG75" s="339"/>
      <c r="FH75" s="339"/>
      <c r="FI75" s="339"/>
      <c r="FJ75" s="339"/>
      <c r="FK75" s="339"/>
      <c r="FL75" s="339"/>
      <c r="FM75" s="339"/>
      <c r="FN75" s="339"/>
      <c r="FO75" s="339"/>
      <c r="FP75" s="339"/>
      <c r="FQ75" s="339"/>
      <c r="FR75" s="339"/>
      <c r="FS75" s="339"/>
      <c r="FT75" s="339"/>
      <c r="FU75" s="339"/>
      <c r="FV75" s="339"/>
      <c r="FW75" s="339"/>
      <c r="FX75" s="339"/>
      <c r="FY75" s="339"/>
      <c r="FZ75" s="339"/>
      <c r="GA75" s="339"/>
      <c r="GB75" s="339"/>
      <c r="GC75" s="339"/>
      <c r="GD75" s="339"/>
      <c r="GE75" s="339"/>
      <c r="GF75" s="339"/>
      <c r="GG75" s="339"/>
      <c r="GH75" s="339"/>
      <c r="GI75" s="339"/>
      <c r="GJ75" s="339"/>
      <c r="GK75" s="339"/>
      <c r="GL75" s="339"/>
      <c r="GM75" s="339"/>
      <c r="GN75" s="339"/>
      <c r="GO75" s="339"/>
      <c r="GP75" s="339"/>
      <c r="GQ75" s="339"/>
      <c r="GR75" s="339"/>
      <c r="GS75" s="339"/>
      <c r="GT75" s="339"/>
      <c r="GU75" s="339"/>
      <c r="GV75" s="339"/>
      <c r="GW75" s="339"/>
      <c r="GX75" s="339"/>
      <c r="GY75" s="339"/>
      <c r="GZ75" s="339"/>
      <c r="HA75" s="339"/>
      <c r="HB75" s="339"/>
      <c r="HC75" s="339"/>
      <c r="HD75" s="339"/>
      <c r="HE75" s="339"/>
      <c r="HF75" s="339"/>
      <c r="HG75" s="339"/>
      <c r="HH75" s="339"/>
      <c r="HI75" s="339"/>
      <c r="HJ75" s="339"/>
      <c r="HK75" s="339"/>
      <c r="HL75" s="339"/>
      <c r="HM75" s="337"/>
      <c r="HN75" s="337"/>
      <c r="HO75" s="337"/>
      <c r="HP75" s="337"/>
      <c r="HQ75" s="337"/>
      <c r="HR75" s="337"/>
      <c r="HS75" s="337"/>
      <c r="HT75" s="337"/>
      <c r="HU75" s="337"/>
      <c r="HV75" s="337"/>
      <c r="HW75" s="337"/>
      <c r="HX75" s="337"/>
      <c r="HY75" s="337"/>
      <c r="HZ75" s="337"/>
      <c r="IA75" s="337"/>
      <c r="IB75" s="337"/>
      <c r="IC75" s="337"/>
      <c r="ID75" s="337"/>
      <c r="IE75" s="337"/>
      <c r="IF75" s="337"/>
      <c r="IG75" s="337"/>
      <c r="IH75" s="337"/>
      <c r="II75" s="337"/>
      <c r="IJ75" s="337"/>
      <c r="IK75" s="337"/>
      <c r="IL75" s="337"/>
      <c r="IM75" s="337"/>
      <c r="IN75" s="337"/>
      <c r="IO75" s="337"/>
      <c r="IP75" s="337"/>
      <c r="IQ75" s="337"/>
      <c r="IR75" s="337"/>
      <c r="IS75" s="337"/>
      <c r="IT75" s="337"/>
      <c r="IU75" s="337"/>
      <c r="IV75" s="337"/>
      <c r="IW75" s="337"/>
      <c r="IX75" s="337"/>
      <c r="IY75" s="337"/>
      <c r="IZ75" s="337"/>
      <c r="JA75" s="337"/>
      <c r="JB75" s="337"/>
      <c r="JC75" s="337"/>
      <c r="JD75" s="337"/>
      <c r="JE75" s="337"/>
      <c r="JF75" s="337"/>
      <c r="JG75" s="337"/>
      <c r="JH75" s="337"/>
      <c r="JI75" s="337"/>
      <c r="JJ75" s="337"/>
      <c r="JK75" s="337"/>
      <c r="JL75" s="337"/>
      <c r="JM75" s="337"/>
      <c r="JN75" s="337"/>
      <c r="JO75" s="337"/>
      <c r="JP75" s="337"/>
      <c r="JQ75" s="337"/>
      <c r="JR75" s="337"/>
      <c r="JS75" s="337"/>
      <c r="JT75" s="337"/>
      <c r="JU75" s="337"/>
      <c r="JV75" s="337"/>
      <c r="JW75" s="337"/>
      <c r="JX75" s="337"/>
      <c r="JY75" s="337"/>
      <c r="JZ75" s="337"/>
      <c r="KA75" s="337"/>
      <c r="KB75" s="337"/>
      <c r="KC75" s="337"/>
      <c r="KD75" s="337"/>
      <c r="KE75" s="338"/>
      <c r="KF75" s="338"/>
      <c r="KG75" s="338"/>
      <c r="KH75" s="338"/>
      <c r="KI75" s="338"/>
      <c r="KJ75" s="338"/>
      <c r="KK75" s="338"/>
      <c r="KL75" s="338"/>
      <c r="KM75" s="338"/>
      <c r="KN75" s="338"/>
      <c r="KO75" s="338"/>
      <c r="KP75" s="338"/>
      <c r="KQ75" s="338"/>
      <c r="KR75" s="338"/>
      <c r="KS75" s="338"/>
      <c r="KT75" s="338"/>
      <c r="KU75" s="338"/>
      <c r="KV75" s="338"/>
      <c r="KW75" s="338"/>
      <c r="KX75" s="338"/>
      <c r="KY75" s="338"/>
      <c r="KZ75" s="338"/>
      <c r="LA75" s="338"/>
      <c r="LB75" s="338"/>
      <c r="LC75" s="338"/>
      <c r="LD75" s="338"/>
      <c r="LE75" s="338"/>
      <c r="LF75" s="338"/>
      <c r="LG75" s="338"/>
      <c r="LH75" s="338"/>
      <c r="LI75" s="338"/>
      <c r="LJ75" s="338"/>
      <c r="LK75" s="338"/>
      <c r="LL75" s="338"/>
      <c r="LM75" s="338"/>
      <c r="LN75" s="338"/>
      <c r="LO75" s="338"/>
      <c r="LP75" s="338"/>
      <c r="LQ75" s="338"/>
      <c r="LR75" s="338"/>
      <c r="LS75" s="338"/>
      <c r="LT75" s="338"/>
      <c r="LU75" s="338"/>
      <c r="LV75" s="338"/>
      <c r="LW75" s="338"/>
      <c r="LX75" s="338"/>
      <c r="LY75" s="338"/>
      <c r="LZ75" s="338"/>
      <c r="MA75" s="338"/>
      <c r="MB75" s="338"/>
      <c r="MC75" s="338"/>
      <c r="MD75" s="338"/>
      <c r="ME75" s="338"/>
      <c r="MF75" s="338"/>
      <c r="MG75" s="338"/>
      <c r="MH75" s="338"/>
      <c r="MI75" s="338"/>
      <c r="MJ75" s="338"/>
      <c r="MK75" s="338"/>
      <c r="ML75" s="338"/>
      <c r="MM75" s="338"/>
      <c r="MN75" s="338"/>
      <c r="MO75" s="338"/>
      <c r="MP75" s="338"/>
      <c r="MQ75" s="338"/>
      <c r="MR75" s="338"/>
      <c r="MS75" s="338"/>
      <c r="MT75" s="338"/>
      <c r="MU75" s="338"/>
      <c r="MV75" s="338"/>
      <c r="MW75" s="339"/>
      <c r="MX75" s="339"/>
      <c r="MY75" s="339"/>
      <c r="MZ75" s="339"/>
      <c r="NA75" s="339"/>
      <c r="NB75" s="339"/>
      <c r="NC75" s="339"/>
      <c r="ND75" s="339"/>
      <c r="NE75" s="339"/>
      <c r="NF75" s="339"/>
      <c r="NG75" s="339"/>
      <c r="NH75" s="339"/>
      <c r="NI75" s="339"/>
      <c r="NJ75" s="339"/>
      <c r="NK75" s="339"/>
      <c r="NL75" s="339"/>
      <c r="NM75" s="339"/>
      <c r="NN75" s="339"/>
      <c r="NO75" s="339"/>
      <c r="NP75" s="339"/>
      <c r="NQ75" s="339"/>
      <c r="NR75" s="339"/>
      <c r="NS75" s="339"/>
      <c r="NT75" s="339"/>
      <c r="NU75" s="339"/>
      <c r="NV75" s="339"/>
      <c r="NW75" s="339"/>
      <c r="NX75" s="339"/>
      <c r="NY75" s="339"/>
      <c r="NZ75" s="339"/>
      <c r="OA75" s="339"/>
      <c r="OB75" s="339"/>
      <c r="OC75" s="339"/>
      <c r="OD75" s="339"/>
      <c r="OE75" s="339"/>
      <c r="OF75" s="339"/>
      <c r="OG75" s="339"/>
      <c r="OH75" s="339"/>
      <c r="OI75" s="339"/>
      <c r="OJ75" s="339"/>
      <c r="OK75" s="339"/>
      <c r="OL75" s="339"/>
      <c r="OM75" s="339"/>
      <c r="ON75" s="339"/>
      <c r="OO75" s="339"/>
      <c r="OP75" s="339"/>
      <c r="OQ75" s="339"/>
      <c r="OR75" s="339"/>
      <c r="OS75" s="339"/>
      <c r="OT75" s="339"/>
      <c r="OU75" s="339"/>
      <c r="OV75" s="339"/>
      <c r="OW75" s="339"/>
      <c r="OX75" s="339"/>
      <c r="OY75" s="339"/>
      <c r="OZ75" s="339"/>
      <c r="PA75" s="339"/>
      <c r="PB75" s="339"/>
      <c r="PC75" s="339"/>
      <c r="PD75" s="339"/>
      <c r="PE75" s="339"/>
      <c r="PF75" s="339"/>
      <c r="PG75" s="339"/>
      <c r="PH75" s="339"/>
      <c r="PI75" s="339"/>
      <c r="PJ75" s="339"/>
      <c r="PK75" s="339"/>
      <c r="PL75" s="339"/>
      <c r="PM75" s="339"/>
      <c r="PN75" s="339"/>
      <c r="PO75" s="340"/>
      <c r="PP75" s="340"/>
      <c r="PQ75" s="340"/>
      <c r="PR75" s="340"/>
      <c r="PS75" s="340"/>
      <c r="PT75" s="340"/>
      <c r="PU75" s="340"/>
      <c r="PV75" s="340"/>
      <c r="PW75" s="340"/>
      <c r="PX75" s="340"/>
      <c r="PY75" s="340"/>
      <c r="PZ75" s="340"/>
      <c r="QA75" s="340"/>
      <c r="QB75" s="340"/>
      <c r="QC75" s="340"/>
      <c r="QD75" s="340"/>
      <c r="QE75" s="340"/>
      <c r="QF75" s="340"/>
      <c r="QG75" s="340"/>
      <c r="QH75" s="340"/>
      <c r="QI75" s="340"/>
      <c r="QJ75" s="340"/>
      <c r="QK75" s="340"/>
      <c r="QL75" s="340"/>
      <c r="QM75" s="340"/>
      <c r="QN75" s="340"/>
      <c r="QO75" s="340"/>
      <c r="QP75" s="340"/>
      <c r="QQ75" s="340"/>
      <c r="QR75" s="340"/>
      <c r="QS75" s="340"/>
      <c r="QT75" s="340"/>
      <c r="QU75" s="340"/>
      <c r="QV75" s="340"/>
      <c r="QW75" s="340"/>
      <c r="QX75" s="340"/>
      <c r="QY75" s="340"/>
      <c r="QZ75" s="340"/>
      <c r="RA75" s="340"/>
      <c r="RB75" s="340"/>
      <c r="RC75" s="340"/>
      <c r="RD75" s="340"/>
      <c r="RE75" s="340"/>
      <c r="RF75" s="340"/>
      <c r="RG75" s="340"/>
      <c r="RH75" s="340"/>
      <c r="RI75" s="340"/>
      <c r="RJ75" s="340"/>
      <c r="RK75" s="340"/>
      <c r="RL75" s="340"/>
      <c r="RM75" s="340"/>
      <c r="RN75" s="340"/>
      <c r="RO75" s="340"/>
      <c r="RP75" s="340"/>
      <c r="RQ75" s="340"/>
      <c r="RR75" s="340"/>
      <c r="RS75" s="340"/>
      <c r="RT75" s="340"/>
      <c r="RU75" s="340"/>
      <c r="RV75" s="340"/>
    </row>
    <row r="76" spans="1:490" outlineLevel="1">
      <c r="A76" s="21">
        <f t="shared" si="2"/>
        <v>67</v>
      </c>
      <c r="B76" s="21" t="s">
        <v>10</v>
      </c>
      <c r="C76" s="136" t="s">
        <v>36</v>
      </c>
      <c r="D76" s="220"/>
      <c r="E76" s="220"/>
      <c r="F76" s="220"/>
      <c r="G76" s="558"/>
      <c r="H76" s="21" t="s">
        <v>9</v>
      </c>
      <c r="I76" s="136" t="s">
        <v>245</v>
      </c>
      <c r="J76" s="137"/>
      <c r="K76" s="335" t="s">
        <v>303</v>
      </c>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row>
    <row r="77" spans="1:490" outlineLevel="1">
      <c r="A77" s="21">
        <f t="shared" si="2"/>
        <v>67</v>
      </c>
      <c r="B77" s="21" t="s">
        <v>10</v>
      </c>
      <c r="C77" s="136" t="s">
        <v>36</v>
      </c>
      <c r="D77" s="220"/>
      <c r="E77" s="220"/>
      <c r="F77" s="220"/>
      <c r="G77" s="558"/>
      <c r="H77" s="21" t="s">
        <v>9</v>
      </c>
      <c r="I77" s="136" t="s">
        <v>308</v>
      </c>
      <c r="J77" s="137"/>
      <c r="K77" s="335" t="s">
        <v>303</v>
      </c>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row>
    <row r="78" spans="1:490" outlineLevel="1">
      <c r="A78" s="21">
        <f t="shared" si="2"/>
        <v>67</v>
      </c>
      <c r="B78" s="21" t="s">
        <v>10</v>
      </c>
      <c r="C78" s="136" t="s">
        <v>36</v>
      </c>
      <c r="D78" s="220"/>
      <c r="E78" s="220"/>
      <c r="F78" s="220"/>
      <c r="G78" s="558"/>
      <c r="H78" s="21" t="s">
        <v>9</v>
      </c>
      <c r="I78" s="136" t="s">
        <v>515</v>
      </c>
      <c r="J78" s="137"/>
      <c r="K78" s="335" t="s">
        <v>714</v>
      </c>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row>
    <row r="79" spans="1:490" outlineLevel="1">
      <c r="A79" s="21">
        <f t="shared" si="2"/>
        <v>70</v>
      </c>
      <c r="B79" s="21" t="s">
        <v>9</v>
      </c>
      <c r="C79" s="136" t="s">
        <v>544</v>
      </c>
      <c r="D79" s="220"/>
      <c r="E79" s="220"/>
      <c r="F79" s="220"/>
      <c r="G79" s="558"/>
      <c r="H79" s="21" t="s">
        <v>9</v>
      </c>
      <c r="I79" s="136" t="s">
        <v>713</v>
      </c>
      <c r="J79" s="137"/>
      <c r="K79" s="335" t="s">
        <v>303</v>
      </c>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row>
    <row r="80" spans="1:490" outlineLevel="1">
      <c r="A80" s="21">
        <f t="shared" si="2"/>
        <v>36</v>
      </c>
      <c r="B80" s="21" t="s">
        <v>9</v>
      </c>
      <c r="C80" s="136" t="s">
        <v>543</v>
      </c>
      <c r="D80" s="220"/>
      <c r="E80" s="220"/>
      <c r="F80" s="220"/>
      <c r="G80" s="558"/>
      <c r="H80" s="21" t="s">
        <v>10</v>
      </c>
      <c r="I80" s="136" t="s">
        <v>245</v>
      </c>
      <c r="J80" s="137"/>
      <c r="K80" s="335" t="s">
        <v>303</v>
      </c>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row>
    <row r="81" spans="1:130" outlineLevel="1">
      <c r="A81" s="21">
        <f t="shared" si="2"/>
        <v>36</v>
      </c>
      <c r="B81" s="21" t="s">
        <v>9</v>
      </c>
      <c r="C81" s="136" t="s">
        <v>543</v>
      </c>
      <c r="D81" s="220"/>
      <c r="E81" s="220"/>
      <c r="F81" s="220"/>
      <c r="G81" s="558"/>
      <c r="H81" s="21" t="s">
        <v>10</v>
      </c>
      <c r="I81" s="136" t="s">
        <v>308</v>
      </c>
      <c r="J81" s="137"/>
      <c r="K81" s="335" t="s">
        <v>303</v>
      </c>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row>
    <row r="82" spans="1:130" outlineLevel="1">
      <c r="A82" s="21">
        <f t="shared" si="2"/>
        <v>36</v>
      </c>
      <c r="B82" s="21" t="s">
        <v>9</v>
      </c>
      <c r="C82" s="136" t="s">
        <v>543</v>
      </c>
      <c r="D82" s="220"/>
      <c r="E82" s="220"/>
      <c r="F82" s="220"/>
      <c r="G82" s="558" t="s">
        <v>1665</v>
      </c>
      <c r="H82" s="21" t="s">
        <v>10</v>
      </c>
      <c r="I82" s="136" t="s">
        <v>883</v>
      </c>
      <c r="J82" s="137"/>
      <c r="K82" s="335" t="s">
        <v>884</v>
      </c>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row>
    <row r="83" spans="1:130" outlineLevel="1">
      <c r="A83" s="21">
        <f t="shared" si="2"/>
        <v>36</v>
      </c>
      <c r="B83" s="21" t="s">
        <v>9</v>
      </c>
      <c r="C83" s="136" t="s">
        <v>543</v>
      </c>
      <c r="D83" s="220"/>
      <c r="E83" s="220"/>
      <c r="F83" s="220"/>
      <c r="G83" s="558"/>
      <c r="H83" s="21" t="s">
        <v>10</v>
      </c>
      <c r="I83" s="136" t="s">
        <v>885</v>
      </c>
      <c r="J83" s="137"/>
      <c r="K83" s="335" t="s">
        <v>884</v>
      </c>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row>
    <row r="84" spans="1:130" outlineLevel="1">
      <c r="A84" s="21">
        <f t="shared" si="2"/>
        <v>36</v>
      </c>
      <c r="B84" s="21" t="s">
        <v>9</v>
      </c>
      <c r="C84" s="136" t="s">
        <v>543</v>
      </c>
      <c r="D84" s="220"/>
      <c r="E84" s="220"/>
      <c r="F84" s="220"/>
      <c r="G84" s="558"/>
      <c r="H84" s="21" t="s">
        <v>10</v>
      </c>
      <c r="I84" s="136" t="s">
        <v>515</v>
      </c>
      <c r="J84" s="137"/>
      <c r="K84" s="335" t="s">
        <v>625</v>
      </c>
      <c r="L84" s="335" t="s">
        <v>518</v>
      </c>
      <c r="M84" s="335" t="s">
        <v>519</v>
      </c>
      <c r="N84" s="335" t="s">
        <v>627</v>
      </c>
      <c r="O84" s="335" t="s">
        <v>628</v>
      </c>
      <c r="P84" s="335" t="s">
        <v>655</v>
      </c>
      <c r="Q84" s="335" t="s">
        <v>656</v>
      </c>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row>
    <row r="85" spans="1:130" outlineLevel="1">
      <c r="A85" s="21">
        <f t="shared" si="2"/>
        <v>36</v>
      </c>
      <c r="B85" s="21" t="s">
        <v>9</v>
      </c>
      <c r="C85" s="136" t="s">
        <v>543</v>
      </c>
      <c r="D85" s="220"/>
      <c r="E85" s="220"/>
      <c r="F85" s="220"/>
      <c r="G85" s="558"/>
      <c r="H85" s="21" t="s">
        <v>10</v>
      </c>
      <c r="I85" s="136" t="s">
        <v>713</v>
      </c>
      <c r="J85" s="137"/>
      <c r="K85" s="335" t="s">
        <v>884</v>
      </c>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row>
    <row r="86" spans="1:130">
      <c r="A86" s="21">
        <f t="shared" si="2"/>
        <v>36</v>
      </c>
      <c r="B86" s="21" t="s">
        <v>9</v>
      </c>
      <c r="C86" s="136" t="s">
        <v>543</v>
      </c>
      <c r="D86" s="220"/>
      <c r="E86" s="220"/>
      <c r="F86" s="220"/>
      <c r="G86" s="558"/>
      <c r="H86" s="134" t="s">
        <v>18</v>
      </c>
      <c r="I86" s="341" t="s">
        <v>1225</v>
      </c>
      <c r="J86" s="135"/>
      <c r="K86" s="3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row>
    <row r="87" spans="1:130" outlineLevel="1">
      <c r="A87" s="21">
        <f t="shared" si="2"/>
        <v>36</v>
      </c>
      <c r="B87" s="21" t="s">
        <v>9</v>
      </c>
      <c r="C87" s="136" t="s">
        <v>543</v>
      </c>
      <c r="D87" s="220"/>
      <c r="E87" s="220"/>
      <c r="F87" s="220"/>
      <c r="G87" s="558" t="s">
        <v>1666</v>
      </c>
      <c r="H87" s="21" t="s">
        <v>10</v>
      </c>
      <c r="I87" s="136" t="s">
        <v>33</v>
      </c>
      <c r="J87" s="135"/>
      <c r="K87" s="335" t="s">
        <v>6</v>
      </c>
      <c r="L87" s="335" t="s">
        <v>7</v>
      </c>
      <c r="M87" s="335" t="s">
        <v>8</v>
      </c>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row>
    <row r="88" spans="1:130" outlineLevel="1">
      <c r="A88" s="21">
        <f t="shared" si="2"/>
        <v>36</v>
      </c>
      <c r="B88" s="21" t="s">
        <v>9</v>
      </c>
      <c r="C88" s="136" t="s">
        <v>543</v>
      </c>
      <c r="D88" s="220"/>
      <c r="E88" s="220"/>
      <c r="F88" s="220"/>
      <c r="G88" s="558" t="s">
        <v>1666</v>
      </c>
      <c r="H88" s="21" t="s">
        <v>10</v>
      </c>
      <c r="I88" s="136" t="s">
        <v>15</v>
      </c>
      <c r="J88" s="135"/>
      <c r="K88" s="335" t="s">
        <v>6</v>
      </c>
      <c r="L88" s="335" t="s">
        <v>7</v>
      </c>
      <c r="M88" s="335" t="s">
        <v>8</v>
      </c>
      <c r="N88" s="335" t="s">
        <v>169</v>
      </c>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row>
    <row r="89" spans="1:130" outlineLevel="1">
      <c r="A89" s="21">
        <f t="shared" si="2"/>
        <v>36</v>
      </c>
      <c r="B89" s="21" t="s">
        <v>9</v>
      </c>
      <c r="C89" s="136" t="s">
        <v>543</v>
      </c>
      <c r="D89" s="220"/>
      <c r="E89" s="220"/>
      <c r="F89" s="220"/>
      <c r="G89" s="558"/>
      <c r="H89" s="21" t="s">
        <v>9</v>
      </c>
      <c r="I89" s="136" t="s">
        <v>210</v>
      </c>
      <c r="J89" s="135"/>
      <c r="K89" s="335" t="s">
        <v>1213</v>
      </c>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row>
    <row r="90" spans="1:130" outlineLevel="1">
      <c r="A90" s="21">
        <f t="shared" si="2"/>
        <v>36</v>
      </c>
      <c r="B90" s="21" t="s">
        <v>9</v>
      </c>
      <c r="C90" s="136" t="s">
        <v>543</v>
      </c>
      <c r="D90" s="220"/>
      <c r="E90" s="220"/>
      <c r="F90" s="220"/>
      <c r="G90" s="558"/>
      <c r="H90" s="21" t="s">
        <v>9</v>
      </c>
      <c r="I90" s="136" t="s">
        <v>1201</v>
      </c>
      <c r="J90" s="135"/>
      <c r="K90" s="335" t="s">
        <v>1213</v>
      </c>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row>
    <row r="91" spans="1:130" outlineLevel="1">
      <c r="A91" s="21">
        <f t="shared" si="2"/>
        <v>36</v>
      </c>
      <c r="B91" s="21" t="s">
        <v>9</v>
      </c>
      <c r="C91" s="136" t="s">
        <v>543</v>
      </c>
      <c r="D91" s="220"/>
      <c r="E91" s="220"/>
      <c r="F91" s="220"/>
      <c r="G91" s="558" t="s">
        <v>1666</v>
      </c>
      <c r="H91" s="21" t="s">
        <v>10</v>
      </c>
      <c r="I91" s="136" t="s">
        <v>27</v>
      </c>
      <c r="J91" s="135"/>
      <c r="K91" s="335" t="s">
        <v>1213</v>
      </c>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row>
    <row r="92" spans="1:130" outlineLevel="1">
      <c r="A92" s="21">
        <f t="shared" si="2"/>
        <v>36</v>
      </c>
      <c r="B92" s="21" t="s">
        <v>9</v>
      </c>
      <c r="C92" s="136" t="s">
        <v>543</v>
      </c>
      <c r="D92" s="220"/>
      <c r="E92" s="220"/>
      <c r="F92" s="220"/>
      <c r="G92" s="558" t="s">
        <v>1723</v>
      </c>
      <c r="H92" s="21" t="s">
        <v>0</v>
      </c>
      <c r="I92" s="136" t="s">
        <v>29</v>
      </c>
      <c r="J92" s="135"/>
      <c r="K92" s="335" t="s">
        <v>1213</v>
      </c>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row>
    <row r="93" spans="1:130" outlineLevel="1">
      <c r="A93" s="21">
        <f t="shared" si="2"/>
        <v>36</v>
      </c>
      <c r="B93" s="21" t="s">
        <v>9</v>
      </c>
      <c r="C93" s="136" t="s">
        <v>543</v>
      </c>
      <c r="D93" s="220"/>
      <c r="E93" s="220"/>
      <c r="F93" s="220"/>
      <c r="G93" s="558" t="s">
        <v>1723</v>
      </c>
      <c r="H93" s="21" t="s">
        <v>9</v>
      </c>
      <c r="I93" s="136" t="s">
        <v>30</v>
      </c>
      <c r="J93" s="135"/>
      <c r="K93" s="335" t="s">
        <v>1213</v>
      </c>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row>
    <row r="94" spans="1:130" outlineLevel="1">
      <c r="A94" s="21">
        <f t="shared" si="2"/>
        <v>36</v>
      </c>
      <c r="B94" s="21" t="s">
        <v>9</v>
      </c>
      <c r="C94" s="136" t="s">
        <v>543</v>
      </c>
      <c r="D94" s="220"/>
      <c r="E94" s="220"/>
      <c r="F94" s="220"/>
      <c r="G94" s="558"/>
      <c r="H94" s="21" t="s">
        <v>0</v>
      </c>
      <c r="I94" s="136" t="s">
        <v>1638</v>
      </c>
      <c r="J94" s="135"/>
      <c r="K94" s="335"/>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row>
    <row r="95" spans="1:130" outlineLevel="1">
      <c r="A95" s="21">
        <f t="shared" si="2"/>
        <v>36</v>
      </c>
      <c r="B95" s="21" t="s">
        <v>9</v>
      </c>
      <c r="C95" s="136" t="s">
        <v>543</v>
      </c>
      <c r="D95" s="220"/>
      <c r="E95" s="220"/>
      <c r="F95" s="220"/>
      <c r="G95" s="558"/>
      <c r="H95" s="21" t="s">
        <v>0</v>
      </c>
      <c r="I95" s="136" t="s">
        <v>1639</v>
      </c>
      <c r="J95" s="135"/>
      <c r="K95" s="335"/>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row>
    <row r="96" spans="1:130" outlineLevel="1">
      <c r="A96" s="21">
        <f t="shared" si="2"/>
        <v>36</v>
      </c>
      <c r="B96" s="21" t="s">
        <v>9</v>
      </c>
      <c r="C96" s="136" t="s">
        <v>543</v>
      </c>
      <c r="D96" s="220"/>
      <c r="E96" s="220"/>
      <c r="F96" s="220"/>
      <c r="G96" s="558"/>
      <c r="H96" s="21" t="s">
        <v>11</v>
      </c>
      <c r="I96" s="136" t="s">
        <v>1642</v>
      </c>
      <c r="J96" s="135"/>
      <c r="K96" s="335"/>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row>
    <row r="97" spans="1:130" outlineLevel="1">
      <c r="A97" s="21">
        <f t="shared" si="2"/>
        <v>36</v>
      </c>
      <c r="B97" s="21" t="s">
        <v>9</v>
      </c>
      <c r="C97" s="136" t="s">
        <v>543</v>
      </c>
      <c r="D97" s="220"/>
      <c r="E97" s="220"/>
      <c r="F97" s="220"/>
      <c r="G97" s="558"/>
      <c r="H97" s="21" t="s">
        <v>0</v>
      </c>
      <c r="I97" s="136" t="s">
        <v>1640</v>
      </c>
      <c r="J97" s="135"/>
      <c r="K97" s="335"/>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row>
    <row r="98" spans="1:130" outlineLevel="1">
      <c r="A98" s="21">
        <f t="shared" si="2"/>
        <v>36</v>
      </c>
      <c r="B98" s="21" t="s">
        <v>9</v>
      </c>
      <c r="C98" s="136" t="s">
        <v>543</v>
      </c>
      <c r="D98" s="220"/>
      <c r="E98" s="220"/>
      <c r="F98" s="220"/>
      <c r="G98" s="558"/>
      <c r="H98" s="21" t="s">
        <v>0</v>
      </c>
      <c r="I98" s="136" t="s">
        <v>1646</v>
      </c>
      <c r="J98" s="135"/>
      <c r="K98" s="335"/>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row>
    <row r="99" spans="1:130" outlineLevel="1">
      <c r="A99" s="21">
        <f t="shared" si="2"/>
        <v>36</v>
      </c>
      <c r="B99" s="21" t="s">
        <v>9</v>
      </c>
      <c r="C99" s="136" t="s">
        <v>543</v>
      </c>
      <c r="D99" s="220"/>
      <c r="E99" s="220"/>
      <c r="F99" s="220"/>
      <c r="G99" s="558"/>
      <c r="H99" s="21" t="s">
        <v>0</v>
      </c>
      <c r="I99" s="136" t="s">
        <v>1641</v>
      </c>
      <c r="J99" s="135"/>
      <c r="K99" s="335"/>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row>
    <row r="100" spans="1:130" outlineLevel="1">
      <c r="A100" s="21">
        <f t="shared" si="2"/>
        <v>36</v>
      </c>
      <c r="B100" s="21" t="s">
        <v>9</v>
      </c>
      <c r="C100" s="136" t="s">
        <v>543</v>
      </c>
      <c r="D100" s="220"/>
      <c r="E100" s="220"/>
      <c r="F100" s="220"/>
      <c r="G100" s="558"/>
      <c r="H100" s="21" t="s">
        <v>0</v>
      </c>
      <c r="I100" s="136" t="s">
        <v>1647</v>
      </c>
      <c r="J100" s="135"/>
      <c r="K100" s="335"/>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row>
    <row r="101" spans="1:130" outlineLevel="1">
      <c r="A101" s="21">
        <f t="shared" si="2"/>
        <v>36</v>
      </c>
      <c r="B101" s="21" t="s">
        <v>9</v>
      </c>
      <c r="C101" s="136" t="s">
        <v>543</v>
      </c>
      <c r="D101" s="220"/>
      <c r="E101" s="220"/>
      <c r="F101" s="220"/>
      <c r="G101" s="558"/>
      <c r="H101" s="21" t="s">
        <v>0</v>
      </c>
      <c r="I101" s="136" t="s">
        <v>1643</v>
      </c>
      <c r="J101" s="135"/>
      <c r="K101" s="335"/>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row>
    <row r="102" spans="1:130" outlineLevel="1">
      <c r="A102" s="21">
        <f t="shared" si="2"/>
        <v>36</v>
      </c>
      <c r="B102" s="21" t="s">
        <v>9</v>
      </c>
      <c r="C102" s="136" t="s">
        <v>543</v>
      </c>
      <c r="D102" s="220"/>
      <c r="E102" s="220"/>
      <c r="F102" s="220"/>
      <c r="G102" s="558"/>
      <c r="H102" s="21" t="s">
        <v>0</v>
      </c>
      <c r="I102" s="136" t="s">
        <v>1648</v>
      </c>
      <c r="J102" s="135"/>
      <c r="K102" s="335"/>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row>
    <row r="103" spans="1:130" outlineLevel="1">
      <c r="A103" s="21">
        <f t="shared" si="2"/>
        <v>36</v>
      </c>
      <c r="B103" s="21" t="s">
        <v>9</v>
      </c>
      <c r="C103" s="136" t="s">
        <v>543</v>
      </c>
      <c r="D103" s="220"/>
      <c r="E103" s="220"/>
      <c r="F103" s="220"/>
      <c r="G103" s="558"/>
      <c r="H103" s="21" t="s">
        <v>11</v>
      </c>
      <c r="I103" s="136" t="s">
        <v>1644</v>
      </c>
      <c r="J103" s="135"/>
      <c r="K103" s="335"/>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row>
    <row r="104" spans="1:130" outlineLevel="1">
      <c r="A104" s="21">
        <f t="shared" si="2"/>
        <v>36</v>
      </c>
      <c r="B104" s="21" t="s">
        <v>9</v>
      </c>
      <c r="C104" s="136" t="s">
        <v>543</v>
      </c>
      <c r="D104" s="220"/>
      <c r="E104" s="220"/>
      <c r="F104" s="220"/>
      <c r="G104" s="558"/>
      <c r="H104" s="21" t="s">
        <v>11</v>
      </c>
      <c r="I104" s="136" t="s">
        <v>1649</v>
      </c>
      <c r="J104" s="135"/>
      <c r="K104" s="335"/>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row>
    <row r="105" spans="1:130" outlineLevel="1">
      <c r="A105" s="21">
        <f t="shared" si="2"/>
        <v>36</v>
      </c>
      <c r="B105" s="21" t="s">
        <v>9</v>
      </c>
      <c r="C105" s="136" t="s">
        <v>543</v>
      </c>
      <c r="D105" s="220"/>
      <c r="E105" s="220"/>
      <c r="F105" s="220"/>
      <c r="G105" s="558"/>
      <c r="H105" s="21" t="s">
        <v>11</v>
      </c>
      <c r="I105" s="136" t="s">
        <v>1645</v>
      </c>
      <c r="J105" s="135"/>
      <c r="K105" s="335"/>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row>
    <row r="106" spans="1:130" outlineLevel="1">
      <c r="A106" s="21">
        <f t="shared" ref="A106:A137" si="3">IF($C106="","blank",MATCH($C106,$I$5:$I$201,0))</f>
        <v>36</v>
      </c>
      <c r="B106" s="21" t="s">
        <v>9</v>
      </c>
      <c r="C106" s="136" t="s">
        <v>543</v>
      </c>
      <c r="D106" s="220"/>
      <c r="E106" s="220"/>
      <c r="F106" s="220"/>
      <c r="G106" s="558"/>
      <c r="H106" s="21" t="s">
        <v>11</v>
      </c>
      <c r="I106" s="136" t="s">
        <v>1650</v>
      </c>
      <c r="J106" s="135"/>
      <c r="K106" s="335"/>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row>
    <row r="107" spans="1:130" outlineLevel="1">
      <c r="A107" s="21">
        <f t="shared" si="3"/>
        <v>36</v>
      </c>
      <c r="B107" s="21" t="s">
        <v>9</v>
      </c>
      <c r="C107" s="136" t="s">
        <v>543</v>
      </c>
      <c r="D107" s="220"/>
      <c r="E107" s="220"/>
      <c r="F107" s="220"/>
      <c r="G107" s="558" t="s">
        <v>1723</v>
      </c>
      <c r="H107" s="21" t="s">
        <v>9</v>
      </c>
      <c r="I107" s="136" t="s">
        <v>28</v>
      </c>
      <c r="J107" s="135"/>
      <c r="K107" s="335" t="s">
        <v>1522</v>
      </c>
      <c r="L107" s="335" t="s">
        <v>1523</v>
      </c>
      <c r="M107" s="335" t="s">
        <v>32</v>
      </c>
      <c r="N107" s="335" t="s">
        <v>94</v>
      </c>
      <c r="O107" s="335" t="s">
        <v>675</v>
      </c>
      <c r="P107" s="335" t="s">
        <v>674</v>
      </c>
      <c r="Q107" s="335" t="s">
        <v>1652</v>
      </c>
      <c r="R107" s="335" t="s">
        <v>676</v>
      </c>
      <c r="S107" s="335" t="s">
        <v>1651</v>
      </c>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row>
    <row r="108" spans="1:130" outlineLevel="1">
      <c r="A108" s="21">
        <f t="shared" si="3"/>
        <v>36</v>
      </c>
      <c r="B108" s="21" t="s">
        <v>9</v>
      </c>
      <c r="C108" s="136" t="s">
        <v>543</v>
      </c>
      <c r="D108" s="220"/>
      <c r="E108" s="220"/>
      <c r="F108" s="220"/>
      <c r="G108" s="558"/>
      <c r="H108" s="21" t="s">
        <v>1631</v>
      </c>
      <c r="I108" s="136" t="s">
        <v>1632</v>
      </c>
      <c r="J108" s="135"/>
      <c r="K108" s="335" t="s">
        <v>1633</v>
      </c>
      <c r="L108" s="335"/>
      <c r="M108" s="335"/>
      <c r="N108" s="335"/>
      <c r="O108" s="335"/>
      <c r="P108" s="335"/>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row>
    <row r="109" spans="1:130" outlineLevel="1">
      <c r="A109" s="21">
        <f t="shared" si="3"/>
        <v>36</v>
      </c>
      <c r="B109" s="21" t="s">
        <v>9</v>
      </c>
      <c r="C109" s="136" t="s">
        <v>543</v>
      </c>
      <c r="D109" s="220"/>
      <c r="E109" s="220"/>
      <c r="F109" s="220"/>
      <c r="G109" s="558"/>
      <c r="H109" s="21" t="s">
        <v>9</v>
      </c>
      <c r="I109" s="136" t="s">
        <v>1524</v>
      </c>
      <c r="J109" s="137"/>
      <c r="K109" s="335" t="s">
        <v>1525</v>
      </c>
      <c r="L109" s="335" t="s">
        <v>1526</v>
      </c>
      <c r="M109" s="490" t="s">
        <v>1247</v>
      </c>
      <c r="N109" s="335" t="s">
        <v>1522</v>
      </c>
      <c r="O109" s="335" t="s">
        <v>1248</v>
      </c>
      <c r="P109" s="490" t="s">
        <v>1527</v>
      </c>
      <c r="Q109" s="335" t="s">
        <v>1528</v>
      </c>
      <c r="R109" s="335" t="s">
        <v>1529</v>
      </c>
      <c r="S109" s="490" t="s">
        <v>1530</v>
      </c>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row>
    <row r="110" spans="1:130" outlineLevel="1">
      <c r="A110" s="21">
        <f t="shared" si="3"/>
        <v>36</v>
      </c>
      <c r="B110" s="21" t="s">
        <v>9</v>
      </c>
      <c r="C110" s="136" t="s">
        <v>543</v>
      </c>
      <c r="D110" s="220"/>
      <c r="E110" s="220"/>
      <c r="F110" s="220"/>
      <c r="G110" s="558" t="s">
        <v>1723</v>
      </c>
      <c r="H110" s="21" t="s">
        <v>11</v>
      </c>
      <c r="I110" s="136" t="s">
        <v>31</v>
      </c>
      <c r="J110" s="135"/>
      <c r="K110" s="335"/>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row>
    <row r="111" spans="1:130" outlineLevel="1">
      <c r="A111" s="21">
        <f t="shared" si="3"/>
        <v>36</v>
      </c>
      <c r="B111" s="21" t="s">
        <v>9</v>
      </c>
      <c r="C111" s="136" t="s">
        <v>543</v>
      </c>
      <c r="D111" s="220"/>
      <c r="E111" s="220"/>
      <c r="F111" s="220"/>
      <c r="G111" s="558"/>
      <c r="H111" s="21" t="s">
        <v>11</v>
      </c>
      <c r="I111" s="136" t="s">
        <v>202</v>
      </c>
      <c r="J111" s="135"/>
      <c r="K111" s="335"/>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row>
    <row r="112" spans="1:130" outlineLevel="1">
      <c r="A112" s="21">
        <f t="shared" si="3"/>
        <v>36</v>
      </c>
      <c r="B112" s="21" t="s">
        <v>9</v>
      </c>
      <c r="C112" s="136" t="s">
        <v>543</v>
      </c>
      <c r="D112" s="220"/>
      <c r="E112" s="220"/>
      <c r="F112" s="220"/>
      <c r="G112" s="558"/>
      <c r="H112" s="21" t="s">
        <v>9</v>
      </c>
      <c r="I112" s="136" t="s">
        <v>1655</v>
      </c>
      <c r="J112" s="135"/>
      <c r="K112" s="335"/>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row>
    <row r="113" spans="1:130" outlineLevel="1">
      <c r="A113" s="21">
        <f t="shared" si="3"/>
        <v>36</v>
      </c>
      <c r="B113" s="21" t="s">
        <v>9</v>
      </c>
      <c r="C113" s="136" t="s">
        <v>543</v>
      </c>
      <c r="D113" s="220"/>
      <c r="E113" s="220"/>
      <c r="F113" s="220"/>
      <c r="G113" s="558"/>
      <c r="H113" s="21" t="s">
        <v>0</v>
      </c>
      <c r="I113" s="136" t="s">
        <v>380</v>
      </c>
      <c r="J113" s="137"/>
      <c r="K113" s="335"/>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row>
    <row r="114" spans="1:130" outlineLevel="1">
      <c r="A114" s="21">
        <f t="shared" si="3"/>
        <v>36</v>
      </c>
      <c r="B114" s="21" t="s">
        <v>9</v>
      </c>
      <c r="C114" s="136" t="s">
        <v>543</v>
      </c>
      <c r="D114" s="220"/>
      <c r="E114" s="220"/>
      <c r="F114" s="220"/>
      <c r="G114" s="558"/>
      <c r="H114" s="21" t="s">
        <v>9</v>
      </c>
      <c r="I114" s="136" t="s">
        <v>380</v>
      </c>
      <c r="J114" s="137"/>
      <c r="K114" s="335"/>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row>
    <row r="115" spans="1:130" outlineLevel="1">
      <c r="A115" s="21">
        <f t="shared" si="3"/>
        <v>36</v>
      </c>
      <c r="B115" s="21" t="s">
        <v>9</v>
      </c>
      <c r="C115" s="136" t="s">
        <v>543</v>
      </c>
      <c r="D115" s="220"/>
      <c r="E115" s="220"/>
      <c r="F115" s="220"/>
      <c r="G115" s="558" t="s">
        <v>1667</v>
      </c>
      <c r="H115" s="21" t="s">
        <v>9</v>
      </c>
      <c r="I115" s="136" t="s">
        <v>410</v>
      </c>
      <c r="J115" s="137"/>
      <c r="K115" s="335" t="s">
        <v>851</v>
      </c>
      <c r="L115" s="335" t="s">
        <v>388</v>
      </c>
      <c r="M115" s="335" t="s">
        <v>1040</v>
      </c>
      <c r="N115" s="335" t="s">
        <v>386</v>
      </c>
      <c r="O115" s="335" t="s">
        <v>618</v>
      </c>
      <c r="P115" s="335" t="s">
        <v>411</v>
      </c>
      <c r="Q115" s="220" t="s">
        <v>1103</v>
      </c>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row>
    <row r="116" spans="1:130" outlineLevel="1">
      <c r="A116" s="21" t="str">
        <f t="shared" si="3"/>
        <v>blank</v>
      </c>
      <c r="B116" s="21"/>
      <c r="C116" s="136"/>
      <c r="D116" s="220"/>
      <c r="E116" s="220"/>
      <c r="F116" s="220"/>
      <c r="G116" s="558" t="s">
        <v>1668</v>
      </c>
      <c r="H116" s="21"/>
      <c r="I116" s="136"/>
      <c r="J116" s="137"/>
      <c r="K116" s="335"/>
      <c r="L116" s="335"/>
      <c r="M116" s="335"/>
      <c r="N116" s="335"/>
      <c r="O116" s="335"/>
      <c r="P116" s="335"/>
      <c r="Q116" s="220"/>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row>
    <row r="117" spans="1:130" outlineLevel="1">
      <c r="A117" s="21" t="str">
        <f t="shared" si="3"/>
        <v>blank</v>
      </c>
      <c r="B117" s="21"/>
      <c r="C117" s="136"/>
      <c r="D117" s="220"/>
      <c r="E117" s="220"/>
      <c r="F117" s="220"/>
      <c r="G117" s="558" t="s">
        <v>1669</v>
      </c>
      <c r="H117" s="21"/>
      <c r="I117" s="136"/>
      <c r="J117" s="137"/>
      <c r="K117" s="335"/>
      <c r="L117" s="335"/>
      <c r="M117" s="335"/>
      <c r="N117" s="335"/>
      <c r="O117" s="335"/>
      <c r="P117" s="335"/>
      <c r="Q117" s="220"/>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row>
    <row r="118" spans="1:130" outlineLevel="1">
      <c r="A118" s="21">
        <f t="shared" si="3"/>
        <v>36</v>
      </c>
      <c r="B118" s="21" t="s">
        <v>9</v>
      </c>
      <c r="C118" s="136" t="s">
        <v>543</v>
      </c>
      <c r="D118" s="220"/>
      <c r="E118" s="220"/>
      <c r="F118" s="220"/>
      <c r="G118" s="558"/>
      <c r="H118" s="21" t="s">
        <v>9</v>
      </c>
      <c r="I118" s="136" t="s">
        <v>1635</v>
      </c>
      <c r="J118" s="137"/>
      <c r="K118" s="335" t="s">
        <v>1103</v>
      </c>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row>
    <row r="119" spans="1:130" outlineLevel="1">
      <c r="A119" s="21">
        <f t="shared" si="3"/>
        <v>36</v>
      </c>
      <c r="B119" s="21" t="s">
        <v>9</v>
      </c>
      <c r="C119" s="136" t="s">
        <v>543</v>
      </c>
      <c r="D119" s="220"/>
      <c r="E119" s="220"/>
      <c r="F119" s="220"/>
      <c r="G119" s="558"/>
      <c r="H119" s="21" t="s">
        <v>9</v>
      </c>
      <c r="I119" s="136" t="s">
        <v>1636</v>
      </c>
      <c r="J119" s="137"/>
      <c r="K119" s="335" t="s">
        <v>1103</v>
      </c>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row>
    <row r="120" spans="1:130" outlineLevel="1">
      <c r="A120" s="21">
        <f t="shared" si="3"/>
        <v>36</v>
      </c>
      <c r="B120" s="21" t="s">
        <v>9</v>
      </c>
      <c r="C120" s="136" t="s">
        <v>543</v>
      </c>
      <c r="D120" s="220"/>
      <c r="E120" s="220"/>
      <c r="F120" s="220"/>
      <c r="G120" s="558"/>
      <c r="H120" s="21" t="s">
        <v>9</v>
      </c>
      <c r="I120" s="136" t="s">
        <v>1708</v>
      </c>
      <c r="J120" s="137"/>
      <c r="K120" s="335" t="s">
        <v>1707</v>
      </c>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row>
    <row r="121" spans="1:130" outlineLevel="1">
      <c r="A121" s="21">
        <f t="shared" si="3"/>
        <v>36</v>
      </c>
      <c r="B121" s="21" t="s">
        <v>9</v>
      </c>
      <c r="C121" s="136" t="s">
        <v>543</v>
      </c>
      <c r="D121" s="220"/>
      <c r="E121" s="220"/>
      <c r="F121" s="220"/>
      <c r="G121" s="558"/>
      <c r="H121" s="21" t="s">
        <v>9</v>
      </c>
      <c r="I121" s="136" t="s">
        <v>1263</v>
      </c>
      <c r="J121" s="137"/>
      <c r="K121" s="335"/>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c r="DX121" s="34"/>
      <c r="DY121" s="34"/>
      <c r="DZ121" s="34"/>
    </row>
    <row r="122" spans="1:130">
      <c r="A122" s="21">
        <f t="shared" si="3"/>
        <v>36</v>
      </c>
      <c r="B122" s="21" t="s">
        <v>9</v>
      </c>
      <c r="C122" s="136" t="s">
        <v>543</v>
      </c>
      <c r="D122" s="220"/>
      <c r="E122" s="220"/>
      <c r="F122" s="220"/>
      <c r="G122" s="558"/>
      <c r="H122" s="134" t="s">
        <v>18</v>
      </c>
      <c r="I122" s="341" t="s">
        <v>1226</v>
      </c>
      <c r="J122" s="135"/>
      <c r="K122" s="3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c r="DX122" s="34"/>
      <c r="DY122" s="34"/>
      <c r="DZ122" s="34"/>
    </row>
    <row r="123" spans="1:130" outlineLevel="1">
      <c r="A123" s="21">
        <f t="shared" si="3"/>
        <v>36</v>
      </c>
      <c r="B123" s="21" t="s">
        <v>9</v>
      </c>
      <c r="C123" s="136" t="s">
        <v>543</v>
      </c>
      <c r="D123" s="220"/>
      <c r="E123" s="220"/>
      <c r="F123" s="220"/>
      <c r="G123" s="558"/>
      <c r="H123" s="21" t="s">
        <v>10</v>
      </c>
      <c r="I123" s="136" t="s">
        <v>1657</v>
      </c>
      <c r="J123" s="135"/>
      <c r="K123" s="335"/>
      <c r="L123" s="335"/>
      <c r="M123" s="335"/>
      <c r="N123" s="335"/>
      <c r="O123" s="335"/>
      <c r="P123" s="335"/>
      <c r="Q123" s="335"/>
      <c r="R123" s="335"/>
      <c r="S123" s="335"/>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c r="DX123" s="34"/>
      <c r="DY123" s="34"/>
      <c r="DZ123" s="34"/>
    </row>
    <row r="124" spans="1:130" outlineLevel="1">
      <c r="A124" s="21">
        <f t="shared" si="3"/>
        <v>36</v>
      </c>
      <c r="B124" s="21" t="s">
        <v>9</v>
      </c>
      <c r="C124" s="136" t="s">
        <v>543</v>
      </c>
      <c r="D124" s="220"/>
      <c r="E124" s="220"/>
      <c r="F124" s="220"/>
      <c r="G124" s="558"/>
      <c r="H124" s="21" t="s">
        <v>10</v>
      </c>
      <c r="I124" s="136" t="s">
        <v>1658</v>
      </c>
      <c r="J124" s="135"/>
      <c r="K124" s="335"/>
      <c r="L124" s="335"/>
      <c r="M124" s="335"/>
      <c r="N124" s="335"/>
      <c r="O124" s="335"/>
      <c r="P124" s="335"/>
      <c r="Q124" s="335"/>
      <c r="R124" s="335"/>
      <c r="S124" s="335"/>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row>
    <row r="125" spans="1:130" outlineLevel="1">
      <c r="A125" s="21">
        <f t="shared" si="3"/>
        <v>36</v>
      </c>
      <c r="B125" s="21" t="s">
        <v>9</v>
      </c>
      <c r="C125" s="136" t="s">
        <v>543</v>
      </c>
      <c r="D125" s="220"/>
      <c r="E125" s="220"/>
      <c r="F125" s="220"/>
      <c r="G125" s="558"/>
      <c r="H125" s="21" t="s">
        <v>10</v>
      </c>
      <c r="I125" s="136" t="s">
        <v>17</v>
      </c>
      <c r="J125" s="135"/>
      <c r="K125" s="335"/>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c r="DX125" s="34"/>
      <c r="DY125" s="34"/>
      <c r="DZ125" s="34"/>
    </row>
    <row r="126" spans="1:130" outlineLevel="1">
      <c r="A126" s="21">
        <f t="shared" si="3"/>
        <v>36</v>
      </c>
      <c r="B126" s="21" t="s">
        <v>9</v>
      </c>
      <c r="C126" s="136" t="s">
        <v>543</v>
      </c>
      <c r="D126" s="220"/>
      <c r="E126" s="220"/>
      <c r="F126" s="220"/>
      <c r="G126" s="558"/>
      <c r="H126" s="21" t="s">
        <v>10</v>
      </c>
      <c r="I126" s="136" t="s">
        <v>16</v>
      </c>
      <c r="J126" s="135"/>
      <c r="K126" s="335"/>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row>
    <row r="127" spans="1:130" outlineLevel="1">
      <c r="A127" s="21">
        <f t="shared" si="3"/>
        <v>36</v>
      </c>
      <c r="B127" s="21" t="s">
        <v>9</v>
      </c>
      <c r="C127" s="136" t="s">
        <v>543</v>
      </c>
      <c r="D127" s="220"/>
      <c r="E127" s="220"/>
      <c r="F127" s="220"/>
      <c r="G127" s="558"/>
      <c r="H127" s="21" t="s">
        <v>10</v>
      </c>
      <c r="I127" s="136" t="s">
        <v>1324</v>
      </c>
      <c r="J127" s="135"/>
      <c r="K127" s="335" t="s">
        <v>1213</v>
      </c>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c r="DX127" s="34"/>
      <c r="DY127" s="34"/>
      <c r="DZ127" s="34"/>
    </row>
    <row r="128" spans="1:130" outlineLevel="1">
      <c r="A128" s="21">
        <f t="shared" si="3"/>
        <v>36</v>
      </c>
      <c r="B128" s="21" t="s">
        <v>9</v>
      </c>
      <c r="C128" s="136" t="s">
        <v>543</v>
      </c>
      <c r="D128" s="220"/>
      <c r="E128" s="220"/>
      <c r="F128" s="220"/>
      <c r="G128" s="558"/>
      <c r="H128" s="21" t="s">
        <v>10</v>
      </c>
      <c r="I128" s="136" t="s">
        <v>1339</v>
      </c>
      <c r="J128" s="135"/>
      <c r="K128" s="335" t="s">
        <v>1213</v>
      </c>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row>
    <row r="129" spans="1:130" outlineLevel="1">
      <c r="A129" s="21">
        <f t="shared" si="3"/>
        <v>36</v>
      </c>
      <c r="B129" s="21" t="s">
        <v>9</v>
      </c>
      <c r="C129" s="136" t="s">
        <v>543</v>
      </c>
      <c r="D129" s="220"/>
      <c r="E129" s="220"/>
      <c r="F129" s="220"/>
      <c r="G129" s="558"/>
      <c r="H129" s="21" t="s">
        <v>10</v>
      </c>
      <c r="I129" s="136" t="s">
        <v>286</v>
      </c>
      <c r="J129" s="137"/>
      <c r="K129" s="335"/>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c r="DX129" s="34"/>
      <c r="DY129" s="34"/>
      <c r="DZ129" s="34"/>
    </row>
    <row r="130" spans="1:130" outlineLevel="1">
      <c r="A130" s="21">
        <f t="shared" si="3"/>
        <v>36</v>
      </c>
      <c r="B130" s="21" t="s">
        <v>9</v>
      </c>
      <c r="C130" s="136" t="s">
        <v>543</v>
      </c>
      <c r="D130" s="220"/>
      <c r="E130" s="220"/>
      <c r="F130" s="220"/>
      <c r="G130" s="558"/>
      <c r="H130" s="21" t="s">
        <v>10</v>
      </c>
      <c r="I130" s="136" t="s">
        <v>287</v>
      </c>
      <c r="J130" s="137"/>
      <c r="K130" s="335"/>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c r="DX130" s="34"/>
      <c r="DY130" s="34"/>
      <c r="DZ130" s="34"/>
    </row>
    <row r="131" spans="1:130" outlineLevel="1">
      <c r="A131" s="21">
        <f t="shared" si="3"/>
        <v>36</v>
      </c>
      <c r="B131" s="21" t="s">
        <v>9</v>
      </c>
      <c r="C131" s="136" t="s">
        <v>543</v>
      </c>
      <c r="D131" s="220"/>
      <c r="E131" s="220"/>
      <c r="F131" s="220"/>
      <c r="G131" s="558"/>
      <c r="H131" s="21" t="s">
        <v>10</v>
      </c>
      <c r="I131" s="136" t="s">
        <v>1499</v>
      </c>
      <c r="J131" s="137"/>
      <c r="K131" s="335"/>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c r="DX131" s="34"/>
      <c r="DY131" s="34"/>
      <c r="DZ131" s="34"/>
    </row>
    <row r="132" spans="1:130" outlineLevel="1">
      <c r="A132" s="21">
        <f t="shared" si="3"/>
        <v>36</v>
      </c>
      <c r="B132" s="21" t="s">
        <v>9</v>
      </c>
      <c r="C132" s="136" t="s">
        <v>543</v>
      </c>
      <c r="D132" s="220"/>
      <c r="E132" s="220"/>
      <c r="F132" s="220"/>
      <c r="G132" s="558" t="s">
        <v>1665</v>
      </c>
      <c r="H132" s="21" t="s">
        <v>10</v>
      </c>
      <c r="I132" s="136" t="s">
        <v>14</v>
      </c>
      <c r="J132" s="135"/>
      <c r="K132" s="335" t="s">
        <v>6</v>
      </c>
      <c r="L132" s="335" t="s">
        <v>7</v>
      </c>
      <c r="M132" s="335" t="s">
        <v>8</v>
      </c>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row>
    <row r="133" spans="1:130" outlineLevel="1">
      <c r="A133" s="21">
        <f t="shared" si="3"/>
        <v>36</v>
      </c>
      <c r="B133" s="21" t="s">
        <v>9</v>
      </c>
      <c r="C133" s="136" t="s">
        <v>543</v>
      </c>
      <c r="D133" s="220"/>
      <c r="E133" s="220"/>
      <c r="F133" s="220"/>
      <c r="G133" s="558"/>
      <c r="H133" s="21" t="s">
        <v>9</v>
      </c>
      <c r="I133" s="136" t="s">
        <v>945</v>
      </c>
      <c r="J133" s="137"/>
      <c r="K133" s="335" t="s">
        <v>944</v>
      </c>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row>
    <row r="134" spans="1:130" outlineLevel="1">
      <c r="A134" s="21">
        <f t="shared" si="3"/>
        <v>36</v>
      </c>
      <c r="B134" s="21" t="s">
        <v>9</v>
      </c>
      <c r="C134" s="136" t="s">
        <v>543</v>
      </c>
      <c r="D134" s="220"/>
      <c r="E134" s="220"/>
      <c r="F134" s="220"/>
      <c r="G134" s="558"/>
      <c r="H134" s="21" t="s">
        <v>10</v>
      </c>
      <c r="I134" s="136" t="s">
        <v>19</v>
      </c>
      <c r="J134" s="135"/>
      <c r="K134" s="335" t="s">
        <v>851</v>
      </c>
      <c r="L134" s="335" t="s">
        <v>593</v>
      </c>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row>
    <row r="135" spans="1:130" outlineLevel="1">
      <c r="A135" s="21">
        <f t="shared" si="3"/>
        <v>36</v>
      </c>
      <c r="B135" s="21" t="s">
        <v>9</v>
      </c>
      <c r="C135" s="136" t="s">
        <v>543</v>
      </c>
      <c r="D135" s="220"/>
      <c r="E135" s="220"/>
      <c r="F135" s="220"/>
      <c r="G135" s="558" t="s">
        <v>1668</v>
      </c>
      <c r="H135" s="21" t="s">
        <v>10</v>
      </c>
      <c r="I135" s="136" t="s">
        <v>723</v>
      </c>
      <c r="J135" s="135"/>
      <c r="K135" s="335" t="s">
        <v>6</v>
      </c>
      <c r="L135" s="335" t="s">
        <v>724</v>
      </c>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c r="DX135" s="34"/>
      <c r="DY135" s="34"/>
      <c r="DZ135" s="34"/>
    </row>
    <row r="136" spans="1:130" outlineLevel="1">
      <c r="A136" s="21">
        <f t="shared" si="3"/>
        <v>36</v>
      </c>
      <c r="B136" s="21" t="s">
        <v>9</v>
      </c>
      <c r="C136" s="136" t="s">
        <v>543</v>
      </c>
      <c r="D136" s="220"/>
      <c r="E136" s="220"/>
      <c r="F136" s="220"/>
      <c r="G136" s="558" t="s">
        <v>1668</v>
      </c>
      <c r="H136" s="21" t="s">
        <v>10</v>
      </c>
      <c r="I136" s="136" t="s">
        <v>837</v>
      </c>
      <c r="J136" s="135"/>
      <c r="K136" s="335" t="s">
        <v>6</v>
      </c>
      <c r="L136" s="335" t="s">
        <v>724</v>
      </c>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c r="DX136" s="34"/>
      <c r="DY136" s="34"/>
      <c r="DZ136" s="34"/>
    </row>
    <row r="137" spans="1:130" outlineLevel="1">
      <c r="A137" s="21">
        <f t="shared" si="3"/>
        <v>36</v>
      </c>
      <c r="B137" s="21" t="s">
        <v>9</v>
      </c>
      <c r="C137" s="136" t="s">
        <v>543</v>
      </c>
      <c r="D137" s="220"/>
      <c r="E137" s="220"/>
      <c r="F137" s="220"/>
      <c r="G137" s="558" t="s">
        <v>1668</v>
      </c>
      <c r="H137" s="21" t="s">
        <v>10</v>
      </c>
      <c r="I137" s="136" t="s">
        <v>958</v>
      </c>
      <c r="J137" s="135"/>
      <c r="K137" s="335" t="s">
        <v>6</v>
      </c>
      <c r="L137" s="335" t="s">
        <v>724</v>
      </c>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row>
    <row r="138" spans="1:130" outlineLevel="1">
      <c r="A138" s="21">
        <f t="shared" ref="A138:A157" si="4">IF($C138="","blank",MATCH($C138,$I$5:$I$201,0))</f>
        <v>36</v>
      </c>
      <c r="B138" s="21" t="s">
        <v>9</v>
      </c>
      <c r="C138" s="136" t="s">
        <v>543</v>
      </c>
      <c r="D138" s="220"/>
      <c r="E138" s="220"/>
      <c r="F138" s="220"/>
      <c r="G138" s="558"/>
      <c r="H138" s="21" t="s">
        <v>10</v>
      </c>
      <c r="I138" s="136" t="s">
        <v>1600</v>
      </c>
      <c r="J138" s="135"/>
      <c r="K138" s="335" t="s">
        <v>6</v>
      </c>
      <c r="L138" s="335" t="s">
        <v>724</v>
      </c>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row>
    <row r="139" spans="1:130" outlineLevel="1">
      <c r="A139" s="21">
        <f t="shared" si="4"/>
        <v>36</v>
      </c>
      <c r="B139" s="21" t="s">
        <v>9</v>
      </c>
      <c r="C139" s="136" t="s">
        <v>543</v>
      </c>
      <c r="D139" s="220"/>
      <c r="E139" s="220"/>
      <c r="F139" s="220"/>
      <c r="G139" s="558" t="s">
        <v>1668</v>
      </c>
      <c r="H139" s="21" t="s">
        <v>10</v>
      </c>
      <c r="I139" s="136" t="s">
        <v>364</v>
      </c>
      <c r="J139" s="135"/>
      <c r="K139" s="335"/>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row>
    <row r="140" spans="1:130" outlineLevel="1">
      <c r="A140" s="21">
        <f t="shared" si="4"/>
        <v>36</v>
      </c>
      <c r="B140" s="21" t="s">
        <v>9</v>
      </c>
      <c r="C140" s="136" t="s">
        <v>543</v>
      </c>
      <c r="D140" s="220"/>
      <c r="E140" s="220"/>
      <c r="F140" s="220"/>
      <c r="G140" s="558" t="s">
        <v>1668</v>
      </c>
      <c r="H140" s="21" t="s">
        <v>10</v>
      </c>
      <c r="I140" s="136" t="s">
        <v>365</v>
      </c>
      <c r="J140" s="135"/>
      <c r="K140" s="335"/>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row>
    <row r="141" spans="1:130" outlineLevel="1">
      <c r="A141" s="21">
        <f t="shared" si="4"/>
        <v>36</v>
      </c>
      <c r="B141" s="21" t="s">
        <v>9</v>
      </c>
      <c r="C141" s="136" t="s">
        <v>543</v>
      </c>
      <c r="D141" s="220"/>
      <c r="E141" s="220"/>
      <c r="F141" s="220"/>
      <c r="G141" s="558"/>
      <c r="H141" s="21" t="s">
        <v>10</v>
      </c>
      <c r="I141" s="136" t="s">
        <v>835</v>
      </c>
      <c r="J141" s="135"/>
      <c r="K141" s="335"/>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c r="DT141" s="34"/>
      <c r="DU141" s="34"/>
      <c r="DV141" s="34"/>
      <c r="DW141" s="34"/>
      <c r="DX141" s="34"/>
      <c r="DY141" s="34"/>
      <c r="DZ141" s="34"/>
    </row>
    <row r="142" spans="1:130" outlineLevel="1">
      <c r="A142" s="21">
        <f t="shared" si="4"/>
        <v>36</v>
      </c>
      <c r="B142" s="21" t="s">
        <v>9</v>
      </c>
      <c r="C142" s="136" t="s">
        <v>543</v>
      </c>
      <c r="D142" s="220"/>
      <c r="E142" s="220"/>
      <c r="F142" s="220"/>
      <c r="G142" s="558"/>
      <c r="H142" s="21" t="s">
        <v>10</v>
      </c>
      <c r="I142" s="136" t="s">
        <v>1601</v>
      </c>
      <c r="J142" s="135"/>
      <c r="K142" s="335"/>
      <c r="L142" s="335"/>
      <c r="M142" s="335"/>
      <c r="N142" s="335"/>
      <c r="O142" s="335"/>
      <c r="P142" s="335"/>
      <c r="Q142" s="335"/>
      <c r="R142" s="335"/>
      <c r="S142" s="335"/>
      <c r="T142" s="335"/>
      <c r="U142" s="335"/>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row>
    <row r="143" spans="1:130" outlineLevel="1">
      <c r="A143" s="21">
        <f t="shared" si="4"/>
        <v>36</v>
      </c>
      <c r="B143" s="21" t="s">
        <v>9</v>
      </c>
      <c r="C143" s="136" t="s">
        <v>543</v>
      </c>
      <c r="D143" s="220"/>
      <c r="E143" s="220"/>
      <c r="F143" s="220"/>
      <c r="G143" s="558"/>
      <c r="H143" s="21" t="s">
        <v>10</v>
      </c>
      <c r="I143" s="136" t="s">
        <v>894</v>
      </c>
      <c r="J143" s="135"/>
      <c r="K143" s="46" t="s">
        <v>1243</v>
      </c>
      <c r="L143" s="34" t="s">
        <v>1246</v>
      </c>
      <c r="M143" s="34" t="s">
        <v>1248</v>
      </c>
      <c r="N143" s="34" t="s">
        <v>1206</v>
      </c>
      <c r="O143" s="34" t="s">
        <v>1207</v>
      </c>
      <c r="P143" s="335"/>
      <c r="Q143" s="335"/>
      <c r="R143" s="335"/>
      <c r="S143" s="335"/>
      <c r="T143" s="335"/>
      <c r="U143" s="335"/>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c r="DS143" s="34"/>
      <c r="DT143" s="34"/>
    </row>
    <row r="144" spans="1:130" outlineLevel="1">
      <c r="A144" s="21">
        <f t="shared" si="4"/>
        <v>36</v>
      </c>
      <c r="B144" s="21" t="s">
        <v>9</v>
      </c>
      <c r="C144" s="136" t="s">
        <v>543</v>
      </c>
      <c r="D144" s="220"/>
      <c r="E144" s="220"/>
      <c r="F144" s="220"/>
      <c r="G144" s="558"/>
      <c r="H144" s="21" t="s">
        <v>10</v>
      </c>
      <c r="I144" s="136" t="s">
        <v>836</v>
      </c>
      <c r="J144" s="135"/>
      <c r="K144" s="335"/>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row>
    <row r="145" spans="1:130" outlineLevel="1">
      <c r="A145" s="21">
        <f t="shared" si="4"/>
        <v>36</v>
      </c>
      <c r="B145" s="21" t="s">
        <v>9</v>
      </c>
      <c r="C145" s="136" t="s">
        <v>543</v>
      </c>
      <c r="D145" s="220"/>
      <c r="E145" s="220"/>
      <c r="F145" s="220"/>
      <c r="G145" s="558"/>
      <c r="H145" s="21" t="s">
        <v>10</v>
      </c>
      <c r="I145" s="136" t="s">
        <v>1717</v>
      </c>
      <c r="J145" s="135"/>
      <c r="K145" s="46"/>
      <c r="L145" s="46"/>
      <c r="M145" s="46"/>
      <c r="N145" s="46"/>
      <c r="O145" s="46"/>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c r="DU145" s="34"/>
      <c r="DV145" s="34"/>
      <c r="DW145" s="34"/>
      <c r="DX145" s="34"/>
      <c r="DY145" s="34"/>
      <c r="DZ145" s="34"/>
    </row>
    <row r="146" spans="1:130" outlineLevel="1">
      <c r="A146" s="21">
        <f t="shared" si="4"/>
        <v>36</v>
      </c>
      <c r="B146" s="21" t="s">
        <v>9</v>
      </c>
      <c r="C146" s="136" t="s">
        <v>543</v>
      </c>
      <c r="D146" s="220"/>
      <c r="E146" s="220"/>
      <c r="F146" s="220"/>
      <c r="G146" s="558"/>
      <c r="H146" s="21" t="s">
        <v>10</v>
      </c>
      <c r="I146" s="136" t="s">
        <v>895</v>
      </c>
      <c r="J146" s="135"/>
      <c r="K146" s="46" t="s">
        <v>1340</v>
      </c>
      <c r="L146" s="34" t="s">
        <v>1342</v>
      </c>
      <c r="M146" s="34" t="s">
        <v>1249</v>
      </c>
      <c r="N146" s="34" t="s">
        <v>1718</v>
      </c>
      <c r="O146" s="34" t="s">
        <v>1719</v>
      </c>
      <c r="P146" s="34" t="s">
        <v>1720</v>
      </c>
      <c r="Q146" s="34" t="s">
        <v>1341</v>
      </c>
      <c r="R146" s="46"/>
      <c r="S146" s="46"/>
      <c r="T146" s="46"/>
      <c r="U146" s="46"/>
      <c r="V146" s="46"/>
      <c r="W146" s="46"/>
      <c r="X146" s="46"/>
      <c r="Y146" s="46"/>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row>
    <row r="147" spans="1:130" outlineLevel="1">
      <c r="A147" s="21">
        <f t="shared" si="4"/>
        <v>36</v>
      </c>
      <c r="B147" s="21" t="s">
        <v>9</v>
      </c>
      <c r="C147" s="136" t="s">
        <v>543</v>
      </c>
      <c r="D147" s="220"/>
      <c r="E147" s="220"/>
      <c r="F147" s="220"/>
      <c r="G147" s="558"/>
      <c r="H147" s="21" t="s">
        <v>10</v>
      </c>
      <c r="I147" s="136" t="s">
        <v>838</v>
      </c>
      <c r="J147" s="135"/>
      <c r="K147" s="335"/>
      <c r="L147" s="335"/>
      <c r="M147" s="335"/>
      <c r="N147" s="335"/>
      <c r="O147" s="335"/>
      <c r="P147" s="335"/>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row>
    <row r="148" spans="1:130" outlineLevel="1">
      <c r="A148" s="21">
        <f t="shared" si="4"/>
        <v>36</v>
      </c>
      <c r="B148" s="21" t="s">
        <v>9</v>
      </c>
      <c r="C148" s="136" t="s">
        <v>543</v>
      </c>
      <c r="D148" s="220"/>
      <c r="E148" s="220"/>
      <c r="F148" s="220"/>
      <c r="G148" s="558" t="s">
        <v>1666</v>
      </c>
      <c r="H148" s="21" t="s">
        <v>10</v>
      </c>
      <c r="I148" s="136" t="s">
        <v>842</v>
      </c>
      <c r="J148" s="135"/>
      <c r="K148" s="335" t="s">
        <v>843</v>
      </c>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c r="DT148" s="34"/>
      <c r="DU148" s="34"/>
      <c r="DV148" s="34"/>
      <c r="DW148" s="34"/>
      <c r="DX148" s="34"/>
      <c r="DY148" s="34"/>
      <c r="DZ148" s="34"/>
    </row>
    <row r="149" spans="1:130" outlineLevel="1">
      <c r="A149" s="21">
        <f t="shared" si="4"/>
        <v>36</v>
      </c>
      <c r="B149" s="21" t="s">
        <v>9</v>
      </c>
      <c r="C149" s="136" t="s">
        <v>543</v>
      </c>
      <c r="D149" s="220"/>
      <c r="E149" s="220"/>
      <c r="F149" s="220"/>
      <c r="G149" s="558"/>
      <c r="H149" s="21" t="s">
        <v>10</v>
      </c>
      <c r="I149" s="136" t="s">
        <v>839</v>
      </c>
      <c r="J149" s="135"/>
      <c r="K149" s="335"/>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row>
    <row r="150" spans="1:130" outlineLevel="1">
      <c r="A150" s="21">
        <f t="shared" si="4"/>
        <v>36</v>
      </c>
      <c r="B150" s="21" t="s">
        <v>9</v>
      </c>
      <c r="C150" s="136" t="s">
        <v>543</v>
      </c>
      <c r="D150" s="220"/>
      <c r="E150" s="220"/>
      <c r="F150" s="220"/>
      <c r="G150" s="558" t="s">
        <v>1666</v>
      </c>
      <c r="H150" s="21" t="s">
        <v>10</v>
      </c>
      <c r="I150" s="136" t="s">
        <v>841</v>
      </c>
      <c r="J150" s="135"/>
      <c r="K150" s="335" t="s">
        <v>913</v>
      </c>
      <c r="L150" s="335" t="s">
        <v>1015</v>
      </c>
      <c r="M150" s="335" t="s">
        <v>1016</v>
      </c>
      <c r="N150" s="335" t="s">
        <v>1017</v>
      </c>
      <c r="O150" s="335" t="s">
        <v>1014</v>
      </c>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row>
    <row r="151" spans="1:130" outlineLevel="1">
      <c r="A151" s="21">
        <f t="shared" si="4"/>
        <v>36</v>
      </c>
      <c r="B151" s="21" t="s">
        <v>9</v>
      </c>
      <c r="C151" s="136" t="s">
        <v>543</v>
      </c>
      <c r="D151" s="220"/>
      <c r="E151" s="220"/>
      <c r="F151" s="220"/>
      <c r="G151" s="558"/>
      <c r="H151" s="21" t="s">
        <v>10</v>
      </c>
      <c r="I151" s="136" t="s">
        <v>397</v>
      </c>
      <c r="J151" s="135"/>
      <c r="K151" s="335"/>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c r="DT151" s="34"/>
      <c r="DU151" s="34"/>
      <c r="DV151" s="34"/>
      <c r="DW151" s="34"/>
      <c r="DX151" s="34"/>
      <c r="DY151" s="34"/>
      <c r="DZ151" s="34"/>
    </row>
    <row r="152" spans="1:130" outlineLevel="1">
      <c r="A152" s="21">
        <f t="shared" si="4"/>
        <v>36</v>
      </c>
      <c r="B152" s="21" t="s">
        <v>9</v>
      </c>
      <c r="C152" s="136" t="s">
        <v>543</v>
      </c>
      <c r="D152" s="220"/>
      <c r="E152" s="220"/>
      <c r="F152" s="220"/>
      <c r="G152" s="558"/>
      <c r="H152" s="21" t="s">
        <v>10</v>
      </c>
      <c r="I152" s="136" t="s">
        <v>1371</v>
      </c>
      <c r="J152" s="135"/>
      <c r="K152" s="335"/>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c r="DS152" s="34"/>
      <c r="DT152" s="34"/>
      <c r="DU152" s="34"/>
      <c r="DV152" s="34"/>
      <c r="DW152" s="34"/>
      <c r="DX152" s="34"/>
      <c r="DY152" s="34"/>
      <c r="DZ152" s="34"/>
    </row>
    <row r="153" spans="1:130" outlineLevel="1">
      <c r="A153" s="21">
        <f t="shared" si="4"/>
        <v>36</v>
      </c>
      <c r="B153" s="21" t="s">
        <v>9</v>
      </c>
      <c r="C153" s="136" t="s">
        <v>543</v>
      </c>
      <c r="D153" s="220"/>
      <c r="E153" s="220"/>
      <c r="F153" s="220"/>
      <c r="G153" s="558"/>
      <c r="H153" s="21" t="s">
        <v>10</v>
      </c>
      <c r="I153" s="136" t="s">
        <v>1331</v>
      </c>
      <c r="J153" s="135"/>
      <c r="K153" s="490" t="s">
        <v>913</v>
      </c>
      <c r="L153" s="335" t="s">
        <v>1333</v>
      </c>
      <c r="M153" s="335" t="s">
        <v>1334</v>
      </c>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c r="DS153" s="34"/>
      <c r="DT153" s="34"/>
      <c r="DU153" s="34"/>
      <c r="DV153" s="34"/>
      <c r="DW153" s="34"/>
      <c r="DX153" s="34"/>
      <c r="DY153" s="34"/>
      <c r="DZ153" s="34"/>
    </row>
    <row r="154" spans="1:130" outlineLevel="1">
      <c r="A154" s="21">
        <f t="shared" si="4"/>
        <v>36</v>
      </c>
      <c r="B154" s="21" t="s">
        <v>9</v>
      </c>
      <c r="C154" s="136" t="s">
        <v>543</v>
      </c>
      <c r="D154" s="220"/>
      <c r="E154" s="220"/>
      <c r="F154" s="220"/>
      <c r="G154" s="558"/>
      <c r="H154" s="21" t="s">
        <v>10</v>
      </c>
      <c r="I154" s="136" t="s">
        <v>1533</v>
      </c>
      <c r="J154" s="137"/>
      <c r="K154" s="335"/>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c r="DS154" s="34"/>
      <c r="DT154" s="34"/>
      <c r="DU154" s="34"/>
      <c r="DV154" s="34"/>
      <c r="DW154" s="34"/>
      <c r="DX154" s="34"/>
      <c r="DY154" s="34"/>
      <c r="DZ154" s="34"/>
    </row>
    <row r="155" spans="1:130" outlineLevel="1">
      <c r="A155" s="21">
        <f t="shared" si="4"/>
        <v>36</v>
      </c>
      <c r="B155" s="21" t="s">
        <v>9</v>
      </c>
      <c r="C155" s="136" t="s">
        <v>543</v>
      </c>
      <c r="D155" s="220"/>
      <c r="E155" s="220"/>
      <c r="F155" s="220"/>
      <c r="G155" s="558"/>
      <c r="H155" s="21" t="s">
        <v>10</v>
      </c>
      <c r="I155" s="136" t="s">
        <v>313</v>
      </c>
      <c r="J155" s="135"/>
      <c r="K155" s="335" t="s">
        <v>354</v>
      </c>
      <c r="L155" s="335" t="s">
        <v>388</v>
      </c>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row>
    <row r="156" spans="1:130" outlineLevel="1">
      <c r="A156" s="21">
        <f t="shared" si="4"/>
        <v>36</v>
      </c>
      <c r="B156" s="21" t="s">
        <v>9</v>
      </c>
      <c r="C156" s="136" t="s">
        <v>543</v>
      </c>
      <c r="D156" s="220"/>
      <c r="E156" s="220"/>
      <c r="F156" s="220"/>
      <c r="G156" s="558"/>
      <c r="H156" s="21" t="s">
        <v>10</v>
      </c>
      <c r="I156" s="136" t="s">
        <v>957</v>
      </c>
      <c r="J156" s="135"/>
      <c r="K156" s="335" t="s">
        <v>354</v>
      </c>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row>
    <row r="157" spans="1:130" outlineLevel="1">
      <c r="A157" s="21">
        <f t="shared" si="4"/>
        <v>36</v>
      </c>
      <c r="B157" s="21" t="s">
        <v>9</v>
      </c>
      <c r="C157" s="136" t="s">
        <v>543</v>
      </c>
      <c r="D157" s="220"/>
      <c r="E157" s="220"/>
      <c r="F157" s="220"/>
      <c r="G157" s="558" t="s">
        <v>1666</v>
      </c>
      <c r="H157" s="21" t="s">
        <v>10</v>
      </c>
      <c r="I157" s="136" t="s">
        <v>398</v>
      </c>
      <c r="J157" s="137"/>
      <c r="K157" s="335"/>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row>
    <row r="158" spans="1:130" outlineLevel="1">
      <c r="A158" s="21"/>
      <c r="B158" s="21"/>
      <c r="C158" s="136"/>
      <c r="D158" s="220"/>
      <c r="E158" s="220"/>
      <c r="F158" s="220"/>
      <c r="G158" s="558" t="s">
        <v>1668</v>
      </c>
      <c r="H158" s="21"/>
      <c r="I158" s="136"/>
      <c r="J158" s="137"/>
      <c r="K158" s="335"/>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row>
    <row r="159" spans="1:130" outlineLevel="1">
      <c r="A159" s="21">
        <f t="shared" ref="A159:A222" si="5">IF($C159="","blank",MATCH($C159,$I$5:$I$201,0))</f>
        <v>36</v>
      </c>
      <c r="B159" s="21" t="s">
        <v>9</v>
      </c>
      <c r="C159" s="136" t="s">
        <v>543</v>
      </c>
      <c r="D159" s="220"/>
      <c r="E159" s="220"/>
      <c r="F159" s="220"/>
      <c r="G159" s="558" t="s">
        <v>1666</v>
      </c>
      <c r="H159" s="21" t="s">
        <v>10</v>
      </c>
      <c r="I159" s="136" t="s">
        <v>355</v>
      </c>
      <c r="J159" s="137"/>
      <c r="K159" s="335" t="s">
        <v>356</v>
      </c>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row>
    <row r="160" spans="1:130" outlineLevel="1">
      <c r="A160" s="21">
        <f t="shared" si="5"/>
        <v>36</v>
      </c>
      <c r="B160" s="21" t="s">
        <v>9</v>
      </c>
      <c r="C160" s="136" t="s">
        <v>543</v>
      </c>
      <c r="D160" s="220"/>
      <c r="E160" s="220"/>
      <c r="F160" s="220"/>
      <c r="G160" s="558" t="s">
        <v>1666</v>
      </c>
      <c r="H160" s="21" t="s">
        <v>10</v>
      </c>
      <c r="I160" s="136" t="s">
        <v>844</v>
      </c>
      <c r="J160" s="137"/>
      <c r="K160" s="335" t="s">
        <v>845</v>
      </c>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row>
    <row r="161" spans="1:130" outlineLevel="1">
      <c r="A161" s="21">
        <f t="shared" si="5"/>
        <v>36</v>
      </c>
      <c r="B161" s="21" t="s">
        <v>9</v>
      </c>
      <c r="C161" s="136" t="s">
        <v>543</v>
      </c>
      <c r="D161" s="220"/>
      <c r="E161" s="220"/>
      <c r="F161" s="220"/>
      <c r="G161" s="558" t="s">
        <v>1666</v>
      </c>
      <c r="H161" s="21" t="s">
        <v>10</v>
      </c>
      <c r="I161" s="136" t="s">
        <v>1079</v>
      </c>
      <c r="J161" s="137"/>
      <c r="K161" s="335" t="s">
        <v>6</v>
      </c>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row>
    <row r="162" spans="1:130" outlineLevel="1">
      <c r="A162" s="21">
        <f t="shared" si="5"/>
        <v>36</v>
      </c>
      <c r="B162" s="21" t="s">
        <v>9</v>
      </c>
      <c r="C162" s="136" t="s">
        <v>543</v>
      </c>
      <c r="D162" s="220"/>
      <c r="E162" s="220"/>
      <c r="F162" s="220"/>
      <c r="G162" s="558" t="s">
        <v>1666</v>
      </c>
      <c r="H162" s="21" t="s">
        <v>10</v>
      </c>
      <c r="I162" s="136" t="s">
        <v>290</v>
      </c>
      <c r="J162" s="137"/>
      <c r="K162" s="335" t="s">
        <v>6</v>
      </c>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row>
    <row r="163" spans="1:130" outlineLevel="1">
      <c r="A163" s="21">
        <f t="shared" si="5"/>
        <v>36</v>
      </c>
      <c r="B163" s="21" t="s">
        <v>9</v>
      </c>
      <c r="C163" s="136" t="s">
        <v>543</v>
      </c>
      <c r="D163" s="220"/>
      <c r="E163" s="220"/>
      <c r="F163" s="220"/>
      <c r="G163" s="558" t="s">
        <v>1666</v>
      </c>
      <c r="H163" s="21" t="s">
        <v>10</v>
      </c>
      <c r="I163" s="136" t="s">
        <v>291</v>
      </c>
      <c r="J163" s="137"/>
      <c r="K163" s="335" t="s">
        <v>6</v>
      </c>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row>
    <row r="164" spans="1:130" outlineLevel="1">
      <c r="A164" s="21">
        <f t="shared" si="5"/>
        <v>36</v>
      </c>
      <c r="B164" s="21" t="s">
        <v>9</v>
      </c>
      <c r="C164" s="136" t="s">
        <v>543</v>
      </c>
      <c r="D164" s="220"/>
      <c r="E164" s="220"/>
      <c r="F164" s="220"/>
      <c r="G164" s="558"/>
      <c r="H164" s="21" t="s">
        <v>10</v>
      </c>
      <c r="I164" s="136" t="s">
        <v>918</v>
      </c>
      <c r="J164" s="137"/>
      <c r="K164" s="335"/>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row>
    <row r="165" spans="1:130" outlineLevel="1">
      <c r="A165" s="21">
        <f t="shared" si="5"/>
        <v>36</v>
      </c>
      <c r="B165" s="21" t="s">
        <v>9</v>
      </c>
      <c r="C165" s="136" t="s">
        <v>543</v>
      </c>
      <c r="D165" s="220"/>
      <c r="E165" s="220"/>
      <c r="F165" s="220"/>
      <c r="G165" s="558"/>
      <c r="H165" s="21" t="s">
        <v>10</v>
      </c>
      <c r="I165" s="136" t="s">
        <v>915</v>
      </c>
      <c r="J165" s="137"/>
      <c r="K165" s="46" t="s">
        <v>1208</v>
      </c>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c r="CF165" s="46"/>
      <c r="CG165" s="46"/>
      <c r="CH165" s="46"/>
      <c r="CI165" s="46"/>
      <c r="CJ165" s="46"/>
      <c r="CK165" s="46"/>
      <c r="CL165" s="46"/>
      <c r="CM165" s="46"/>
      <c r="CN165" s="46"/>
      <c r="CO165" s="46"/>
      <c r="CP165" s="46"/>
      <c r="CQ165" s="46"/>
      <c r="CR165" s="46"/>
      <c r="CS165" s="46"/>
      <c r="CT165" s="46"/>
      <c r="CU165" s="46"/>
      <c r="CV165" s="46"/>
      <c r="CW165" s="46"/>
      <c r="CX165" s="46"/>
      <c r="CY165" s="46"/>
      <c r="CZ165" s="46"/>
      <c r="DA165" s="46"/>
      <c r="DB165" s="46"/>
      <c r="DC165" s="46"/>
      <c r="DD165" s="46"/>
      <c r="DE165" s="46"/>
      <c r="DF165" s="46"/>
      <c r="DG165" s="46"/>
      <c r="DH165" s="46"/>
      <c r="DI165" s="46"/>
      <c r="DJ165" s="46"/>
      <c r="DK165" s="46"/>
      <c r="DL165" s="46"/>
      <c r="DM165" s="46"/>
      <c r="DN165" s="46"/>
      <c r="DO165" s="46"/>
      <c r="DP165" s="46"/>
      <c r="DQ165" s="46"/>
      <c r="DR165" s="46"/>
      <c r="DS165" s="46"/>
      <c r="DT165" s="46"/>
      <c r="DU165" s="46"/>
      <c r="DV165" s="46"/>
      <c r="DW165" s="46"/>
      <c r="DX165" s="46"/>
      <c r="DY165" s="46"/>
      <c r="DZ165" s="46"/>
    </row>
    <row r="166" spans="1:130" outlineLevel="1">
      <c r="A166" s="21">
        <f t="shared" si="5"/>
        <v>36</v>
      </c>
      <c r="B166" s="21" t="s">
        <v>9</v>
      </c>
      <c r="C166" s="136" t="s">
        <v>543</v>
      </c>
      <c r="D166" s="220"/>
      <c r="E166" s="220"/>
      <c r="F166" s="220"/>
      <c r="G166" s="558" t="s">
        <v>1670</v>
      </c>
      <c r="H166" s="21" t="s">
        <v>0</v>
      </c>
      <c r="I166" s="136" t="s">
        <v>1264</v>
      </c>
      <c r="J166" s="137" t="s">
        <v>268</v>
      </c>
      <c r="K166" s="335"/>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row>
    <row r="167" spans="1:130">
      <c r="A167" s="21">
        <f t="shared" si="5"/>
        <v>36</v>
      </c>
      <c r="B167" s="21" t="s">
        <v>9</v>
      </c>
      <c r="C167" s="136" t="s">
        <v>543</v>
      </c>
      <c r="D167" s="220"/>
      <c r="E167" s="220"/>
      <c r="F167" s="220"/>
      <c r="G167" s="558"/>
      <c r="H167" s="134" t="s">
        <v>18</v>
      </c>
      <c r="I167" s="341" t="s">
        <v>1227</v>
      </c>
      <c r="J167" s="135"/>
      <c r="K167" s="3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c r="DS167" s="34"/>
      <c r="DT167" s="34"/>
      <c r="DU167" s="34"/>
      <c r="DV167" s="34"/>
      <c r="DW167" s="34"/>
      <c r="DX167" s="34"/>
      <c r="DY167" s="34"/>
      <c r="DZ167" s="34"/>
    </row>
    <row r="168" spans="1:130" outlineLevel="1">
      <c r="A168" s="21">
        <f t="shared" si="5"/>
        <v>36</v>
      </c>
      <c r="B168" s="21" t="s">
        <v>9</v>
      </c>
      <c r="C168" s="136" t="s">
        <v>543</v>
      </c>
      <c r="D168" s="220"/>
      <c r="E168" s="220"/>
      <c r="F168" s="220"/>
      <c r="G168" s="558" t="s">
        <v>1671</v>
      </c>
      <c r="H168" s="21" t="s">
        <v>10</v>
      </c>
      <c r="I168" s="136" t="s">
        <v>1475</v>
      </c>
      <c r="J168" s="135"/>
      <c r="K168" s="3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row>
    <row r="169" spans="1:130" outlineLevel="1">
      <c r="A169" s="21">
        <f t="shared" si="5"/>
        <v>36</v>
      </c>
      <c r="B169" s="21" t="s">
        <v>9</v>
      </c>
      <c r="C169" s="136" t="s">
        <v>543</v>
      </c>
      <c r="D169" s="220"/>
      <c r="E169" s="220"/>
      <c r="F169" s="220"/>
      <c r="G169" s="558" t="s">
        <v>1672</v>
      </c>
      <c r="H169" s="21" t="s">
        <v>10</v>
      </c>
      <c r="I169" s="136" t="s">
        <v>1476</v>
      </c>
      <c r="J169" s="135"/>
      <c r="K169" s="3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c r="DS169" s="34"/>
      <c r="DT169" s="34"/>
      <c r="DU169" s="34"/>
      <c r="DV169" s="34"/>
      <c r="DW169" s="34"/>
      <c r="DX169" s="34"/>
      <c r="DY169" s="34"/>
      <c r="DZ169" s="34"/>
    </row>
    <row r="170" spans="1:130" outlineLevel="1">
      <c r="A170" s="21">
        <f t="shared" si="5"/>
        <v>36</v>
      </c>
      <c r="B170" s="21" t="s">
        <v>9</v>
      </c>
      <c r="C170" s="136" t="s">
        <v>543</v>
      </c>
      <c r="D170" s="220"/>
      <c r="E170" s="220"/>
      <c r="F170" s="220"/>
      <c r="G170" s="558"/>
      <c r="H170" s="21" t="s">
        <v>0</v>
      </c>
      <c r="I170" s="136" t="s">
        <v>212</v>
      </c>
      <c r="J170" s="135"/>
      <c r="K170" s="335" t="s">
        <v>408</v>
      </c>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row>
    <row r="171" spans="1:130" outlineLevel="1">
      <c r="A171" s="21">
        <f t="shared" si="5"/>
        <v>36</v>
      </c>
      <c r="B171" s="21" t="s">
        <v>9</v>
      </c>
      <c r="C171" s="136" t="s">
        <v>543</v>
      </c>
      <c r="D171" s="220"/>
      <c r="E171" s="220"/>
      <c r="F171" s="220"/>
      <c r="G171" s="558"/>
      <c r="H171" s="21" t="s">
        <v>9</v>
      </c>
      <c r="I171" s="136" t="s">
        <v>212</v>
      </c>
      <c r="J171" s="135"/>
      <c r="K171" s="335" t="s">
        <v>413</v>
      </c>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row>
    <row r="172" spans="1:130" outlineLevel="1">
      <c r="A172" s="21">
        <f t="shared" si="5"/>
        <v>36</v>
      </c>
      <c r="B172" s="21" t="s">
        <v>9</v>
      </c>
      <c r="C172" s="136" t="s">
        <v>543</v>
      </c>
      <c r="D172" s="220"/>
      <c r="E172" s="220"/>
      <c r="F172" s="220"/>
      <c r="G172" s="558"/>
      <c r="H172" s="21" t="s">
        <v>0</v>
      </c>
      <c r="I172" s="136" t="s">
        <v>596</v>
      </c>
      <c r="J172" s="135"/>
      <c r="K172" s="335" t="s">
        <v>408</v>
      </c>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c r="DS172" s="34"/>
      <c r="DT172" s="34"/>
      <c r="DU172" s="34"/>
      <c r="DV172" s="34"/>
      <c r="DW172" s="34"/>
      <c r="DX172" s="34"/>
      <c r="DY172" s="34"/>
      <c r="DZ172" s="34"/>
    </row>
    <row r="173" spans="1:130" outlineLevel="1">
      <c r="A173" s="21">
        <f t="shared" si="5"/>
        <v>36</v>
      </c>
      <c r="B173" s="21" t="s">
        <v>9</v>
      </c>
      <c r="C173" s="136" t="s">
        <v>543</v>
      </c>
      <c r="D173" s="220"/>
      <c r="E173" s="220"/>
      <c r="F173" s="220"/>
      <c r="G173" s="558"/>
      <c r="H173" s="21" t="s">
        <v>0</v>
      </c>
      <c r="I173" s="136" t="s">
        <v>211</v>
      </c>
      <c r="J173" s="135"/>
      <c r="K173" s="335" t="s">
        <v>420</v>
      </c>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c r="DS173" s="34"/>
      <c r="DT173" s="34"/>
      <c r="DU173" s="34"/>
      <c r="DV173" s="34"/>
      <c r="DW173" s="34"/>
      <c r="DX173" s="34"/>
      <c r="DY173" s="34"/>
      <c r="DZ173" s="34"/>
    </row>
    <row r="174" spans="1:130" outlineLevel="1">
      <c r="A174" s="21">
        <f t="shared" si="5"/>
        <v>36</v>
      </c>
      <c r="B174" s="21" t="s">
        <v>9</v>
      </c>
      <c r="C174" s="136" t="s">
        <v>543</v>
      </c>
      <c r="D174" s="220"/>
      <c r="E174" s="220"/>
      <c r="F174" s="220"/>
      <c r="G174" s="558"/>
      <c r="H174" s="21" t="s">
        <v>9</v>
      </c>
      <c r="I174" s="136" t="s">
        <v>211</v>
      </c>
      <c r="J174" s="135"/>
      <c r="K174" s="335" t="s">
        <v>414</v>
      </c>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c r="DT174" s="34"/>
      <c r="DU174" s="34"/>
      <c r="DV174" s="34"/>
      <c r="DW174" s="34"/>
      <c r="DX174" s="34"/>
      <c r="DY174" s="34"/>
      <c r="DZ174" s="34"/>
    </row>
    <row r="175" spans="1:130" outlineLevel="1">
      <c r="A175" s="21">
        <f t="shared" si="5"/>
        <v>36</v>
      </c>
      <c r="B175" s="21" t="s">
        <v>9</v>
      </c>
      <c r="C175" s="136" t="s">
        <v>543</v>
      </c>
      <c r="D175" s="220"/>
      <c r="E175" s="220"/>
      <c r="F175" s="220"/>
      <c r="G175" s="558"/>
      <c r="H175" s="21" t="s">
        <v>10</v>
      </c>
      <c r="I175" s="136" t="s">
        <v>77</v>
      </c>
      <c r="J175" s="135"/>
      <c r="K175" s="335"/>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c r="DS175" s="34"/>
      <c r="DT175" s="34"/>
      <c r="DU175" s="34"/>
      <c r="DV175" s="34"/>
      <c r="DW175" s="34"/>
      <c r="DX175" s="34"/>
      <c r="DY175" s="34"/>
      <c r="DZ175" s="34"/>
    </row>
    <row r="176" spans="1:130" outlineLevel="1">
      <c r="A176" s="21">
        <f t="shared" si="5"/>
        <v>36</v>
      </c>
      <c r="B176" s="21" t="s">
        <v>9</v>
      </c>
      <c r="C176" s="136" t="s">
        <v>543</v>
      </c>
      <c r="D176" s="220"/>
      <c r="E176" s="220"/>
      <c r="F176" s="220"/>
      <c r="G176" s="558"/>
      <c r="H176" s="21" t="s">
        <v>10</v>
      </c>
      <c r="I176" s="136" t="s">
        <v>116</v>
      </c>
      <c r="J176" s="135"/>
      <c r="K176" s="335"/>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row>
    <row r="177" spans="1:130" outlineLevel="1">
      <c r="A177" s="21">
        <f t="shared" si="5"/>
        <v>36</v>
      </c>
      <c r="B177" s="21" t="s">
        <v>9</v>
      </c>
      <c r="C177" s="136" t="s">
        <v>543</v>
      </c>
      <c r="D177" s="220"/>
      <c r="E177" s="220"/>
      <c r="F177" s="220"/>
      <c r="G177" s="558"/>
      <c r="H177" s="21" t="s">
        <v>10</v>
      </c>
      <c r="I177" s="136" t="s">
        <v>78</v>
      </c>
      <c r="J177" s="135"/>
      <c r="K177" s="335"/>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c r="DS177" s="34"/>
      <c r="DT177" s="34"/>
      <c r="DU177" s="34"/>
      <c r="DV177" s="34"/>
      <c r="DW177" s="34"/>
      <c r="DX177" s="34"/>
      <c r="DY177" s="34"/>
      <c r="DZ177" s="34"/>
    </row>
    <row r="178" spans="1:130" outlineLevel="1">
      <c r="A178" s="21">
        <f t="shared" si="5"/>
        <v>36</v>
      </c>
      <c r="B178" s="21" t="s">
        <v>9</v>
      </c>
      <c r="C178" s="136" t="s">
        <v>543</v>
      </c>
      <c r="D178" s="220"/>
      <c r="E178" s="220"/>
      <c r="F178" s="220"/>
      <c r="G178" s="558"/>
      <c r="H178" s="21" t="s">
        <v>10</v>
      </c>
      <c r="I178" s="136" t="s">
        <v>369</v>
      </c>
      <c r="J178" s="135"/>
      <c r="K178" s="335"/>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row>
    <row r="179" spans="1:130" outlineLevel="1">
      <c r="A179" s="21">
        <f t="shared" si="5"/>
        <v>36</v>
      </c>
      <c r="B179" s="21" t="s">
        <v>9</v>
      </c>
      <c r="C179" s="136" t="s">
        <v>543</v>
      </c>
      <c r="D179" s="220"/>
      <c r="E179" s="220"/>
      <c r="F179" s="220"/>
      <c r="G179" s="558" t="s">
        <v>1673</v>
      </c>
      <c r="H179" s="21" t="s">
        <v>0</v>
      </c>
      <c r="I179" s="136" t="s">
        <v>852</v>
      </c>
      <c r="J179" s="137"/>
      <c r="K179" s="335"/>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row>
    <row r="180" spans="1:130" outlineLevel="1">
      <c r="A180" s="21">
        <f t="shared" si="5"/>
        <v>36</v>
      </c>
      <c r="B180" s="21" t="s">
        <v>9</v>
      </c>
      <c r="C180" s="136" t="s">
        <v>543</v>
      </c>
      <c r="D180" s="220"/>
      <c r="E180" s="220"/>
      <c r="F180" s="220"/>
      <c r="G180" s="558" t="s">
        <v>1674</v>
      </c>
      <c r="H180" s="21" t="s">
        <v>0</v>
      </c>
      <c r="I180" s="136" t="s">
        <v>853</v>
      </c>
      <c r="J180" s="137"/>
      <c r="K180" s="335"/>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row>
    <row r="181" spans="1:130" outlineLevel="1">
      <c r="A181" s="21">
        <f t="shared" si="5"/>
        <v>36</v>
      </c>
      <c r="B181" s="21" t="s">
        <v>9</v>
      </c>
      <c r="C181" s="136" t="s">
        <v>543</v>
      </c>
      <c r="D181" s="220"/>
      <c r="E181" s="220"/>
      <c r="F181" s="220"/>
      <c r="G181" s="558" t="s">
        <v>1675</v>
      </c>
      <c r="H181" s="21" t="s">
        <v>0</v>
      </c>
      <c r="I181" s="136" t="s">
        <v>854</v>
      </c>
      <c r="J181" s="137"/>
      <c r="K181" s="335"/>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c r="DS181" s="34"/>
      <c r="DT181" s="34"/>
      <c r="DU181" s="34"/>
      <c r="DV181" s="34"/>
      <c r="DW181" s="34"/>
      <c r="DX181" s="34"/>
      <c r="DY181" s="34"/>
      <c r="DZ181" s="34"/>
    </row>
    <row r="182" spans="1:130" outlineLevel="1">
      <c r="A182" s="21">
        <f t="shared" si="5"/>
        <v>36</v>
      </c>
      <c r="B182" s="21" t="s">
        <v>9</v>
      </c>
      <c r="C182" s="136" t="s">
        <v>543</v>
      </c>
      <c r="D182" s="220"/>
      <c r="E182" s="220"/>
      <c r="F182" s="220"/>
      <c r="G182" s="558"/>
      <c r="H182" s="21" t="s">
        <v>0</v>
      </c>
      <c r="I182" s="136" t="s">
        <v>1500</v>
      </c>
      <c r="J182" s="137"/>
      <c r="K182" s="335" t="s">
        <v>1501</v>
      </c>
      <c r="L182" s="220" t="s">
        <v>1502</v>
      </c>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row>
    <row r="183" spans="1:130" outlineLevel="1">
      <c r="A183" s="21">
        <f t="shared" si="5"/>
        <v>36</v>
      </c>
      <c r="B183" s="21" t="s">
        <v>9</v>
      </c>
      <c r="C183" s="136" t="s">
        <v>543</v>
      </c>
      <c r="D183" s="220"/>
      <c r="E183" s="220"/>
      <c r="F183" s="220"/>
      <c r="G183" s="558"/>
      <c r="H183" s="21" t="s">
        <v>0</v>
      </c>
      <c r="I183" s="136" t="s">
        <v>661</v>
      </c>
      <c r="J183" s="135"/>
      <c r="K183" s="335" t="s">
        <v>547</v>
      </c>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row>
    <row r="184" spans="1:130">
      <c r="A184" s="21">
        <f t="shared" si="5"/>
        <v>36</v>
      </c>
      <c r="B184" s="21" t="s">
        <v>9</v>
      </c>
      <c r="C184" s="136" t="s">
        <v>543</v>
      </c>
      <c r="D184" s="220"/>
      <c r="E184" s="220"/>
      <c r="F184" s="220"/>
      <c r="G184" s="558"/>
      <c r="H184" s="134" t="s">
        <v>18</v>
      </c>
      <c r="I184" s="341" t="s">
        <v>1228</v>
      </c>
      <c r="J184" s="135"/>
      <c r="K184" s="3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row>
    <row r="185" spans="1:130" outlineLevel="1">
      <c r="A185" s="21">
        <f t="shared" si="5"/>
        <v>36</v>
      </c>
      <c r="B185" s="21" t="s">
        <v>9</v>
      </c>
      <c r="C185" s="136" t="s">
        <v>543</v>
      </c>
      <c r="D185" s="220"/>
      <c r="E185" s="220"/>
      <c r="F185" s="220"/>
      <c r="G185" s="558"/>
      <c r="H185" s="21" t="s">
        <v>10</v>
      </c>
      <c r="I185" s="136" t="s">
        <v>1360</v>
      </c>
      <c r="J185" s="135"/>
      <c r="K185" s="335"/>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row>
    <row r="186" spans="1:130" outlineLevel="1">
      <c r="A186" s="21">
        <f t="shared" si="5"/>
        <v>36</v>
      </c>
      <c r="B186" s="21" t="s">
        <v>9</v>
      </c>
      <c r="C186" s="136" t="s">
        <v>543</v>
      </c>
      <c r="D186" s="220"/>
      <c r="E186" s="220"/>
      <c r="F186" s="220"/>
      <c r="G186" s="558"/>
      <c r="H186" s="21" t="s">
        <v>10</v>
      </c>
      <c r="I186" s="136" t="s">
        <v>1330</v>
      </c>
      <c r="J186" s="135"/>
      <c r="K186" s="335" t="s">
        <v>169</v>
      </c>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c r="DS186" s="34"/>
      <c r="DT186" s="34"/>
      <c r="DU186" s="34"/>
      <c r="DV186" s="34"/>
      <c r="DW186" s="34"/>
      <c r="DX186" s="34"/>
      <c r="DY186" s="34"/>
      <c r="DZ186" s="34"/>
    </row>
    <row r="187" spans="1:130" outlineLevel="1">
      <c r="A187" s="21">
        <f t="shared" si="5"/>
        <v>36</v>
      </c>
      <c r="B187" s="21" t="s">
        <v>9</v>
      </c>
      <c r="C187" s="136" t="s">
        <v>543</v>
      </c>
      <c r="D187" s="220"/>
      <c r="E187" s="220"/>
      <c r="F187" s="220"/>
      <c r="G187" s="558"/>
      <c r="H187" s="21" t="s">
        <v>10</v>
      </c>
      <c r="I187" s="136" t="s">
        <v>1321</v>
      </c>
      <c r="J187" s="135"/>
      <c r="K187" s="335"/>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row>
    <row r="188" spans="1:130" outlineLevel="1">
      <c r="A188" s="21">
        <f t="shared" si="5"/>
        <v>36</v>
      </c>
      <c r="B188" s="21" t="s">
        <v>9</v>
      </c>
      <c r="C188" s="136" t="s">
        <v>543</v>
      </c>
      <c r="D188" s="220"/>
      <c r="E188" s="220"/>
      <c r="F188" s="220"/>
      <c r="G188" s="558"/>
      <c r="H188" s="21" t="s">
        <v>0</v>
      </c>
      <c r="I188" s="136" t="s">
        <v>366</v>
      </c>
      <c r="J188" s="135"/>
      <c r="K188" s="335"/>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row>
    <row r="189" spans="1:130" outlineLevel="1">
      <c r="A189" s="21">
        <f t="shared" si="5"/>
        <v>36</v>
      </c>
      <c r="B189" s="21" t="s">
        <v>9</v>
      </c>
      <c r="C189" s="136" t="s">
        <v>543</v>
      </c>
      <c r="D189" s="220"/>
      <c r="E189" s="220"/>
      <c r="F189" s="220"/>
      <c r="G189" s="558" t="s">
        <v>1681</v>
      </c>
      <c r="H189" s="21" t="s">
        <v>0</v>
      </c>
      <c r="I189" s="136" t="s">
        <v>1503</v>
      </c>
      <c r="J189" s="137" t="s">
        <v>268</v>
      </c>
      <c r="K189" s="335"/>
      <c r="L189" s="335"/>
      <c r="M189" s="335"/>
      <c r="N189" s="335"/>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c r="DS189" s="34"/>
      <c r="DT189" s="34"/>
      <c r="DU189" s="34"/>
      <c r="DV189" s="34"/>
      <c r="DW189" s="34"/>
      <c r="DX189" s="34"/>
      <c r="DY189" s="34"/>
      <c r="DZ189" s="34"/>
    </row>
    <row r="190" spans="1:130" outlineLevel="1">
      <c r="A190" s="21">
        <f t="shared" si="5"/>
        <v>36</v>
      </c>
      <c r="B190" s="21" t="s">
        <v>9</v>
      </c>
      <c r="C190" s="136" t="s">
        <v>543</v>
      </c>
      <c r="D190" s="220"/>
      <c r="E190" s="220"/>
      <c r="F190" s="220"/>
      <c r="G190" s="558"/>
      <c r="H190" s="21" t="s">
        <v>0</v>
      </c>
      <c r="I190" s="136" t="s">
        <v>1617</v>
      </c>
      <c r="J190" s="137" t="s">
        <v>268</v>
      </c>
      <c r="K190" s="335" t="s">
        <v>1519</v>
      </c>
      <c r="L190" s="335" t="s">
        <v>1618</v>
      </c>
      <c r="M190" s="335" t="s">
        <v>1619</v>
      </c>
      <c r="N190" s="335" t="s">
        <v>1620</v>
      </c>
      <c r="O190" s="34" t="s">
        <v>1621</v>
      </c>
      <c r="P190" s="34" t="s">
        <v>1622</v>
      </c>
      <c r="Q190" s="34" t="s">
        <v>1623</v>
      </c>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c r="DS190" s="34"/>
      <c r="DT190" s="34"/>
      <c r="DU190" s="34"/>
      <c r="DV190" s="34"/>
      <c r="DW190" s="34"/>
      <c r="DX190" s="34"/>
      <c r="DY190" s="34"/>
      <c r="DZ190" s="34"/>
    </row>
    <row r="191" spans="1:130" outlineLevel="1">
      <c r="A191" s="21">
        <f t="shared" si="5"/>
        <v>36</v>
      </c>
      <c r="B191" s="21" t="s">
        <v>9</v>
      </c>
      <c r="C191" s="136" t="s">
        <v>543</v>
      </c>
      <c r="D191" s="220"/>
      <c r="E191" s="220"/>
      <c r="F191" s="220"/>
      <c r="G191" s="558"/>
      <c r="H191" s="21" t="s">
        <v>0</v>
      </c>
      <c r="I191" s="136" t="s">
        <v>1721</v>
      </c>
      <c r="J191" s="137" t="s">
        <v>268</v>
      </c>
      <c r="K191" s="335" t="s">
        <v>6</v>
      </c>
      <c r="L191" s="335" t="s">
        <v>7</v>
      </c>
      <c r="M191" s="335" t="s">
        <v>8</v>
      </c>
      <c r="N191" s="335" t="s">
        <v>169</v>
      </c>
      <c r="O191" s="34" t="s">
        <v>184</v>
      </c>
      <c r="P191" s="34" t="s">
        <v>247</v>
      </c>
      <c r="Q191" s="34" t="s">
        <v>249</v>
      </c>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c r="DT191" s="34"/>
      <c r="DU191" s="34"/>
      <c r="DV191" s="34"/>
      <c r="DW191" s="34"/>
      <c r="DX191" s="34"/>
      <c r="DY191" s="34"/>
      <c r="DZ191" s="34"/>
    </row>
    <row r="192" spans="1:130" outlineLevel="1">
      <c r="A192" s="21">
        <f t="shared" si="5"/>
        <v>36</v>
      </c>
      <c r="B192" s="21" t="s">
        <v>9</v>
      </c>
      <c r="C192" s="136" t="s">
        <v>543</v>
      </c>
      <c r="D192" s="220"/>
      <c r="E192" s="220"/>
      <c r="F192" s="220"/>
      <c r="G192" s="558"/>
      <c r="H192" s="21" t="s">
        <v>0</v>
      </c>
      <c r="I192" s="136" t="s">
        <v>801</v>
      </c>
      <c r="J192" s="137" t="s">
        <v>268</v>
      </c>
      <c r="K192" s="335"/>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row>
    <row r="193" spans="1:130" outlineLevel="1">
      <c r="A193" s="21">
        <f t="shared" si="5"/>
        <v>36</v>
      </c>
      <c r="B193" s="21" t="s">
        <v>9</v>
      </c>
      <c r="C193" s="136" t="s">
        <v>543</v>
      </c>
      <c r="D193" s="220"/>
      <c r="E193" s="220"/>
      <c r="F193" s="220"/>
      <c r="G193" s="558"/>
      <c r="H193" s="21" t="s">
        <v>0</v>
      </c>
      <c r="I193" s="136" t="s">
        <v>1338</v>
      </c>
      <c r="J193" s="137"/>
      <c r="K193" s="335"/>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row>
    <row r="194" spans="1:130" outlineLevel="1">
      <c r="A194" s="21">
        <f t="shared" si="5"/>
        <v>36</v>
      </c>
      <c r="B194" s="21" t="s">
        <v>9</v>
      </c>
      <c r="C194" s="136" t="s">
        <v>543</v>
      </c>
      <c r="D194" s="220"/>
      <c r="E194" s="220"/>
      <c r="F194" s="220"/>
      <c r="G194" s="558" t="s">
        <v>1679</v>
      </c>
      <c r="H194" s="21" t="s">
        <v>0</v>
      </c>
      <c r="I194" s="136" t="s">
        <v>1479</v>
      </c>
      <c r="J194" s="137"/>
      <c r="K194" s="335"/>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row>
    <row r="195" spans="1:130" outlineLevel="1">
      <c r="A195" s="21">
        <f t="shared" si="5"/>
        <v>36</v>
      </c>
      <c r="B195" s="21" t="s">
        <v>9</v>
      </c>
      <c r="C195" s="136" t="s">
        <v>543</v>
      </c>
      <c r="D195" s="220"/>
      <c r="E195" s="220"/>
      <c r="F195" s="220"/>
      <c r="G195" s="558" t="s">
        <v>1676</v>
      </c>
      <c r="H195" s="21" t="s">
        <v>10</v>
      </c>
      <c r="I195" s="136" t="s">
        <v>1474</v>
      </c>
      <c r="J195" s="137"/>
      <c r="K195" s="335"/>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row>
    <row r="196" spans="1:130" outlineLevel="1">
      <c r="A196" s="21">
        <f t="shared" si="5"/>
        <v>36</v>
      </c>
      <c r="B196" s="21" t="s">
        <v>9</v>
      </c>
      <c r="C196" s="136" t="s">
        <v>543</v>
      </c>
      <c r="D196" s="220"/>
      <c r="E196" s="220"/>
      <c r="F196" s="220"/>
      <c r="G196" s="558" t="s">
        <v>1680</v>
      </c>
      <c r="H196" s="21" t="s">
        <v>10</v>
      </c>
      <c r="I196" s="136" t="s">
        <v>1656</v>
      </c>
      <c r="J196" s="135"/>
      <c r="K196" s="335"/>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row>
    <row r="197" spans="1:130" outlineLevel="1">
      <c r="A197" s="21">
        <f t="shared" si="5"/>
        <v>36</v>
      </c>
      <c r="B197" s="21" t="s">
        <v>9</v>
      </c>
      <c r="C197" s="136" t="s">
        <v>543</v>
      </c>
      <c r="D197" s="220"/>
      <c r="E197" s="220"/>
      <c r="F197" s="220"/>
      <c r="G197" s="558"/>
      <c r="H197" s="21" t="s">
        <v>10</v>
      </c>
      <c r="I197" s="136" t="s">
        <v>1558</v>
      </c>
      <c r="J197" s="135"/>
      <c r="K197" s="335"/>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c r="DT197" s="34"/>
      <c r="DU197" s="34"/>
      <c r="DV197" s="34"/>
      <c r="DW197" s="34"/>
      <c r="DX197" s="34"/>
      <c r="DY197" s="34"/>
      <c r="DZ197" s="34"/>
    </row>
    <row r="198" spans="1:130" outlineLevel="1">
      <c r="A198" s="21">
        <f t="shared" si="5"/>
        <v>36</v>
      </c>
      <c r="B198" s="21" t="s">
        <v>9</v>
      </c>
      <c r="C198" s="136" t="s">
        <v>543</v>
      </c>
      <c r="D198" s="220"/>
      <c r="E198" s="220"/>
      <c r="F198" s="220"/>
      <c r="G198" s="558" t="s">
        <v>1677</v>
      </c>
      <c r="H198" s="21" t="s">
        <v>10</v>
      </c>
      <c r="I198" s="136" t="s">
        <v>1477</v>
      </c>
      <c r="J198" s="135"/>
      <c r="K198" s="335"/>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row>
    <row r="199" spans="1:130" outlineLevel="1">
      <c r="A199" s="21">
        <f t="shared" si="5"/>
        <v>36</v>
      </c>
      <c r="B199" s="21" t="s">
        <v>9</v>
      </c>
      <c r="C199" s="136" t="s">
        <v>543</v>
      </c>
      <c r="D199" s="220"/>
      <c r="E199" s="220"/>
      <c r="F199" s="220"/>
      <c r="G199" s="558" t="s">
        <v>1678</v>
      </c>
      <c r="H199" s="21" t="s">
        <v>10</v>
      </c>
      <c r="I199" s="136" t="s">
        <v>1478</v>
      </c>
      <c r="J199" s="135"/>
      <c r="K199" s="335"/>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row>
    <row r="200" spans="1:130" outlineLevel="1">
      <c r="A200" s="21">
        <f t="shared" si="5"/>
        <v>36</v>
      </c>
      <c r="B200" s="21" t="s">
        <v>9</v>
      </c>
      <c r="C200" s="136" t="s">
        <v>543</v>
      </c>
      <c r="D200" s="220"/>
      <c r="E200" s="220"/>
      <c r="F200" s="220"/>
      <c r="G200" s="558"/>
      <c r="H200" s="21" t="s">
        <v>0</v>
      </c>
      <c r="I200" s="136" t="s">
        <v>501</v>
      </c>
      <c r="J200" s="137"/>
      <c r="K200" s="335"/>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c r="DS200" s="34"/>
      <c r="DT200" s="34"/>
      <c r="DU200" s="34"/>
      <c r="DV200" s="34"/>
      <c r="DW200" s="34"/>
      <c r="DX200" s="34"/>
      <c r="DY200" s="34"/>
      <c r="DZ200" s="34"/>
    </row>
    <row r="201" spans="1:130" collapsed="1">
      <c r="A201" s="21">
        <f t="shared" si="5"/>
        <v>36</v>
      </c>
      <c r="B201" s="21" t="s">
        <v>9</v>
      </c>
      <c r="C201" s="136" t="s">
        <v>543</v>
      </c>
      <c r="D201" s="136"/>
      <c r="E201" s="220"/>
      <c r="F201" s="220"/>
      <c r="G201" s="558"/>
      <c r="H201" s="134" t="s">
        <v>18</v>
      </c>
      <c r="I201" s="129" t="s">
        <v>191</v>
      </c>
      <c r="J201" s="96" t="s">
        <v>191</v>
      </c>
    </row>
    <row r="202" spans="1:130">
      <c r="A202" s="21">
        <f t="shared" si="5"/>
        <v>36</v>
      </c>
      <c r="B202" s="21" t="s">
        <v>9</v>
      </c>
      <c r="C202" s="136" t="s">
        <v>543</v>
      </c>
      <c r="D202" s="136"/>
      <c r="E202" s="220"/>
      <c r="F202" s="220"/>
      <c r="G202" s="220"/>
    </row>
    <row r="203" spans="1:130">
      <c r="A203" s="21">
        <f t="shared" si="5"/>
        <v>36</v>
      </c>
      <c r="B203" s="21" t="s">
        <v>9</v>
      </c>
      <c r="C203" s="136" t="s">
        <v>543</v>
      </c>
      <c r="D203" s="136"/>
      <c r="E203" s="220"/>
      <c r="F203" s="220"/>
      <c r="G203" s="220"/>
    </row>
    <row r="204" spans="1:130">
      <c r="A204" s="21">
        <f t="shared" si="5"/>
        <v>36</v>
      </c>
      <c r="B204" s="21" t="s">
        <v>9</v>
      </c>
      <c r="C204" s="136" t="s">
        <v>543</v>
      </c>
      <c r="D204" s="136"/>
      <c r="E204" s="220"/>
      <c r="F204" s="220"/>
      <c r="G204" s="220"/>
    </row>
    <row r="205" spans="1:130">
      <c r="A205" s="21">
        <f t="shared" si="5"/>
        <v>36</v>
      </c>
      <c r="B205" s="21" t="s">
        <v>9</v>
      </c>
      <c r="C205" s="136" t="s">
        <v>543</v>
      </c>
      <c r="D205" s="136"/>
      <c r="E205" s="220"/>
      <c r="F205" s="220"/>
      <c r="G205" s="220"/>
    </row>
    <row r="206" spans="1:130">
      <c r="A206" s="21">
        <f t="shared" si="5"/>
        <v>36</v>
      </c>
      <c r="B206" s="21" t="s">
        <v>9</v>
      </c>
      <c r="C206" s="136" t="s">
        <v>543</v>
      </c>
      <c r="D206" s="136"/>
      <c r="E206" s="220"/>
      <c r="F206" s="220"/>
      <c r="G206" s="220"/>
    </row>
    <row r="207" spans="1:130">
      <c r="A207" s="21">
        <f t="shared" si="5"/>
        <v>36</v>
      </c>
      <c r="B207" s="21" t="s">
        <v>9</v>
      </c>
      <c r="C207" s="136" t="s">
        <v>543</v>
      </c>
      <c r="D207" s="136"/>
      <c r="E207" s="220"/>
      <c r="F207" s="220"/>
      <c r="G207" s="220"/>
    </row>
    <row r="208" spans="1:130">
      <c r="A208" s="21">
        <f t="shared" si="5"/>
        <v>36</v>
      </c>
      <c r="B208" s="21" t="s">
        <v>9</v>
      </c>
      <c r="C208" s="136" t="s">
        <v>543</v>
      </c>
      <c r="D208" s="136"/>
      <c r="E208" s="220"/>
      <c r="F208" s="220"/>
      <c r="G208" s="220"/>
    </row>
    <row r="209" spans="1:7">
      <c r="A209" s="21">
        <f t="shared" si="5"/>
        <v>36</v>
      </c>
      <c r="B209" s="21" t="s">
        <v>9</v>
      </c>
      <c r="C209" s="136" t="s">
        <v>543</v>
      </c>
      <c r="D209" s="136"/>
      <c r="E209" s="220"/>
      <c r="F209" s="220"/>
      <c r="G209" s="220"/>
    </row>
    <row r="210" spans="1:7">
      <c r="A210" s="21">
        <f t="shared" si="5"/>
        <v>36</v>
      </c>
      <c r="B210" s="21" t="s">
        <v>9</v>
      </c>
      <c r="C210" s="136" t="s">
        <v>543</v>
      </c>
      <c r="D210" s="136"/>
      <c r="E210" s="220"/>
      <c r="F210" s="220"/>
      <c r="G210" s="220"/>
    </row>
    <row r="211" spans="1:7">
      <c r="A211" s="21">
        <f t="shared" si="5"/>
        <v>36</v>
      </c>
      <c r="B211" s="21" t="s">
        <v>9</v>
      </c>
      <c r="C211" s="136" t="s">
        <v>543</v>
      </c>
      <c r="D211" s="136"/>
      <c r="E211" s="220"/>
      <c r="F211" s="220"/>
      <c r="G211" s="220"/>
    </row>
    <row r="212" spans="1:7">
      <c r="A212" s="21">
        <f t="shared" si="5"/>
        <v>36</v>
      </c>
      <c r="B212" s="21" t="s">
        <v>9</v>
      </c>
      <c r="C212" s="136" t="s">
        <v>543</v>
      </c>
      <c r="D212" s="136"/>
      <c r="E212" s="220"/>
      <c r="F212" s="220"/>
      <c r="G212" s="220"/>
    </row>
    <row r="213" spans="1:7">
      <c r="A213" s="21">
        <f t="shared" si="5"/>
        <v>36</v>
      </c>
      <c r="B213" s="21" t="s">
        <v>9</v>
      </c>
      <c r="C213" s="136" t="s">
        <v>543</v>
      </c>
      <c r="D213" s="136"/>
      <c r="E213" s="220"/>
      <c r="F213" s="220"/>
      <c r="G213" s="220"/>
    </row>
    <row r="214" spans="1:7">
      <c r="A214" s="21">
        <f t="shared" si="5"/>
        <v>36</v>
      </c>
      <c r="B214" s="21" t="s">
        <v>9</v>
      </c>
      <c r="C214" s="136" t="s">
        <v>543</v>
      </c>
      <c r="D214" s="136"/>
      <c r="E214" s="220"/>
      <c r="F214" s="220"/>
      <c r="G214" s="220"/>
    </row>
    <row r="215" spans="1:7">
      <c r="A215" s="21">
        <f t="shared" si="5"/>
        <v>36</v>
      </c>
      <c r="B215" s="21" t="s">
        <v>9</v>
      </c>
      <c r="C215" s="136" t="s">
        <v>543</v>
      </c>
      <c r="D215" s="136"/>
      <c r="E215" s="220"/>
      <c r="F215" s="220"/>
      <c r="G215" s="220"/>
    </row>
    <row r="216" spans="1:7">
      <c r="A216" s="21">
        <f t="shared" si="5"/>
        <v>36</v>
      </c>
      <c r="B216" s="21" t="s">
        <v>9</v>
      </c>
      <c r="C216" s="136" t="s">
        <v>543</v>
      </c>
      <c r="D216" s="136"/>
      <c r="E216" s="220"/>
      <c r="F216" s="220"/>
      <c r="G216" s="220"/>
    </row>
    <row r="217" spans="1:7">
      <c r="A217" s="21">
        <f t="shared" si="5"/>
        <v>36</v>
      </c>
      <c r="B217" s="21" t="s">
        <v>9</v>
      </c>
      <c r="C217" s="136" t="s">
        <v>543</v>
      </c>
      <c r="D217" s="136"/>
      <c r="E217" s="220"/>
      <c r="F217" s="220"/>
      <c r="G217" s="220"/>
    </row>
    <row r="218" spans="1:7">
      <c r="A218" s="21">
        <f t="shared" si="5"/>
        <v>36</v>
      </c>
      <c r="B218" s="21" t="s">
        <v>9</v>
      </c>
      <c r="C218" s="136" t="s">
        <v>543</v>
      </c>
      <c r="D218" s="136"/>
      <c r="E218" s="220"/>
      <c r="F218" s="220"/>
      <c r="G218" s="220"/>
    </row>
    <row r="219" spans="1:7">
      <c r="A219" s="21">
        <f t="shared" si="5"/>
        <v>36</v>
      </c>
      <c r="B219" s="21" t="s">
        <v>9</v>
      </c>
      <c r="C219" s="136" t="s">
        <v>543</v>
      </c>
      <c r="D219" s="136"/>
      <c r="E219" s="220"/>
      <c r="F219" s="220"/>
      <c r="G219" s="220"/>
    </row>
    <row r="220" spans="1:7">
      <c r="A220" s="21">
        <f t="shared" si="5"/>
        <v>36</v>
      </c>
      <c r="B220" s="21" t="s">
        <v>9</v>
      </c>
      <c r="C220" s="136" t="s">
        <v>543</v>
      </c>
      <c r="D220" s="136"/>
      <c r="E220" s="220"/>
      <c r="F220" s="220"/>
      <c r="G220" s="220"/>
    </row>
    <row r="221" spans="1:7">
      <c r="A221" s="21">
        <f t="shared" si="5"/>
        <v>36</v>
      </c>
      <c r="B221" s="21" t="s">
        <v>9</v>
      </c>
      <c r="C221" s="136" t="s">
        <v>543</v>
      </c>
      <c r="D221" s="136"/>
      <c r="E221" s="220"/>
      <c r="F221" s="220"/>
      <c r="G221" s="220"/>
    </row>
    <row r="222" spans="1:7">
      <c r="A222" s="21">
        <f t="shared" si="5"/>
        <v>36</v>
      </c>
      <c r="B222" s="21" t="s">
        <v>9</v>
      </c>
      <c r="C222" s="136" t="s">
        <v>543</v>
      </c>
      <c r="D222" s="136"/>
      <c r="E222" s="220"/>
      <c r="F222" s="220"/>
      <c r="G222" s="220"/>
    </row>
    <row r="223" spans="1:7">
      <c r="A223" s="21">
        <f t="shared" ref="A223:A286" si="6">IF($C223="","blank",MATCH($C223,$I$5:$I$201,0))</f>
        <v>36</v>
      </c>
      <c r="B223" s="21" t="s">
        <v>9</v>
      </c>
      <c r="C223" s="136" t="s">
        <v>543</v>
      </c>
      <c r="D223" s="136"/>
      <c r="E223" s="220"/>
      <c r="F223" s="220"/>
      <c r="G223" s="220"/>
    </row>
    <row r="224" spans="1:7">
      <c r="A224" s="21">
        <f t="shared" si="6"/>
        <v>36</v>
      </c>
      <c r="B224" s="21" t="s">
        <v>9</v>
      </c>
      <c r="C224" s="136" t="s">
        <v>543</v>
      </c>
      <c r="D224" s="136"/>
      <c r="E224" s="220"/>
      <c r="F224" s="220"/>
      <c r="G224" s="220"/>
    </row>
    <row r="225" spans="1:7">
      <c r="A225" s="21">
        <f t="shared" si="6"/>
        <v>36</v>
      </c>
      <c r="B225" s="21" t="s">
        <v>9</v>
      </c>
      <c r="C225" s="136" t="s">
        <v>543</v>
      </c>
      <c r="D225" s="136"/>
      <c r="E225" s="220"/>
      <c r="F225" s="220"/>
      <c r="G225" s="220"/>
    </row>
    <row r="226" spans="1:7">
      <c r="A226" s="21">
        <f t="shared" si="6"/>
        <v>36</v>
      </c>
      <c r="B226" s="21" t="s">
        <v>9</v>
      </c>
      <c r="C226" s="136" t="s">
        <v>543</v>
      </c>
      <c r="D226" s="136"/>
      <c r="E226" s="220"/>
      <c r="F226" s="220"/>
      <c r="G226" s="220"/>
    </row>
    <row r="227" spans="1:7">
      <c r="A227" s="21">
        <f t="shared" si="6"/>
        <v>36</v>
      </c>
      <c r="B227" s="21" t="s">
        <v>9</v>
      </c>
      <c r="C227" s="136" t="s">
        <v>543</v>
      </c>
      <c r="D227" s="136"/>
      <c r="E227" s="220"/>
      <c r="F227" s="220"/>
      <c r="G227" s="220"/>
    </row>
    <row r="228" spans="1:7">
      <c r="A228" s="21">
        <f t="shared" si="6"/>
        <v>36</v>
      </c>
      <c r="B228" s="21" t="s">
        <v>9</v>
      </c>
      <c r="C228" s="136" t="s">
        <v>543</v>
      </c>
      <c r="D228" s="136"/>
      <c r="E228" s="220"/>
      <c r="F228" s="220"/>
      <c r="G228" s="220"/>
    </row>
    <row r="229" spans="1:7">
      <c r="A229" s="21">
        <f t="shared" si="6"/>
        <v>36</v>
      </c>
      <c r="B229" s="21" t="s">
        <v>9</v>
      </c>
      <c r="C229" s="136" t="s">
        <v>543</v>
      </c>
      <c r="D229" s="136"/>
      <c r="E229" s="220"/>
      <c r="F229" s="220"/>
      <c r="G229" s="220"/>
    </row>
    <row r="230" spans="1:7">
      <c r="A230" s="21">
        <f t="shared" si="6"/>
        <v>36</v>
      </c>
      <c r="B230" s="21" t="s">
        <v>9</v>
      </c>
      <c r="C230" s="136" t="s">
        <v>543</v>
      </c>
      <c r="D230" s="136"/>
      <c r="E230" s="220"/>
      <c r="F230" s="220"/>
      <c r="G230" s="220"/>
    </row>
    <row r="231" spans="1:7">
      <c r="A231" s="21">
        <f t="shared" si="6"/>
        <v>36</v>
      </c>
      <c r="B231" s="21" t="s">
        <v>9</v>
      </c>
      <c r="C231" s="136" t="s">
        <v>543</v>
      </c>
      <c r="D231" s="136"/>
      <c r="E231" s="220"/>
      <c r="F231" s="220"/>
      <c r="G231" s="220"/>
    </row>
    <row r="232" spans="1:7">
      <c r="A232" s="21">
        <f t="shared" si="6"/>
        <v>36</v>
      </c>
      <c r="B232" s="21" t="s">
        <v>9</v>
      </c>
      <c r="C232" s="136" t="s">
        <v>543</v>
      </c>
      <c r="D232" s="136"/>
      <c r="E232" s="220"/>
      <c r="F232" s="220"/>
      <c r="G232" s="220"/>
    </row>
    <row r="233" spans="1:7">
      <c r="A233" s="21">
        <f t="shared" si="6"/>
        <v>36</v>
      </c>
      <c r="B233" s="21" t="s">
        <v>9</v>
      </c>
      <c r="C233" s="136" t="s">
        <v>543</v>
      </c>
      <c r="D233" s="136"/>
      <c r="E233" s="220"/>
      <c r="F233" s="220"/>
      <c r="G233" s="220"/>
    </row>
    <row r="234" spans="1:7">
      <c r="A234" s="21">
        <f t="shared" si="6"/>
        <v>36</v>
      </c>
      <c r="B234" s="21" t="s">
        <v>9</v>
      </c>
      <c r="C234" s="136" t="s">
        <v>543</v>
      </c>
      <c r="D234" s="136"/>
      <c r="E234" s="220"/>
      <c r="F234" s="220"/>
      <c r="G234" s="220"/>
    </row>
    <row r="235" spans="1:7">
      <c r="A235" s="21">
        <f t="shared" si="6"/>
        <v>36</v>
      </c>
      <c r="B235" s="21" t="s">
        <v>9</v>
      </c>
      <c r="C235" s="136" t="s">
        <v>543</v>
      </c>
      <c r="D235" s="136"/>
      <c r="E235" s="220"/>
      <c r="F235" s="220"/>
      <c r="G235" s="220"/>
    </row>
    <row r="236" spans="1:7">
      <c r="A236" s="21">
        <f t="shared" si="6"/>
        <v>36</v>
      </c>
      <c r="B236" s="21" t="s">
        <v>9</v>
      </c>
      <c r="C236" s="136" t="s">
        <v>543</v>
      </c>
      <c r="D236" s="136"/>
      <c r="E236" s="220"/>
      <c r="F236" s="220"/>
      <c r="G236" s="220"/>
    </row>
    <row r="237" spans="1:7">
      <c r="A237" s="21">
        <f t="shared" si="6"/>
        <v>36</v>
      </c>
      <c r="B237" s="21" t="s">
        <v>9</v>
      </c>
      <c r="C237" s="136" t="s">
        <v>543</v>
      </c>
      <c r="D237" s="136"/>
      <c r="E237" s="220"/>
      <c r="F237" s="220"/>
      <c r="G237" s="220"/>
    </row>
    <row r="238" spans="1:7">
      <c r="A238" s="21">
        <f t="shared" si="6"/>
        <v>36</v>
      </c>
      <c r="B238" s="21" t="s">
        <v>9</v>
      </c>
      <c r="C238" s="136" t="s">
        <v>543</v>
      </c>
      <c r="D238" s="136"/>
      <c r="E238" s="220"/>
      <c r="F238" s="220"/>
      <c r="G238" s="220"/>
    </row>
    <row r="239" spans="1:7">
      <c r="A239" s="21">
        <f t="shared" si="6"/>
        <v>36</v>
      </c>
      <c r="B239" s="21" t="s">
        <v>9</v>
      </c>
      <c r="C239" s="136" t="s">
        <v>543</v>
      </c>
      <c r="D239" s="136"/>
      <c r="E239" s="220"/>
      <c r="F239" s="220"/>
      <c r="G239" s="220"/>
    </row>
    <row r="240" spans="1:7">
      <c r="A240" s="21">
        <f t="shared" si="6"/>
        <v>36</v>
      </c>
      <c r="B240" s="21" t="s">
        <v>9</v>
      </c>
      <c r="C240" s="136" t="s">
        <v>543</v>
      </c>
      <c r="D240" s="136"/>
      <c r="E240" s="220"/>
      <c r="F240" s="220"/>
      <c r="G240" s="220"/>
    </row>
    <row r="241" spans="1:7">
      <c r="A241" s="21">
        <f t="shared" si="6"/>
        <v>36</v>
      </c>
      <c r="B241" s="21" t="s">
        <v>9</v>
      </c>
      <c r="C241" s="136" t="s">
        <v>543</v>
      </c>
      <c r="D241" s="136"/>
      <c r="E241" s="220"/>
      <c r="F241" s="220"/>
      <c r="G241" s="220"/>
    </row>
    <row r="242" spans="1:7">
      <c r="A242" s="21">
        <f t="shared" si="6"/>
        <v>36</v>
      </c>
      <c r="B242" s="21" t="s">
        <v>9</v>
      </c>
      <c r="C242" s="136" t="s">
        <v>543</v>
      </c>
      <c r="D242" s="136"/>
      <c r="E242" s="220"/>
      <c r="F242" s="220"/>
      <c r="G242" s="220"/>
    </row>
    <row r="243" spans="1:7">
      <c r="A243" s="21">
        <f t="shared" si="6"/>
        <v>36</v>
      </c>
      <c r="B243" s="21" t="s">
        <v>9</v>
      </c>
      <c r="C243" s="136" t="s">
        <v>543</v>
      </c>
      <c r="D243" s="136"/>
      <c r="E243" s="220"/>
      <c r="F243" s="220"/>
      <c r="G243" s="220"/>
    </row>
    <row r="244" spans="1:7">
      <c r="A244" s="21">
        <f t="shared" si="6"/>
        <v>36</v>
      </c>
      <c r="B244" s="21" t="s">
        <v>9</v>
      </c>
      <c r="C244" s="136" t="s">
        <v>543</v>
      </c>
      <c r="D244" s="136"/>
      <c r="E244" s="220"/>
      <c r="F244" s="220"/>
      <c r="G244" s="220"/>
    </row>
    <row r="245" spans="1:7">
      <c r="A245" s="21">
        <f t="shared" si="6"/>
        <v>36</v>
      </c>
      <c r="B245" s="21" t="s">
        <v>9</v>
      </c>
      <c r="C245" s="136" t="s">
        <v>543</v>
      </c>
      <c r="D245" s="136"/>
      <c r="E245" s="220"/>
      <c r="F245" s="220"/>
      <c r="G245" s="220"/>
    </row>
    <row r="246" spans="1:7">
      <c r="A246" s="21">
        <f t="shared" si="6"/>
        <v>36</v>
      </c>
      <c r="B246" s="21" t="s">
        <v>9</v>
      </c>
      <c r="C246" s="136" t="s">
        <v>543</v>
      </c>
      <c r="D246" s="136"/>
      <c r="E246" s="220"/>
      <c r="F246" s="220"/>
      <c r="G246" s="220"/>
    </row>
    <row r="247" spans="1:7">
      <c r="A247" s="21">
        <f t="shared" si="6"/>
        <v>36</v>
      </c>
      <c r="B247" s="21" t="s">
        <v>9</v>
      </c>
      <c r="C247" s="136" t="s">
        <v>543</v>
      </c>
      <c r="D247" s="136"/>
      <c r="E247" s="220"/>
      <c r="F247" s="220"/>
      <c r="G247" s="220"/>
    </row>
    <row r="248" spans="1:7">
      <c r="A248" s="21">
        <f t="shared" si="6"/>
        <v>36</v>
      </c>
      <c r="B248" s="21" t="s">
        <v>9</v>
      </c>
      <c r="C248" s="136" t="s">
        <v>543</v>
      </c>
      <c r="D248" s="136"/>
      <c r="E248" s="220"/>
      <c r="F248" s="220"/>
      <c r="G248" s="220"/>
    </row>
    <row r="249" spans="1:7">
      <c r="A249" s="21">
        <f t="shared" si="6"/>
        <v>36</v>
      </c>
      <c r="B249" s="21" t="s">
        <v>9</v>
      </c>
      <c r="C249" s="136" t="s">
        <v>543</v>
      </c>
      <c r="D249" s="136"/>
      <c r="E249" s="220"/>
      <c r="F249" s="220"/>
      <c r="G249" s="220"/>
    </row>
    <row r="250" spans="1:7">
      <c r="A250" s="21">
        <f t="shared" si="6"/>
        <v>36</v>
      </c>
      <c r="B250" s="21" t="s">
        <v>9</v>
      </c>
      <c r="C250" s="136" t="s">
        <v>543</v>
      </c>
      <c r="D250" s="136"/>
      <c r="E250" s="220"/>
      <c r="F250" s="220"/>
      <c r="G250" s="220"/>
    </row>
    <row r="251" spans="1:7">
      <c r="A251" s="21">
        <f t="shared" si="6"/>
        <v>36</v>
      </c>
      <c r="B251" s="21" t="s">
        <v>9</v>
      </c>
      <c r="C251" s="136" t="s">
        <v>543</v>
      </c>
      <c r="D251" s="136"/>
      <c r="E251" s="220"/>
      <c r="F251" s="220"/>
      <c r="G251" s="220"/>
    </row>
    <row r="252" spans="1:7">
      <c r="A252" s="21">
        <f t="shared" si="6"/>
        <v>36</v>
      </c>
      <c r="B252" s="21" t="s">
        <v>9</v>
      </c>
      <c r="C252" s="136" t="s">
        <v>543</v>
      </c>
      <c r="D252" s="136"/>
      <c r="E252" s="220"/>
      <c r="F252" s="220"/>
      <c r="G252" s="220"/>
    </row>
    <row r="253" spans="1:7">
      <c r="A253" s="21">
        <f t="shared" si="6"/>
        <v>36</v>
      </c>
      <c r="B253" s="21" t="s">
        <v>9</v>
      </c>
      <c r="C253" s="136" t="s">
        <v>543</v>
      </c>
      <c r="D253" s="136"/>
      <c r="E253" s="220"/>
      <c r="F253" s="220"/>
      <c r="G253" s="220"/>
    </row>
    <row r="254" spans="1:7">
      <c r="A254" s="21">
        <f t="shared" si="6"/>
        <v>36</v>
      </c>
      <c r="B254" s="21" t="s">
        <v>9</v>
      </c>
      <c r="C254" s="136" t="s">
        <v>543</v>
      </c>
      <c r="D254" s="136"/>
      <c r="E254" s="220"/>
      <c r="F254" s="220"/>
      <c r="G254" s="220"/>
    </row>
    <row r="255" spans="1:7">
      <c r="A255" s="21">
        <f t="shared" si="6"/>
        <v>36</v>
      </c>
      <c r="B255" s="21" t="s">
        <v>9</v>
      </c>
      <c r="C255" s="136" t="s">
        <v>543</v>
      </c>
      <c r="D255" s="136"/>
      <c r="E255" s="220"/>
      <c r="F255" s="220"/>
      <c r="G255" s="220"/>
    </row>
    <row r="256" spans="1:7">
      <c r="A256" s="21">
        <f t="shared" si="6"/>
        <v>36</v>
      </c>
      <c r="B256" s="21" t="s">
        <v>9</v>
      </c>
      <c r="C256" s="136" t="s">
        <v>543</v>
      </c>
      <c r="D256" s="136"/>
      <c r="E256" s="220"/>
      <c r="F256" s="220"/>
      <c r="G256" s="220"/>
    </row>
    <row r="257" spans="1:7">
      <c r="A257" s="21">
        <f t="shared" si="6"/>
        <v>36</v>
      </c>
      <c r="B257" s="21" t="s">
        <v>9</v>
      </c>
      <c r="C257" s="136" t="s">
        <v>543</v>
      </c>
      <c r="D257" s="136"/>
      <c r="E257" s="220"/>
      <c r="F257" s="220"/>
      <c r="G257" s="220"/>
    </row>
    <row r="258" spans="1:7">
      <c r="A258" s="21">
        <f t="shared" si="6"/>
        <v>36</v>
      </c>
      <c r="B258" s="21" t="s">
        <v>9</v>
      </c>
      <c r="C258" s="136" t="s">
        <v>543</v>
      </c>
      <c r="D258" s="136"/>
      <c r="E258" s="220"/>
      <c r="F258" s="220"/>
      <c r="G258" s="220"/>
    </row>
    <row r="259" spans="1:7">
      <c r="A259" s="21">
        <f t="shared" si="6"/>
        <v>36</v>
      </c>
      <c r="B259" s="21" t="s">
        <v>9</v>
      </c>
      <c r="C259" s="136" t="s">
        <v>543</v>
      </c>
      <c r="D259" s="136"/>
      <c r="E259" s="220"/>
      <c r="F259" s="220"/>
      <c r="G259" s="220"/>
    </row>
    <row r="260" spans="1:7">
      <c r="A260" s="21">
        <f t="shared" si="6"/>
        <v>36</v>
      </c>
      <c r="B260" s="21" t="s">
        <v>9</v>
      </c>
      <c r="C260" s="136" t="s">
        <v>543</v>
      </c>
      <c r="D260" s="136"/>
      <c r="E260" s="220"/>
      <c r="F260" s="220"/>
      <c r="G260" s="220"/>
    </row>
    <row r="261" spans="1:7">
      <c r="A261" s="21">
        <f t="shared" si="6"/>
        <v>36</v>
      </c>
      <c r="B261" s="21" t="s">
        <v>9</v>
      </c>
      <c r="C261" s="136" t="s">
        <v>543</v>
      </c>
      <c r="D261" s="136"/>
      <c r="E261" s="220"/>
      <c r="F261" s="220"/>
      <c r="G261" s="220"/>
    </row>
    <row r="262" spans="1:7">
      <c r="A262" s="21">
        <f t="shared" si="6"/>
        <v>36</v>
      </c>
      <c r="B262" s="21" t="s">
        <v>9</v>
      </c>
      <c r="C262" s="136" t="s">
        <v>543</v>
      </c>
      <c r="D262" s="136"/>
      <c r="E262" s="220"/>
      <c r="F262" s="220"/>
      <c r="G262" s="220"/>
    </row>
    <row r="263" spans="1:7">
      <c r="A263" s="21">
        <f t="shared" si="6"/>
        <v>36</v>
      </c>
      <c r="B263" s="21" t="s">
        <v>9</v>
      </c>
      <c r="C263" s="136" t="s">
        <v>543</v>
      </c>
      <c r="D263" s="136"/>
      <c r="E263" s="220"/>
      <c r="F263" s="220"/>
      <c r="G263" s="220"/>
    </row>
    <row r="264" spans="1:7">
      <c r="A264" s="21">
        <f t="shared" si="6"/>
        <v>36</v>
      </c>
      <c r="B264" s="21" t="s">
        <v>9</v>
      </c>
      <c r="C264" s="136" t="s">
        <v>543</v>
      </c>
      <c r="D264" s="136"/>
      <c r="E264" s="220"/>
      <c r="F264" s="220"/>
      <c r="G264" s="220"/>
    </row>
    <row r="265" spans="1:7">
      <c r="A265" s="21">
        <f t="shared" si="6"/>
        <v>36</v>
      </c>
      <c r="B265" s="21" t="s">
        <v>9</v>
      </c>
      <c r="C265" s="136" t="s">
        <v>543</v>
      </c>
      <c r="D265" s="136"/>
      <c r="E265" s="220"/>
      <c r="F265" s="220"/>
      <c r="G265" s="220"/>
    </row>
    <row r="266" spans="1:7">
      <c r="A266" s="21">
        <f t="shared" si="6"/>
        <v>36</v>
      </c>
      <c r="B266" s="21" t="s">
        <v>9</v>
      </c>
      <c r="C266" s="136" t="s">
        <v>543</v>
      </c>
      <c r="D266" s="136"/>
      <c r="E266" s="220"/>
      <c r="F266" s="220"/>
      <c r="G266" s="220"/>
    </row>
    <row r="267" spans="1:7">
      <c r="A267" s="21">
        <f t="shared" si="6"/>
        <v>36</v>
      </c>
      <c r="B267" s="21" t="s">
        <v>9</v>
      </c>
      <c r="C267" s="136" t="s">
        <v>543</v>
      </c>
      <c r="D267" s="136"/>
      <c r="E267" s="220"/>
      <c r="F267" s="220"/>
      <c r="G267" s="220"/>
    </row>
    <row r="268" spans="1:7">
      <c r="A268" s="21">
        <f t="shared" si="6"/>
        <v>36</v>
      </c>
      <c r="B268" s="21" t="s">
        <v>9</v>
      </c>
      <c r="C268" s="136" t="s">
        <v>543</v>
      </c>
      <c r="D268" s="136"/>
      <c r="E268" s="220"/>
      <c r="F268" s="220"/>
      <c r="G268" s="220"/>
    </row>
    <row r="269" spans="1:7">
      <c r="A269" s="21">
        <f t="shared" si="6"/>
        <v>36</v>
      </c>
      <c r="B269" s="21" t="s">
        <v>9</v>
      </c>
      <c r="C269" s="136" t="s">
        <v>543</v>
      </c>
      <c r="D269" s="136"/>
      <c r="E269" s="220"/>
      <c r="F269" s="220"/>
      <c r="G269" s="220"/>
    </row>
    <row r="270" spans="1:7">
      <c r="A270" s="21">
        <f t="shared" si="6"/>
        <v>36</v>
      </c>
      <c r="B270" s="21" t="s">
        <v>9</v>
      </c>
      <c r="C270" s="136" t="s">
        <v>543</v>
      </c>
      <c r="D270" s="136"/>
      <c r="E270" s="220"/>
      <c r="F270" s="220"/>
      <c r="G270" s="220"/>
    </row>
    <row r="271" spans="1:7">
      <c r="A271" s="21">
        <f t="shared" si="6"/>
        <v>36</v>
      </c>
      <c r="B271" s="21" t="s">
        <v>9</v>
      </c>
      <c r="C271" s="136" t="s">
        <v>543</v>
      </c>
      <c r="D271" s="136"/>
      <c r="E271" s="220"/>
      <c r="F271" s="220"/>
      <c r="G271" s="220"/>
    </row>
    <row r="272" spans="1:7">
      <c r="A272" s="21">
        <f t="shared" si="6"/>
        <v>36</v>
      </c>
      <c r="B272" s="21" t="s">
        <v>9</v>
      </c>
      <c r="C272" s="136" t="s">
        <v>543</v>
      </c>
      <c r="D272" s="136"/>
      <c r="E272" s="220"/>
      <c r="F272" s="220"/>
      <c r="G272" s="220"/>
    </row>
    <row r="273" spans="1:7">
      <c r="A273" s="21">
        <f t="shared" si="6"/>
        <v>36</v>
      </c>
      <c r="B273" s="21" t="s">
        <v>9</v>
      </c>
      <c r="C273" s="136" t="s">
        <v>543</v>
      </c>
      <c r="D273" s="136"/>
      <c r="E273" s="220"/>
      <c r="F273" s="220"/>
      <c r="G273" s="220"/>
    </row>
    <row r="274" spans="1:7">
      <c r="A274" s="21">
        <f t="shared" si="6"/>
        <v>36</v>
      </c>
      <c r="B274" s="21" t="s">
        <v>9</v>
      </c>
      <c r="C274" s="136" t="s">
        <v>543</v>
      </c>
      <c r="D274" s="136"/>
      <c r="E274" s="220"/>
      <c r="F274" s="220"/>
      <c r="G274" s="220"/>
    </row>
    <row r="275" spans="1:7">
      <c r="A275" s="21">
        <f t="shared" si="6"/>
        <v>36</v>
      </c>
      <c r="B275" s="21" t="s">
        <v>9</v>
      </c>
      <c r="C275" s="136" t="s">
        <v>543</v>
      </c>
      <c r="D275" s="136"/>
      <c r="E275" s="220"/>
      <c r="F275" s="220"/>
      <c r="G275" s="220"/>
    </row>
    <row r="276" spans="1:7">
      <c r="A276" s="21">
        <f t="shared" si="6"/>
        <v>36</v>
      </c>
      <c r="B276" s="21" t="s">
        <v>9</v>
      </c>
      <c r="C276" s="136" t="s">
        <v>543</v>
      </c>
      <c r="D276" s="136"/>
      <c r="E276" s="220"/>
      <c r="F276" s="220"/>
      <c r="G276" s="220"/>
    </row>
    <row r="277" spans="1:7">
      <c r="A277" s="21">
        <f t="shared" si="6"/>
        <v>36</v>
      </c>
      <c r="B277" s="21" t="s">
        <v>9</v>
      </c>
      <c r="C277" s="136" t="s">
        <v>543</v>
      </c>
      <c r="D277" s="136"/>
      <c r="E277" s="220"/>
      <c r="F277" s="220"/>
      <c r="G277" s="220"/>
    </row>
    <row r="278" spans="1:7">
      <c r="A278" s="21">
        <f t="shared" si="6"/>
        <v>36</v>
      </c>
      <c r="B278" s="21" t="s">
        <v>9</v>
      </c>
      <c r="C278" s="136" t="s">
        <v>543</v>
      </c>
      <c r="D278" s="136"/>
      <c r="E278" s="220"/>
      <c r="F278" s="220"/>
      <c r="G278" s="220"/>
    </row>
    <row r="279" spans="1:7">
      <c r="A279" s="21">
        <f t="shared" si="6"/>
        <v>36</v>
      </c>
      <c r="B279" s="21" t="s">
        <v>9</v>
      </c>
      <c r="C279" s="136" t="s">
        <v>543</v>
      </c>
      <c r="D279" s="136"/>
      <c r="E279" s="220"/>
      <c r="F279" s="220"/>
      <c r="G279" s="220"/>
    </row>
    <row r="280" spans="1:7">
      <c r="A280" s="21">
        <f t="shared" si="6"/>
        <v>36</v>
      </c>
      <c r="B280" s="21" t="s">
        <v>9</v>
      </c>
      <c r="C280" s="136" t="s">
        <v>543</v>
      </c>
      <c r="D280" s="136"/>
      <c r="E280" s="220"/>
      <c r="F280" s="220"/>
      <c r="G280" s="220"/>
    </row>
    <row r="281" spans="1:7">
      <c r="A281" s="21">
        <f t="shared" si="6"/>
        <v>36</v>
      </c>
      <c r="B281" s="21" t="s">
        <v>9</v>
      </c>
      <c r="C281" s="136" t="s">
        <v>543</v>
      </c>
      <c r="D281" s="136"/>
      <c r="E281" s="220"/>
      <c r="F281" s="220"/>
      <c r="G281" s="220"/>
    </row>
    <row r="282" spans="1:7">
      <c r="A282" s="21">
        <f t="shared" si="6"/>
        <v>36</v>
      </c>
      <c r="B282" s="21" t="s">
        <v>9</v>
      </c>
      <c r="C282" s="136" t="s">
        <v>543</v>
      </c>
      <c r="D282" s="136"/>
      <c r="E282" s="220"/>
      <c r="F282" s="220"/>
      <c r="G282" s="220"/>
    </row>
    <row r="283" spans="1:7">
      <c r="A283" s="21">
        <f t="shared" si="6"/>
        <v>36</v>
      </c>
      <c r="B283" s="21" t="s">
        <v>9</v>
      </c>
      <c r="C283" s="136" t="s">
        <v>543</v>
      </c>
      <c r="D283" s="136"/>
      <c r="E283" s="220"/>
      <c r="F283" s="220"/>
      <c r="G283" s="220"/>
    </row>
    <row r="284" spans="1:7">
      <c r="A284" s="21">
        <f t="shared" si="6"/>
        <v>36</v>
      </c>
      <c r="B284" s="21" t="s">
        <v>9</v>
      </c>
      <c r="C284" s="136" t="s">
        <v>543</v>
      </c>
      <c r="D284" s="136"/>
      <c r="E284" s="220"/>
      <c r="F284" s="220"/>
      <c r="G284" s="220"/>
    </row>
    <row r="285" spans="1:7">
      <c r="A285" s="21">
        <f t="shared" si="6"/>
        <v>36</v>
      </c>
      <c r="B285" s="21" t="s">
        <v>9</v>
      </c>
      <c r="C285" s="136" t="s">
        <v>543</v>
      </c>
      <c r="D285" s="136"/>
      <c r="E285" s="220"/>
      <c r="F285" s="220"/>
      <c r="G285" s="220"/>
    </row>
    <row r="286" spans="1:7">
      <c r="A286" s="21">
        <f t="shared" si="6"/>
        <v>36</v>
      </c>
      <c r="B286" s="21" t="s">
        <v>9</v>
      </c>
      <c r="C286" s="136" t="s">
        <v>543</v>
      </c>
      <c r="D286" s="136"/>
      <c r="E286" s="220"/>
      <c r="F286" s="220"/>
      <c r="G286" s="220"/>
    </row>
    <row r="287" spans="1:7">
      <c r="A287" s="21">
        <f t="shared" ref="A287:A350" si="7">IF($C287="","blank",MATCH($C287,$I$5:$I$201,0))</f>
        <v>36</v>
      </c>
      <c r="B287" s="21" t="s">
        <v>9</v>
      </c>
      <c r="C287" s="136" t="s">
        <v>543</v>
      </c>
      <c r="D287" s="136"/>
      <c r="E287" s="220"/>
      <c r="F287" s="220"/>
      <c r="G287" s="220"/>
    </row>
    <row r="288" spans="1:7">
      <c r="A288" s="21">
        <f t="shared" si="7"/>
        <v>36</v>
      </c>
      <c r="B288" s="21" t="s">
        <v>9</v>
      </c>
      <c r="C288" s="136" t="s">
        <v>543</v>
      </c>
      <c r="D288" s="136"/>
      <c r="E288" s="220"/>
      <c r="F288" s="220"/>
      <c r="G288" s="220"/>
    </row>
    <row r="289" spans="1:7">
      <c r="A289" s="21">
        <f t="shared" si="7"/>
        <v>36</v>
      </c>
      <c r="B289" s="21" t="s">
        <v>9</v>
      </c>
      <c r="C289" s="136" t="s">
        <v>543</v>
      </c>
      <c r="D289" s="136"/>
      <c r="E289" s="220"/>
      <c r="F289" s="220"/>
      <c r="G289" s="220"/>
    </row>
    <row r="290" spans="1:7">
      <c r="A290" s="21">
        <f t="shared" si="7"/>
        <v>36</v>
      </c>
      <c r="B290" s="21" t="s">
        <v>9</v>
      </c>
      <c r="C290" s="136" t="s">
        <v>543</v>
      </c>
      <c r="D290" s="136"/>
      <c r="E290" s="220"/>
      <c r="F290" s="220"/>
      <c r="G290" s="220"/>
    </row>
    <row r="291" spans="1:7">
      <c r="A291" s="21">
        <f t="shared" si="7"/>
        <v>36</v>
      </c>
      <c r="B291" s="21" t="s">
        <v>9</v>
      </c>
      <c r="C291" s="136" t="s">
        <v>543</v>
      </c>
      <c r="D291" s="136"/>
      <c r="E291" s="220"/>
      <c r="F291" s="220"/>
      <c r="G291" s="220"/>
    </row>
    <row r="292" spans="1:7">
      <c r="A292" s="21">
        <f t="shared" si="7"/>
        <v>36</v>
      </c>
      <c r="B292" s="21" t="s">
        <v>9</v>
      </c>
      <c r="C292" s="136" t="s">
        <v>543</v>
      </c>
      <c r="D292" s="136"/>
      <c r="E292" s="220"/>
      <c r="F292" s="220"/>
      <c r="G292" s="220"/>
    </row>
    <row r="293" spans="1:7">
      <c r="A293" s="21">
        <f t="shared" si="7"/>
        <v>36</v>
      </c>
      <c r="B293" s="21" t="s">
        <v>9</v>
      </c>
      <c r="C293" s="136" t="s">
        <v>543</v>
      </c>
      <c r="D293" s="136"/>
      <c r="E293" s="220"/>
      <c r="F293" s="220"/>
      <c r="G293" s="220"/>
    </row>
    <row r="294" spans="1:7">
      <c r="A294" s="21">
        <f t="shared" si="7"/>
        <v>36</v>
      </c>
      <c r="B294" s="21" t="s">
        <v>9</v>
      </c>
      <c r="C294" s="136" t="s">
        <v>543</v>
      </c>
      <c r="D294" s="136"/>
      <c r="E294" s="220"/>
      <c r="F294" s="220"/>
      <c r="G294" s="220"/>
    </row>
    <row r="295" spans="1:7">
      <c r="A295" s="21">
        <f t="shared" si="7"/>
        <v>36</v>
      </c>
      <c r="B295" s="21" t="s">
        <v>9</v>
      </c>
      <c r="C295" s="136" t="s">
        <v>543</v>
      </c>
      <c r="D295" s="136"/>
      <c r="E295" s="220"/>
      <c r="F295" s="220"/>
      <c r="G295" s="220"/>
    </row>
    <row r="296" spans="1:7">
      <c r="A296" s="21">
        <f t="shared" si="7"/>
        <v>36</v>
      </c>
      <c r="B296" s="21" t="s">
        <v>9</v>
      </c>
      <c r="C296" s="136" t="s">
        <v>543</v>
      </c>
      <c r="D296" s="136"/>
      <c r="E296" s="220"/>
      <c r="F296" s="220"/>
      <c r="G296" s="220"/>
    </row>
    <row r="297" spans="1:7">
      <c r="A297" s="21">
        <f t="shared" si="7"/>
        <v>36</v>
      </c>
      <c r="B297" s="21" t="s">
        <v>9</v>
      </c>
      <c r="C297" s="136" t="s">
        <v>543</v>
      </c>
      <c r="D297" s="136"/>
      <c r="E297" s="220"/>
      <c r="F297" s="220"/>
      <c r="G297" s="220"/>
    </row>
    <row r="298" spans="1:7">
      <c r="A298" s="21">
        <f t="shared" si="7"/>
        <v>36</v>
      </c>
      <c r="B298" s="21" t="s">
        <v>9</v>
      </c>
      <c r="C298" s="136" t="s">
        <v>543</v>
      </c>
      <c r="D298" s="136"/>
      <c r="E298" s="220"/>
      <c r="F298" s="220"/>
      <c r="G298" s="220"/>
    </row>
    <row r="299" spans="1:7">
      <c r="A299" s="21">
        <f t="shared" si="7"/>
        <v>36</v>
      </c>
      <c r="B299" s="21" t="s">
        <v>9</v>
      </c>
      <c r="C299" s="136" t="s">
        <v>543</v>
      </c>
      <c r="D299" s="136"/>
      <c r="E299" s="220"/>
      <c r="F299" s="220"/>
      <c r="G299" s="220"/>
    </row>
    <row r="300" spans="1:7">
      <c r="A300" s="21">
        <f t="shared" si="7"/>
        <v>36</v>
      </c>
      <c r="B300" s="21" t="s">
        <v>9</v>
      </c>
      <c r="C300" s="136" t="s">
        <v>543</v>
      </c>
      <c r="D300" s="136"/>
      <c r="E300" s="220"/>
      <c r="F300" s="220"/>
      <c r="G300" s="220"/>
    </row>
    <row r="301" spans="1:7">
      <c r="A301" s="21">
        <f t="shared" si="7"/>
        <v>36</v>
      </c>
      <c r="B301" s="21" t="s">
        <v>9</v>
      </c>
      <c r="C301" s="136" t="s">
        <v>543</v>
      </c>
      <c r="D301" s="136"/>
      <c r="E301" s="220"/>
      <c r="F301" s="220"/>
      <c r="G301" s="220"/>
    </row>
    <row r="302" spans="1:7">
      <c r="A302" s="21">
        <f t="shared" si="7"/>
        <v>36</v>
      </c>
      <c r="B302" s="21" t="s">
        <v>9</v>
      </c>
      <c r="C302" s="136" t="s">
        <v>543</v>
      </c>
      <c r="D302" s="136"/>
      <c r="E302" s="220"/>
      <c r="F302" s="220"/>
      <c r="G302" s="220"/>
    </row>
    <row r="303" spans="1:7">
      <c r="A303" s="21">
        <f t="shared" si="7"/>
        <v>36</v>
      </c>
      <c r="B303" s="21" t="s">
        <v>9</v>
      </c>
      <c r="C303" s="136" t="s">
        <v>543</v>
      </c>
      <c r="D303" s="136"/>
      <c r="E303" s="220"/>
      <c r="F303" s="220"/>
      <c r="G303" s="220"/>
    </row>
    <row r="304" spans="1:7">
      <c r="A304" s="21">
        <f t="shared" si="7"/>
        <v>36</v>
      </c>
      <c r="B304" s="21" t="s">
        <v>9</v>
      </c>
      <c r="C304" s="136" t="s">
        <v>543</v>
      </c>
      <c r="D304" s="136"/>
      <c r="E304" s="220"/>
      <c r="F304" s="220"/>
      <c r="G304" s="220"/>
    </row>
    <row r="305" spans="1:7">
      <c r="A305" s="21">
        <f t="shared" si="7"/>
        <v>36</v>
      </c>
      <c r="B305" s="21" t="s">
        <v>9</v>
      </c>
      <c r="C305" s="136" t="s">
        <v>543</v>
      </c>
      <c r="D305" s="136"/>
      <c r="E305" s="220"/>
      <c r="F305" s="220"/>
      <c r="G305" s="220"/>
    </row>
    <row r="306" spans="1:7">
      <c r="A306" s="21">
        <f t="shared" si="7"/>
        <v>36</v>
      </c>
      <c r="B306" s="21" t="s">
        <v>9</v>
      </c>
      <c r="C306" s="136" t="s">
        <v>543</v>
      </c>
      <c r="D306" s="136"/>
      <c r="E306" s="220"/>
      <c r="F306" s="220"/>
      <c r="G306" s="220"/>
    </row>
    <row r="307" spans="1:7">
      <c r="A307" s="21">
        <f t="shared" si="7"/>
        <v>36</v>
      </c>
      <c r="B307" s="21" t="s">
        <v>9</v>
      </c>
      <c r="C307" s="136" t="s">
        <v>543</v>
      </c>
      <c r="D307" s="136"/>
      <c r="E307" s="220"/>
      <c r="F307" s="220"/>
      <c r="G307" s="220"/>
    </row>
    <row r="308" spans="1:7">
      <c r="A308" s="21">
        <f t="shared" si="7"/>
        <v>36</v>
      </c>
      <c r="B308" s="21" t="s">
        <v>9</v>
      </c>
      <c r="C308" s="136" t="s">
        <v>543</v>
      </c>
      <c r="D308" s="136"/>
      <c r="E308" s="220"/>
      <c r="F308" s="220"/>
      <c r="G308" s="220"/>
    </row>
    <row r="309" spans="1:7">
      <c r="A309" s="21">
        <f t="shared" si="7"/>
        <v>36</v>
      </c>
      <c r="B309" s="21" t="s">
        <v>9</v>
      </c>
      <c r="C309" s="136" t="s">
        <v>543</v>
      </c>
      <c r="D309" s="136"/>
      <c r="E309" s="220"/>
      <c r="F309" s="220"/>
      <c r="G309" s="220"/>
    </row>
    <row r="310" spans="1:7">
      <c r="A310" s="21">
        <f t="shared" si="7"/>
        <v>36</v>
      </c>
      <c r="B310" s="21" t="s">
        <v>9</v>
      </c>
      <c r="C310" s="136" t="s">
        <v>543</v>
      </c>
      <c r="D310" s="136"/>
      <c r="E310" s="220"/>
      <c r="F310" s="220"/>
      <c r="G310" s="220"/>
    </row>
    <row r="311" spans="1:7">
      <c r="A311" s="21">
        <f t="shared" si="7"/>
        <v>36</v>
      </c>
      <c r="B311" s="21" t="s">
        <v>9</v>
      </c>
      <c r="C311" s="136" t="s">
        <v>543</v>
      </c>
      <c r="D311" s="136"/>
      <c r="E311" s="220"/>
      <c r="F311" s="220"/>
      <c r="G311" s="220"/>
    </row>
    <row r="312" spans="1:7">
      <c r="A312" s="21">
        <f t="shared" si="7"/>
        <v>36</v>
      </c>
      <c r="B312" s="21" t="s">
        <v>9</v>
      </c>
      <c r="C312" s="136" t="s">
        <v>543</v>
      </c>
      <c r="D312" s="136"/>
      <c r="E312" s="220"/>
      <c r="F312" s="220"/>
      <c r="G312" s="220"/>
    </row>
    <row r="313" spans="1:7">
      <c r="A313" s="21">
        <f t="shared" si="7"/>
        <v>36</v>
      </c>
      <c r="B313" s="21" t="s">
        <v>9</v>
      </c>
      <c r="C313" s="136" t="s">
        <v>543</v>
      </c>
      <c r="D313" s="136"/>
      <c r="E313" s="220"/>
      <c r="F313" s="220"/>
      <c r="G313" s="220"/>
    </row>
    <row r="314" spans="1:7">
      <c r="A314" s="21">
        <f t="shared" si="7"/>
        <v>36</v>
      </c>
      <c r="B314" s="21" t="s">
        <v>9</v>
      </c>
      <c r="C314" s="136" t="s">
        <v>543</v>
      </c>
      <c r="D314" s="136"/>
      <c r="E314" s="220"/>
      <c r="F314" s="220"/>
      <c r="G314" s="220"/>
    </row>
    <row r="315" spans="1:7">
      <c r="A315" s="21">
        <f t="shared" si="7"/>
        <v>36</v>
      </c>
      <c r="B315" s="21" t="s">
        <v>9</v>
      </c>
      <c r="C315" s="136" t="s">
        <v>543</v>
      </c>
      <c r="D315" s="136"/>
      <c r="E315" s="220"/>
      <c r="F315" s="220"/>
      <c r="G315" s="220"/>
    </row>
    <row r="316" spans="1:7">
      <c r="A316" s="21">
        <f t="shared" si="7"/>
        <v>36</v>
      </c>
      <c r="B316" s="21" t="s">
        <v>9</v>
      </c>
      <c r="C316" s="136" t="s">
        <v>543</v>
      </c>
      <c r="D316" s="136"/>
      <c r="E316" s="220"/>
      <c r="F316" s="220"/>
      <c r="G316" s="220"/>
    </row>
    <row r="317" spans="1:7">
      <c r="A317" s="21">
        <f t="shared" si="7"/>
        <v>36</v>
      </c>
      <c r="B317" s="21" t="s">
        <v>9</v>
      </c>
      <c r="C317" s="136" t="s">
        <v>543</v>
      </c>
      <c r="D317" s="136"/>
      <c r="E317" s="220"/>
      <c r="F317" s="220"/>
      <c r="G317" s="220"/>
    </row>
    <row r="318" spans="1:7">
      <c r="A318" s="21">
        <f t="shared" si="7"/>
        <v>36</v>
      </c>
      <c r="B318" s="21" t="s">
        <v>9</v>
      </c>
      <c r="C318" s="136" t="s">
        <v>543</v>
      </c>
      <c r="D318" s="136"/>
      <c r="E318" s="220"/>
      <c r="F318" s="220"/>
      <c r="G318" s="220"/>
    </row>
    <row r="319" spans="1:7">
      <c r="A319" s="21">
        <f t="shared" si="7"/>
        <v>36</v>
      </c>
      <c r="B319" s="21" t="s">
        <v>9</v>
      </c>
      <c r="C319" s="136" t="s">
        <v>543</v>
      </c>
      <c r="D319" s="136"/>
      <c r="E319" s="220"/>
      <c r="F319" s="220"/>
      <c r="G319" s="220"/>
    </row>
    <row r="320" spans="1:7">
      <c r="A320" s="21">
        <f t="shared" si="7"/>
        <v>36</v>
      </c>
      <c r="B320" s="21" t="s">
        <v>9</v>
      </c>
      <c r="C320" s="136" t="s">
        <v>543</v>
      </c>
      <c r="D320" s="136"/>
      <c r="E320" s="220"/>
      <c r="F320" s="220"/>
      <c r="G320" s="220"/>
    </row>
    <row r="321" spans="1:7">
      <c r="A321" s="21">
        <f t="shared" si="7"/>
        <v>36</v>
      </c>
      <c r="B321" s="21" t="s">
        <v>9</v>
      </c>
      <c r="C321" s="136" t="s">
        <v>543</v>
      </c>
      <c r="D321" s="136"/>
      <c r="E321" s="220"/>
      <c r="F321" s="220"/>
      <c r="G321" s="220"/>
    </row>
    <row r="322" spans="1:7">
      <c r="A322" s="21">
        <f t="shared" si="7"/>
        <v>36</v>
      </c>
      <c r="B322" s="21" t="s">
        <v>9</v>
      </c>
      <c r="C322" s="136" t="s">
        <v>543</v>
      </c>
      <c r="D322" s="136"/>
      <c r="E322" s="220"/>
      <c r="F322" s="220"/>
      <c r="G322" s="220"/>
    </row>
    <row r="323" spans="1:7">
      <c r="A323" s="21">
        <f t="shared" si="7"/>
        <v>36</v>
      </c>
      <c r="B323" s="21" t="s">
        <v>9</v>
      </c>
      <c r="C323" s="136" t="s">
        <v>543</v>
      </c>
      <c r="D323" s="136"/>
      <c r="E323" s="220"/>
      <c r="F323" s="220"/>
      <c r="G323" s="220"/>
    </row>
    <row r="324" spans="1:7">
      <c r="A324" s="21">
        <f t="shared" si="7"/>
        <v>36</v>
      </c>
      <c r="B324" s="21" t="s">
        <v>9</v>
      </c>
      <c r="C324" s="136" t="s">
        <v>543</v>
      </c>
      <c r="D324" s="136"/>
      <c r="E324" s="220"/>
      <c r="F324" s="220"/>
      <c r="G324" s="220"/>
    </row>
    <row r="325" spans="1:7">
      <c r="A325" s="21">
        <f t="shared" si="7"/>
        <v>36</v>
      </c>
      <c r="B325" s="21" t="s">
        <v>9</v>
      </c>
      <c r="C325" s="136" t="s">
        <v>543</v>
      </c>
      <c r="D325" s="136"/>
      <c r="E325" s="220"/>
      <c r="F325" s="220"/>
      <c r="G325" s="220"/>
    </row>
    <row r="326" spans="1:7">
      <c r="A326" s="21">
        <f t="shared" si="7"/>
        <v>36</v>
      </c>
      <c r="B326" s="21" t="s">
        <v>9</v>
      </c>
      <c r="C326" s="136" t="s">
        <v>543</v>
      </c>
      <c r="D326" s="136"/>
      <c r="E326" s="220"/>
      <c r="F326" s="220"/>
      <c r="G326" s="220"/>
    </row>
    <row r="327" spans="1:7">
      <c r="A327" s="21">
        <f t="shared" si="7"/>
        <v>36</v>
      </c>
      <c r="B327" s="21" t="s">
        <v>9</v>
      </c>
      <c r="C327" s="136" t="s">
        <v>543</v>
      </c>
      <c r="D327" s="136"/>
      <c r="E327" s="220"/>
      <c r="F327" s="220"/>
      <c r="G327" s="220"/>
    </row>
    <row r="328" spans="1:7">
      <c r="A328" s="21">
        <f t="shared" si="7"/>
        <v>36</v>
      </c>
      <c r="B328" s="21" t="s">
        <v>9</v>
      </c>
      <c r="C328" s="136" t="s">
        <v>543</v>
      </c>
      <c r="D328" s="136"/>
      <c r="E328" s="220"/>
      <c r="F328" s="220"/>
      <c r="G328" s="220"/>
    </row>
    <row r="329" spans="1:7">
      <c r="A329" s="21">
        <f t="shared" si="7"/>
        <v>36</v>
      </c>
      <c r="B329" s="21" t="s">
        <v>9</v>
      </c>
      <c r="C329" s="136" t="s">
        <v>543</v>
      </c>
      <c r="D329" s="136"/>
      <c r="E329" s="220"/>
      <c r="F329" s="220"/>
      <c r="G329" s="220"/>
    </row>
    <row r="330" spans="1:7">
      <c r="A330" s="21">
        <f t="shared" si="7"/>
        <v>36</v>
      </c>
      <c r="B330" s="21" t="s">
        <v>9</v>
      </c>
      <c r="C330" s="136" t="s">
        <v>543</v>
      </c>
      <c r="D330" s="136"/>
      <c r="E330" s="220"/>
      <c r="F330" s="220"/>
      <c r="G330" s="220"/>
    </row>
    <row r="331" spans="1:7">
      <c r="A331" s="21">
        <f t="shared" si="7"/>
        <v>36</v>
      </c>
      <c r="B331" s="21" t="s">
        <v>9</v>
      </c>
      <c r="C331" s="136" t="s">
        <v>543</v>
      </c>
      <c r="D331" s="136"/>
      <c r="E331" s="220"/>
      <c r="F331" s="220"/>
      <c r="G331" s="220"/>
    </row>
    <row r="332" spans="1:7">
      <c r="A332" s="21">
        <f t="shared" si="7"/>
        <v>36</v>
      </c>
      <c r="B332" s="21" t="s">
        <v>9</v>
      </c>
      <c r="C332" s="136" t="s">
        <v>543</v>
      </c>
      <c r="D332" s="136"/>
      <c r="E332" s="220"/>
      <c r="F332" s="220"/>
      <c r="G332" s="220"/>
    </row>
    <row r="333" spans="1:7">
      <c r="A333" s="21">
        <f t="shared" si="7"/>
        <v>36</v>
      </c>
      <c r="B333" s="21" t="s">
        <v>9</v>
      </c>
      <c r="C333" s="136" t="s">
        <v>543</v>
      </c>
      <c r="D333" s="136"/>
      <c r="E333" s="220"/>
      <c r="F333" s="220"/>
      <c r="G333" s="220"/>
    </row>
    <row r="334" spans="1:7">
      <c r="A334" s="21">
        <f t="shared" si="7"/>
        <v>36</v>
      </c>
      <c r="B334" s="21" t="s">
        <v>9</v>
      </c>
      <c r="C334" s="136" t="s">
        <v>543</v>
      </c>
      <c r="D334" s="136"/>
      <c r="E334" s="220"/>
      <c r="F334" s="220"/>
      <c r="G334" s="220"/>
    </row>
    <row r="335" spans="1:7">
      <c r="A335" s="21">
        <f t="shared" si="7"/>
        <v>36</v>
      </c>
      <c r="B335" s="21" t="s">
        <v>9</v>
      </c>
      <c r="C335" s="136" t="s">
        <v>543</v>
      </c>
      <c r="D335" s="136"/>
      <c r="E335" s="220"/>
      <c r="F335" s="220"/>
      <c r="G335" s="220"/>
    </row>
    <row r="336" spans="1:7">
      <c r="A336" s="21">
        <f t="shared" si="7"/>
        <v>36</v>
      </c>
      <c r="B336" s="21" t="s">
        <v>9</v>
      </c>
      <c r="C336" s="136" t="s">
        <v>543</v>
      </c>
      <c r="D336" s="136"/>
      <c r="E336" s="220"/>
      <c r="F336" s="220"/>
      <c r="G336" s="220"/>
    </row>
    <row r="337" spans="1:7">
      <c r="A337" s="21">
        <f t="shared" si="7"/>
        <v>36</v>
      </c>
      <c r="B337" s="21" t="s">
        <v>9</v>
      </c>
      <c r="C337" s="136" t="s">
        <v>543</v>
      </c>
      <c r="D337" s="136"/>
      <c r="E337" s="220"/>
      <c r="F337" s="220"/>
      <c r="G337" s="220"/>
    </row>
    <row r="338" spans="1:7">
      <c r="A338" s="21">
        <f t="shared" si="7"/>
        <v>36</v>
      </c>
      <c r="B338" s="21" t="s">
        <v>9</v>
      </c>
      <c r="C338" s="136" t="s">
        <v>543</v>
      </c>
      <c r="D338" s="136"/>
      <c r="E338" s="220"/>
      <c r="F338" s="220"/>
      <c r="G338" s="220"/>
    </row>
    <row r="339" spans="1:7">
      <c r="A339" s="21">
        <f t="shared" si="7"/>
        <v>36</v>
      </c>
      <c r="B339" s="21" t="s">
        <v>9</v>
      </c>
      <c r="C339" s="136" t="s">
        <v>543</v>
      </c>
      <c r="D339" s="136"/>
      <c r="E339" s="220"/>
      <c r="F339" s="220"/>
      <c r="G339" s="220"/>
    </row>
    <row r="340" spans="1:7">
      <c r="A340" s="21">
        <f t="shared" si="7"/>
        <v>36</v>
      </c>
      <c r="B340" s="21" t="s">
        <v>9</v>
      </c>
      <c r="C340" s="136" t="s">
        <v>543</v>
      </c>
      <c r="D340" s="136"/>
      <c r="E340" s="220"/>
      <c r="F340" s="220"/>
      <c r="G340" s="220"/>
    </row>
    <row r="341" spans="1:7">
      <c r="A341" s="21">
        <f t="shared" si="7"/>
        <v>36</v>
      </c>
      <c r="B341" s="21" t="s">
        <v>9</v>
      </c>
      <c r="C341" s="136" t="s">
        <v>543</v>
      </c>
      <c r="D341" s="136"/>
      <c r="E341" s="220"/>
      <c r="F341" s="220"/>
      <c r="G341" s="220"/>
    </row>
    <row r="342" spans="1:7">
      <c r="A342" s="21">
        <f t="shared" si="7"/>
        <v>36</v>
      </c>
      <c r="B342" s="21" t="s">
        <v>9</v>
      </c>
      <c r="C342" s="136" t="s">
        <v>543</v>
      </c>
      <c r="D342" s="136"/>
      <c r="E342" s="220"/>
      <c r="F342" s="220"/>
      <c r="G342" s="220"/>
    </row>
    <row r="343" spans="1:7">
      <c r="A343" s="21">
        <f t="shared" si="7"/>
        <v>36</v>
      </c>
      <c r="B343" s="21" t="s">
        <v>9</v>
      </c>
      <c r="C343" s="136" t="s">
        <v>543</v>
      </c>
      <c r="D343" s="136"/>
      <c r="E343" s="220"/>
      <c r="F343" s="220"/>
      <c r="G343" s="220"/>
    </row>
    <row r="344" spans="1:7">
      <c r="A344" s="21">
        <f t="shared" si="7"/>
        <v>36</v>
      </c>
      <c r="B344" s="21" t="s">
        <v>9</v>
      </c>
      <c r="C344" s="136" t="s">
        <v>543</v>
      </c>
      <c r="D344" s="136"/>
      <c r="E344" s="220"/>
      <c r="F344" s="220"/>
      <c r="G344" s="220"/>
    </row>
    <row r="345" spans="1:7">
      <c r="A345" s="21">
        <f t="shared" si="7"/>
        <v>36</v>
      </c>
      <c r="B345" s="21" t="s">
        <v>9</v>
      </c>
      <c r="C345" s="136" t="s">
        <v>543</v>
      </c>
      <c r="D345" s="136"/>
      <c r="E345" s="220"/>
      <c r="F345" s="220"/>
      <c r="G345" s="220"/>
    </row>
    <row r="346" spans="1:7">
      <c r="A346" s="21">
        <f t="shared" si="7"/>
        <v>36</v>
      </c>
      <c r="B346" s="21" t="s">
        <v>9</v>
      </c>
      <c r="C346" s="136" t="s">
        <v>543</v>
      </c>
      <c r="D346" s="136"/>
      <c r="E346" s="220"/>
      <c r="F346" s="220"/>
      <c r="G346" s="220"/>
    </row>
    <row r="347" spans="1:7">
      <c r="A347" s="21">
        <f t="shared" si="7"/>
        <v>36</v>
      </c>
      <c r="B347" s="21" t="s">
        <v>9</v>
      </c>
      <c r="C347" s="136" t="s">
        <v>543</v>
      </c>
      <c r="D347" s="136"/>
      <c r="E347" s="220"/>
      <c r="F347" s="220"/>
      <c r="G347" s="220"/>
    </row>
    <row r="348" spans="1:7">
      <c r="A348" s="21">
        <f t="shared" si="7"/>
        <v>36</v>
      </c>
      <c r="B348" s="21" t="s">
        <v>9</v>
      </c>
      <c r="C348" s="136" t="s">
        <v>543</v>
      </c>
      <c r="D348" s="136"/>
      <c r="E348" s="220"/>
      <c r="F348" s="220"/>
      <c r="G348" s="220"/>
    </row>
    <row r="349" spans="1:7">
      <c r="A349" s="21">
        <f t="shared" si="7"/>
        <v>36</v>
      </c>
      <c r="B349" s="21" t="s">
        <v>9</v>
      </c>
      <c r="C349" s="136" t="s">
        <v>543</v>
      </c>
      <c r="D349" s="136"/>
      <c r="E349" s="220"/>
      <c r="F349" s="220"/>
      <c r="G349" s="220"/>
    </row>
    <row r="350" spans="1:7">
      <c r="A350" s="21">
        <f t="shared" si="7"/>
        <v>36</v>
      </c>
      <c r="B350" s="21" t="s">
        <v>9</v>
      </c>
      <c r="C350" s="136" t="s">
        <v>543</v>
      </c>
      <c r="D350" s="136"/>
      <c r="E350" s="220"/>
      <c r="F350" s="220"/>
      <c r="G350" s="220"/>
    </row>
    <row r="351" spans="1:7">
      <c r="A351" s="21">
        <f t="shared" ref="A351:A414" si="8">IF($C351="","blank",MATCH($C351,$I$5:$I$201,0))</f>
        <v>36</v>
      </c>
      <c r="B351" s="21" t="s">
        <v>9</v>
      </c>
      <c r="C351" s="136" t="s">
        <v>543</v>
      </c>
      <c r="D351" s="136"/>
      <c r="E351" s="220"/>
      <c r="F351" s="220"/>
      <c r="G351" s="220"/>
    </row>
    <row r="352" spans="1:7">
      <c r="A352" s="21">
        <f t="shared" si="8"/>
        <v>36</v>
      </c>
      <c r="B352" s="21" t="s">
        <v>9</v>
      </c>
      <c r="C352" s="136" t="s">
        <v>543</v>
      </c>
      <c r="D352" s="136"/>
      <c r="E352" s="220"/>
      <c r="F352" s="220"/>
      <c r="G352" s="220"/>
    </row>
    <row r="353" spans="1:7">
      <c r="A353" s="21">
        <f t="shared" si="8"/>
        <v>36</v>
      </c>
      <c r="B353" s="21" t="s">
        <v>9</v>
      </c>
      <c r="C353" s="136" t="s">
        <v>543</v>
      </c>
      <c r="D353" s="136"/>
      <c r="E353" s="220"/>
      <c r="F353" s="220"/>
      <c r="G353" s="220"/>
    </row>
    <row r="354" spans="1:7">
      <c r="A354" s="21">
        <f t="shared" si="8"/>
        <v>36</v>
      </c>
      <c r="B354" s="21" t="s">
        <v>9</v>
      </c>
      <c r="C354" s="136" t="s">
        <v>543</v>
      </c>
      <c r="D354" s="136"/>
      <c r="E354" s="220"/>
      <c r="F354" s="220"/>
      <c r="G354" s="220"/>
    </row>
    <row r="355" spans="1:7">
      <c r="A355" s="21">
        <f t="shared" si="8"/>
        <v>36</v>
      </c>
      <c r="B355" s="21" t="s">
        <v>9</v>
      </c>
      <c r="C355" s="136" t="s">
        <v>543</v>
      </c>
      <c r="D355" s="136"/>
      <c r="E355" s="220"/>
      <c r="F355" s="220"/>
      <c r="G355" s="220"/>
    </row>
    <row r="356" spans="1:7">
      <c r="A356" s="21">
        <f t="shared" si="8"/>
        <v>36</v>
      </c>
      <c r="B356" s="21" t="s">
        <v>9</v>
      </c>
      <c r="C356" s="136" t="s">
        <v>543</v>
      </c>
      <c r="D356" s="136"/>
      <c r="E356" s="220"/>
      <c r="F356" s="220"/>
      <c r="G356" s="220"/>
    </row>
    <row r="357" spans="1:7">
      <c r="A357" s="21">
        <f t="shared" si="8"/>
        <v>36</v>
      </c>
      <c r="B357" s="21" t="s">
        <v>9</v>
      </c>
      <c r="C357" s="136" t="s">
        <v>543</v>
      </c>
      <c r="D357" s="136"/>
      <c r="E357" s="220"/>
      <c r="F357" s="220"/>
      <c r="G357" s="220"/>
    </row>
    <row r="358" spans="1:7">
      <c r="A358" s="21">
        <f t="shared" si="8"/>
        <v>36</v>
      </c>
      <c r="B358" s="21" t="s">
        <v>9</v>
      </c>
      <c r="C358" s="136" t="s">
        <v>543</v>
      </c>
      <c r="D358" s="136"/>
      <c r="E358" s="220"/>
      <c r="F358" s="220"/>
      <c r="G358" s="220"/>
    </row>
    <row r="359" spans="1:7">
      <c r="A359" s="21">
        <f t="shared" si="8"/>
        <v>36</v>
      </c>
      <c r="B359" s="21" t="s">
        <v>9</v>
      </c>
      <c r="C359" s="136" t="s">
        <v>543</v>
      </c>
      <c r="D359" s="136"/>
      <c r="E359" s="220"/>
      <c r="F359" s="220"/>
      <c r="G359" s="220"/>
    </row>
    <row r="360" spans="1:7">
      <c r="A360" s="21">
        <f t="shared" si="8"/>
        <v>36</v>
      </c>
      <c r="B360" s="21" t="s">
        <v>9</v>
      </c>
      <c r="C360" s="136" t="s">
        <v>543</v>
      </c>
      <c r="D360" s="136"/>
      <c r="E360" s="220"/>
      <c r="F360" s="220"/>
      <c r="G360" s="220"/>
    </row>
    <row r="361" spans="1:7">
      <c r="A361" s="21">
        <f t="shared" si="8"/>
        <v>36</v>
      </c>
      <c r="B361" s="21" t="s">
        <v>9</v>
      </c>
      <c r="C361" s="136" t="s">
        <v>543</v>
      </c>
      <c r="D361" s="136"/>
      <c r="E361" s="220"/>
      <c r="F361" s="220"/>
      <c r="G361" s="220"/>
    </row>
    <row r="362" spans="1:7">
      <c r="A362" s="21">
        <f t="shared" si="8"/>
        <v>36</v>
      </c>
      <c r="B362" s="21" t="s">
        <v>9</v>
      </c>
      <c r="C362" s="136" t="s">
        <v>543</v>
      </c>
      <c r="D362" s="136"/>
      <c r="E362" s="220"/>
      <c r="F362" s="220"/>
      <c r="G362" s="220"/>
    </row>
    <row r="363" spans="1:7">
      <c r="A363" s="21">
        <f t="shared" si="8"/>
        <v>36</v>
      </c>
      <c r="B363" s="21" t="s">
        <v>9</v>
      </c>
      <c r="C363" s="136" t="s">
        <v>543</v>
      </c>
      <c r="D363" s="136"/>
      <c r="E363" s="220"/>
      <c r="F363" s="220"/>
      <c r="G363" s="220"/>
    </row>
    <row r="364" spans="1:7">
      <c r="A364" s="21">
        <f t="shared" si="8"/>
        <v>36</v>
      </c>
      <c r="B364" s="21" t="s">
        <v>9</v>
      </c>
      <c r="C364" s="136" t="s">
        <v>543</v>
      </c>
      <c r="D364" s="136"/>
      <c r="E364" s="220"/>
      <c r="F364" s="220"/>
      <c r="G364" s="220"/>
    </row>
    <row r="365" spans="1:7">
      <c r="A365" s="21">
        <f t="shared" si="8"/>
        <v>36</v>
      </c>
      <c r="B365" s="21" t="s">
        <v>9</v>
      </c>
      <c r="C365" s="136" t="s">
        <v>543</v>
      </c>
      <c r="D365" s="136"/>
      <c r="E365" s="220"/>
      <c r="F365" s="220"/>
      <c r="G365" s="220"/>
    </row>
    <row r="366" spans="1:7">
      <c r="A366" s="21">
        <f t="shared" si="8"/>
        <v>36</v>
      </c>
      <c r="B366" s="21" t="s">
        <v>9</v>
      </c>
      <c r="C366" s="136" t="s">
        <v>543</v>
      </c>
      <c r="D366" s="136"/>
      <c r="E366" s="220"/>
      <c r="F366" s="220"/>
      <c r="G366" s="220"/>
    </row>
    <row r="367" spans="1:7">
      <c r="A367" s="21">
        <f t="shared" si="8"/>
        <v>36</v>
      </c>
      <c r="B367" s="21" t="s">
        <v>9</v>
      </c>
      <c r="C367" s="136" t="s">
        <v>543</v>
      </c>
      <c r="D367" s="136"/>
      <c r="E367" s="220"/>
      <c r="F367" s="220"/>
      <c r="G367" s="220"/>
    </row>
    <row r="368" spans="1:7">
      <c r="A368" s="21">
        <f t="shared" si="8"/>
        <v>36</v>
      </c>
      <c r="B368" s="21" t="s">
        <v>9</v>
      </c>
      <c r="C368" s="136" t="s">
        <v>543</v>
      </c>
      <c r="D368" s="136"/>
      <c r="E368" s="220"/>
      <c r="F368" s="220"/>
      <c r="G368" s="220"/>
    </row>
    <row r="369" spans="1:7">
      <c r="A369" s="21">
        <f t="shared" si="8"/>
        <v>36</v>
      </c>
      <c r="B369" s="21" t="s">
        <v>9</v>
      </c>
      <c r="C369" s="136" t="s">
        <v>543</v>
      </c>
      <c r="D369" s="136"/>
      <c r="E369" s="220"/>
      <c r="F369" s="220"/>
      <c r="G369" s="220"/>
    </row>
    <row r="370" spans="1:7">
      <c r="A370" s="21">
        <f t="shared" si="8"/>
        <v>36</v>
      </c>
      <c r="B370" s="21" t="s">
        <v>9</v>
      </c>
      <c r="C370" s="136" t="s">
        <v>543</v>
      </c>
      <c r="D370" s="136"/>
      <c r="E370" s="220"/>
      <c r="F370" s="220"/>
      <c r="G370" s="220"/>
    </row>
    <row r="371" spans="1:7">
      <c r="A371" s="21">
        <f t="shared" si="8"/>
        <v>36</v>
      </c>
      <c r="B371" s="21" t="s">
        <v>9</v>
      </c>
      <c r="C371" s="136" t="s">
        <v>543</v>
      </c>
      <c r="D371" s="136"/>
      <c r="E371" s="220"/>
      <c r="F371" s="220"/>
      <c r="G371" s="220"/>
    </row>
    <row r="372" spans="1:7">
      <c r="A372" s="21">
        <f t="shared" si="8"/>
        <v>36</v>
      </c>
      <c r="B372" s="21" t="s">
        <v>9</v>
      </c>
      <c r="C372" s="136" t="s">
        <v>543</v>
      </c>
      <c r="D372" s="136"/>
      <c r="E372" s="220"/>
      <c r="F372" s="220"/>
      <c r="G372" s="220"/>
    </row>
    <row r="373" spans="1:7">
      <c r="A373" s="21">
        <f t="shared" si="8"/>
        <v>36</v>
      </c>
      <c r="B373" s="21" t="s">
        <v>9</v>
      </c>
      <c r="C373" s="136" t="s">
        <v>543</v>
      </c>
      <c r="D373" s="136"/>
      <c r="E373" s="220"/>
      <c r="F373" s="220"/>
      <c r="G373" s="220"/>
    </row>
    <row r="374" spans="1:7">
      <c r="A374" s="21">
        <f t="shared" si="8"/>
        <v>36</v>
      </c>
      <c r="B374" s="21" t="s">
        <v>9</v>
      </c>
      <c r="C374" s="136" t="s">
        <v>543</v>
      </c>
      <c r="D374" s="136"/>
      <c r="E374" s="220"/>
      <c r="F374" s="220"/>
      <c r="G374" s="220"/>
    </row>
    <row r="375" spans="1:7">
      <c r="A375" s="21">
        <f t="shared" si="8"/>
        <v>36</v>
      </c>
      <c r="B375" s="21" t="s">
        <v>9</v>
      </c>
      <c r="C375" s="136" t="s">
        <v>543</v>
      </c>
      <c r="D375" s="136"/>
      <c r="E375" s="220"/>
      <c r="F375" s="220"/>
      <c r="G375" s="220"/>
    </row>
    <row r="376" spans="1:7">
      <c r="A376" s="21">
        <f t="shared" si="8"/>
        <v>36</v>
      </c>
      <c r="B376" s="21" t="s">
        <v>9</v>
      </c>
      <c r="C376" s="136" t="s">
        <v>543</v>
      </c>
      <c r="D376" s="136"/>
      <c r="E376" s="220"/>
      <c r="F376" s="220"/>
      <c r="G376" s="220"/>
    </row>
    <row r="377" spans="1:7">
      <c r="A377" s="21">
        <f t="shared" si="8"/>
        <v>36</v>
      </c>
      <c r="B377" s="21" t="s">
        <v>9</v>
      </c>
      <c r="C377" s="136" t="s">
        <v>543</v>
      </c>
      <c r="D377" s="136"/>
      <c r="E377" s="220"/>
      <c r="F377" s="220"/>
      <c r="G377" s="220"/>
    </row>
    <row r="378" spans="1:7">
      <c r="A378" s="21">
        <f t="shared" si="8"/>
        <v>36</v>
      </c>
      <c r="B378" s="21" t="s">
        <v>9</v>
      </c>
      <c r="C378" s="136" t="s">
        <v>543</v>
      </c>
      <c r="D378" s="136"/>
      <c r="E378" s="220"/>
      <c r="F378" s="220"/>
      <c r="G378" s="220"/>
    </row>
    <row r="379" spans="1:7">
      <c r="A379" s="21">
        <f t="shared" si="8"/>
        <v>36</v>
      </c>
      <c r="B379" s="21" t="s">
        <v>9</v>
      </c>
      <c r="C379" s="136" t="s">
        <v>543</v>
      </c>
      <c r="D379" s="136"/>
      <c r="E379" s="220"/>
      <c r="F379" s="220"/>
      <c r="G379" s="220"/>
    </row>
    <row r="380" spans="1:7">
      <c r="A380" s="21">
        <f t="shared" si="8"/>
        <v>36</v>
      </c>
      <c r="B380" s="21" t="s">
        <v>9</v>
      </c>
      <c r="C380" s="136" t="s">
        <v>543</v>
      </c>
      <c r="D380" s="136"/>
      <c r="E380" s="220"/>
      <c r="F380" s="220"/>
      <c r="G380" s="220"/>
    </row>
    <row r="381" spans="1:7">
      <c r="A381" s="21">
        <f t="shared" si="8"/>
        <v>36</v>
      </c>
      <c r="B381" s="21" t="s">
        <v>9</v>
      </c>
      <c r="C381" s="136" t="s">
        <v>543</v>
      </c>
      <c r="D381" s="136"/>
      <c r="E381" s="220"/>
      <c r="F381" s="220"/>
      <c r="G381" s="220"/>
    </row>
    <row r="382" spans="1:7">
      <c r="A382" s="21">
        <f t="shared" si="8"/>
        <v>36</v>
      </c>
      <c r="B382" s="21" t="s">
        <v>9</v>
      </c>
      <c r="C382" s="136" t="s">
        <v>543</v>
      </c>
      <c r="D382" s="136"/>
      <c r="E382" s="220"/>
      <c r="F382" s="220"/>
      <c r="G382" s="220"/>
    </row>
    <row r="383" spans="1:7">
      <c r="A383" s="21">
        <f t="shared" si="8"/>
        <v>36</v>
      </c>
      <c r="B383" s="21" t="s">
        <v>9</v>
      </c>
      <c r="C383" s="136" t="s">
        <v>543</v>
      </c>
      <c r="D383" s="136"/>
      <c r="E383" s="220"/>
      <c r="F383" s="220"/>
      <c r="G383" s="220"/>
    </row>
    <row r="384" spans="1:7">
      <c r="A384" s="21">
        <f t="shared" si="8"/>
        <v>36</v>
      </c>
      <c r="B384" s="21" t="s">
        <v>9</v>
      </c>
      <c r="C384" s="136" t="s">
        <v>543</v>
      </c>
      <c r="D384" s="136"/>
      <c r="E384" s="220"/>
      <c r="F384" s="220"/>
      <c r="G384" s="220"/>
    </row>
    <row r="385" spans="1:7">
      <c r="A385" s="21">
        <f t="shared" si="8"/>
        <v>36</v>
      </c>
      <c r="B385" s="21" t="s">
        <v>9</v>
      </c>
      <c r="C385" s="136" t="s">
        <v>543</v>
      </c>
      <c r="D385" s="136"/>
      <c r="E385" s="220"/>
      <c r="F385" s="220"/>
      <c r="G385" s="220"/>
    </row>
    <row r="386" spans="1:7">
      <c r="A386" s="21">
        <f t="shared" si="8"/>
        <v>36</v>
      </c>
      <c r="B386" s="21" t="s">
        <v>9</v>
      </c>
      <c r="C386" s="136" t="s">
        <v>543</v>
      </c>
      <c r="D386" s="136"/>
      <c r="E386" s="220"/>
      <c r="F386" s="220"/>
      <c r="G386" s="220"/>
    </row>
    <row r="387" spans="1:7">
      <c r="A387" s="21">
        <f t="shared" si="8"/>
        <v>36</v>
      </c>
      <c r="B387" s="21" t="s">
        <v>9</v>
      </c>
      <c r="C387" s="136" t="s">
        <v>543</v>
      </c>
      <c r="D387" s="136"/>
      <c r="E387" s="220"/>
      <c r="F387" s="220"/>
      <c r="G387" s="220"/>
    </row>
    <row r="388" spans="1:7">
      <c r="A388" s="21">
        <f t="shared" si="8"/>
        <v>36</v>
      </c>
      <c r="B388" s="21" t="s">
        <v>9</v>
      </c>
      <c r="C388" s="136" t="s">
        <v>543</v>
      </c>
      <c r="D388" s="136"/>
      <c r="E388" s="220"/>
      <c r="F388" s="220"/>
      <c r="G388" s="220"/>
    </row>
    <row r="389" spans="1:7">
      <c r="A389" s="21">
        <f t="shared" si="8"/>
        <v>36</v>
      </c>
      <c r="B389" s="21" t="s">
        <v>9</v>
      </c>
      <c r="C389" s="136" t="s">
        <v>543</v>
      </c>
      <c r="D389" s="136"/>
      <c r="E389" s="220"/>
      <c r="F389" s="220"/>
      <c r="G389" s="220"/>
    </row>
    <row r="390" spans="1:7">
      <c r="A390" s="21">
        <f t="shared" si="8"/>
        <v>36</v>
      </c>
      <c r="B390" s="21" t="s">
        <v>9</v>
      </c>
      <c r="C390" s="136" t="s">
        <v>543</v>
      </c>
      <c r="D390" s="136"/>
      <c r="E390" s="220"/>
      <c r="F390" s="220"/>
      <c r="G390" s="220"/>
    </row>
    <row r="391" spans="1:7">
      <c r="A391" s="21">
        <f t="shared" si="8"/>
        <v>36</v>
      </c>
      <c r="B391" s="21" t="s">
        <v>9</v>
      </c>
      <c r="C391" s="136" t="s">
        <v>543</v>
      </c>
      <c r="D391" s="136"/>
      <c r="E391" s="220"/>
      <c r="F391" s="220"/>
      <c r="G391" s="220"/>
    </row>
    <row r="392" spans="1:7">
      <c r="A392" s="21">
        <f t="shared" si="8"/>
        <v>36</v>
      </c>
      <c r="B392" s="21" t="s">
        <v>9</v>
      </c>
      <c r="C392" s="136" t="s">
        <v>543</v>
      </c>
      <c r="D392" s="136"/>
      <c r="E392" s="220"/>
      <c r="F392" s="220"/>
      <c r="G392" s="220"/>
    </row>
    <row r="393" spans="1:7">
      <c r="A393" s="21">
        <f t="shared" si="8"/>
        <v>36</v>
      </c>
      <c r="B393" s="21" t="s">
        <v>9</v>
      </c>
      <c r="C393" s="136" t="s">
        <v>543</v>
      </c>
      <c r="D393" s="136"/>
      <c r="E393" s="220"/>
      <c r="F393" s="220"/>
      <c r="G393" s="220"/>
    </row>
    <row r="394" spans="1:7">
      <c r="A394" s="21">
        <f t="shared" si="8"/>
        <v>36</v>
      </c>
      <c r="B394" s="21" t="s">
        <v>9</v>
      </c>
      <c r="C394" s="136" t="s">
        <v>543</v>
      </c>
      <c r="D394" s="136"/>
      <c r="E394" s="220"/>
      <c r="F394" s="220"/>
      <c r="G394" s="220"/>
    </row>
    <row r="395" spans="1:7">
      <c r="A395" s="21">
        <f t="shared" si="8"/>
        <v>36</v>
      </c>
      <c r="B395" s="21" t="s">
        <v>9</v>
      </c>
      <c r="C395" s="136" t="s">
        <v>543</v>
      </c>
      <c r="D395" s="136"/>
      <c r="E395" s="220"/>
      <c r="F395" s="220"/>
      <c r="G395" s="220"/>
    </row>
    <row r="396" spans="1:7">
      <c r="A396" s="21">
        <f t="shared" si="8"/>
        <v>36</v>
      </c>
      <c r="B396" s="21" t="s">
        <v>9</v>
      </c>
      <c r="C396" s="136" t="s">
        <v>543</v>
      </c>
      <c r="D396" s="136"/>
      <c r="E396" s="220"/>
      <c r="F396" s="220"/>
      <c r="G396" s="220"/>
    </row>
    <row r="397" spans="1:7">
      <c r="A397" s="21">
        <f t="shared" si="8"/>
        <v>36</v>
      </c>
      <c r="B397" s="21" t="s">
        <v>9</v>
      </c>
      <c r="C397" s="136" t="s">
        <v>543</v>
      </c>
      <c r="D397" s="136"/>
      <c r="E397" s="220"/>
      <c r="F397" s="220"/>
      <c r="G397" s="220"/>
    </row>
    <row r="398" spans="1:7">
      <c r="A398" s="21">
        <f t="shared" si="8"/>
        <v>36</v>
      </c>
      <c r="B398" s="21" t="s">
        <v>9</v>
      </c>
      <c r="C398" s="136" t="s">
        <v>543</v>
      </c>
      <c r="D398" s="136"/>
      <c r="E398" s="220"/>
      <c r="F398" s="220"/>
      <c r="G398" s="220"/>
    </row>
    <row r="399" spans="1:7">
      <c r="A399" s="21">
        <f t="shared" si="8"/>
        <v>36</v>
      </c>
      <c r="B399" s="21" t="s">
        <v>9</v>
      </c>
      <c r="C399" s="136" t="s">
        <v>543</v>
      </c>
      <c r="D399" s="136"/>
      <c r="E399" s="220"/>
      <c r="F399" s="220"/>
      <c r="G399" s="220"/>
    </row>
    <row r="400" spans="1:7">
      <c r="A400" s="21">
        <f t="shared" si="8"/>
        <v>36</v>
      </c>
      <c r="B400" s="21" t="s">
        <v>9</v>
      </c>
      <c r="C400" s="136" t="s">
        <v>543</v>
      </c>
      <c r="D400" s="136"/>
      <c r="E400" s="220"/>
      <c r="F400" s="220"/>
      <c r="G400" s="220"/>
    </row>
    <row r="401" spans="1:7">
      <c r="A401" s="21">
        <f t="shared" si="8"/>
        <v>36</v>
      </c>
      <c r="B401" s="21" t="s">
        <v>9</v>
      </c>
      <c r="C401" s="136" t="s">
        <v>543</v>
      </c>
      <c r="D401" s="136"/>
      <c r="E401" s="220"/>
      <c r="F401" s="220"/>
      <c r="G401" s="220"/>
    </row>
    <row r="402" spans="1:7">
      <c r="A402" s="21">
        <f t="shared" si="8"/>
        <v>36</v>
      </c>
      <c r="B402" s="21" t="s">
        <v>9</v>
      </c>
      <c r="C402" s="136" t="s">
        <v>543</v>
      </c>
      <c r="D402" s="136"/>
      <c r="E402" s="220"/>
      <c r="F402" s="220"/>
      <c r="G402" s="220"/>
    </row>
    <row r="403" spans="1:7">
      <c r="A403" s="21">
        <f t="shared" si="8"/>
        <v>36</v>
      </c>
      <c r="B403" s="21" t="s">
        <v>9</v>
      </c>
      <c r="C403" s="136" t="s">
        <v>543</v>
      </c>
      <c r="D403" s="136"/>
      <c r="E403" s="220"/>
      <c r="F403" s="220"/>
      <c r="G403" s="220"/>
    </row>
    <row r="404" spans="1:7">
      <c r="A404" s="21">
        <f t="shared" si="8"/>
        <v>36</v>
      </c>
      <c r="B404" s="21" t="s">
        <v>9</v>
      </c>
      <c r="C404" s="136" t="s">
        <v>543</v>
      </c>
      <c r="D404" s="136"/>
      <c r="E404" s="220"/>
      <c r="F404" s="220"/>
      <c r="G404" s="220"/>
    </row>
    <row r="405" spans="1:7">
      <c r="A405" s="21">
        <f t="shared" si="8"/>
        <v>36</v>
      </c>
      <c r="B405" s="21" t="s">
        <v>9</v>
      </c>
      <c r="C405" s="136" t="s">
        <v>543</v>
      </c>
      <c r="D405" s="136"/>
      <c r="E405" s="220"/>
      <c r="F405" s="220"/>
      <c r="G405" s="220"/>
    </row>
    <row r="406" spans="1:7">
      <c r="A406" s="21">
        <f t="shared" si="8"/>
        <v>36</v>
      </c>
      <c r="B406" s="21" t="s">
        <v>9</v>
      </c>
      <c r="C406" s="136" t="s">
        <v>543</v>
      </c>
      <c r="D406" s="136"/>
      <c r="E406" s="220"/>
      <c r="F406" s="220"/>
      <c r="G406" s="220"/>
    </row>
    <row r="407" spans="1:7">
      <c r="A407" s="21">
        <f t="shared" si="8"/>
        <v>36</v>
      </c>
      <c r="B407" s="21" t="s">
        <v>9</v>
      </c>
      <c r="C407" s="136" t="s">
        <v>543</v>
      </c>
      <c r="D407" s="136"/>
      <c r="E407" s="220"/>
      <c r="F407" s="220"/>
      <c r="G407" s="220"/>
    </row>
    <row r="408" spans="1:7">
      <c r="A408" s="21">
        <f t="shared" si="8"/>
        <v>36</v>
      </c>
      <c r="B408" s="21" t="s">
        <v>9</v>
      </c>
      <c r="C408" s="136" t="s">
        <v>543</v>
      </c>
      <c r="D408" s="136"/>
      <c r="E408" s="220"/>
      <c r="F408" s="220"/>
      <c r="G408" s="220"/>
    </row>
    <row r="409" spans="1:7">
      <c r="A409" s="21">
        <f t="shared" si="8"/>
        <v>36</v>
      </c>
      <c r="B409" s="21" t="s">
        <v>9</v>
      </c>
      <c r="C409" s="136" t="s">
        <v>543</v>
      </c>
      <c r="D409" s="136"/>
      <c r="E409" s="220"/>
      <c r="F409" s="220"/>
      <c r="G409" s="220"/>
    </row>
    <row r="410" spans="1:7">
      <c r="A410" s="21">
        <f t="shared" si="8"/>
        <v>36</v>
      </c>
      <c r="B410" s="21" t="s">
        <v>9</v>
      </c>
      <c r="C410" s="136" t="s">
        <v>543</v>
      </c>
      <c r="D410" s="136"/>
      <c r="E410" s="220"/>
      <c r="F410" s="220"/>
      <c r="G410" s="220"/>
    </row>
    <row r="411" spans="1:7">
      <c r="A411" s="21">
        <f t="shared" si="8"/>
        <v>36</v>
      </c>
      <c r="B411" s="21" t="s">
        <v>9</v>
      </c>
      <c r="C411" s="136" t="s">
        <v>543</v>
      </c>
      <c r="D411" s="136"/>
      <c r="E411" s="220"/>
      <c r="F411" s="220"/>
      <c r="G411" s="220"/>
    </row>
    <row r="412" spans="1:7">
      <c r="A412" s="21">
        <f t="shared" si="8"/>
        <v>36</v>
      </c>
      <c r="B412" s="21" t="s">
        <v>9</v>
      </c>
      <c r="C412" s="136" t="s">
        <v>543</v>
      </c>
      <c r="D412" s="136"/>
      <c r="E412" s="220"/>
      <c r="F412" s="220"/>
      <c r="G412" s="220"/>
    </row>
    <row r="413" spans="1:7">
      <c r="A413" s="21">
        <f t="shared" si="8"/>
        <v>36</v>
      </c>
      <c r="B413" s="21" t="s">
        <v>9</v>
      </c>
      <c r="C413" s="136" t="s">
        <v>543</v>
      </c>
      <c r="D413" s="136"/>
      <c r="E413" s="220"/>
      <c r="F413" s="220"/>
      <c r="G413" s="220"/>
    </row>
    <row r="414" spans="1:7">
      <c r="A414" s="21">
        <f t="shared" si="8"/>
        <v>36</v>
      </c>
      <c r="B414" s="21" t="s">
        <v>9</v>
      </c>
      <c r="C414" s="136" t="s">
        <v>543</v>
      </c>
      <c r="D414" s="136"/>
      <c r="E414" s="220"/>
      <c r="F414" s="220"/>
      <c r="G414" s="220"/>
    </row>
    <row r="415" spans="1:7">
      <c r="A415" s="21">
        <f t="shared" ref="A415:A478" si="9">IF($C415="","blank",MATCH($C415,$I$5:$I$201,0))</f>
        <v>36</v>
      </c>
      <c r="B415" s="21" t="s">
        <v>9</v>
      </c>
      <c r="C415" s="136" t="s">
        <v>543</v>
      </c>
      <c r="D415" s="136"/>
      <c r="E415" s="220"/>
      <c r="F415" s="220"/>
      <c r="G415" s="220"/>
    </row>
    <row r="416" spans="1:7">
      <c r="A416" s="21">
        <f t="shared" si="9"/>
        <v>36</v>
      </c>
      <c r="B416" s="21" t="s">
        <v>9</v>
      </c>
      <c r="C416" s="136" t="s">
        <v>543</v>
      </c>
      <c r="D416" s="136"/>
      <c r="E416" s="220"/>
      <c r="F416" s="220"/>
      <c r="G416" s="220"/>
    </row>
    <row r="417" spans="1:7">
      <c r="A417" s="21">
        <f t="shared" si="9"/>
        <v>36</v>
      </c>
      <c r="B417" s="21" t="s">
        <v>9</v>
      </c>
      <c r="C417" s="136" t="s">
        <v>543</v>
      </c>
      <c r="D417" s="136"/>
      <c r="E417" s="220"/>
      <c r="F417" s="220"/>
      <c r="G417" s="220"/>
    </row>
    <row r="418" spans="1:7">
      <c r="A418" s="21">
        <f t="shared" si="9"/>
        <v>36</v>
      </c>
      <c r="B418" s="21" t="s">
        <v>9</v>
      </c>
      <c r="C418" s="136" t="s">
        <v>543</v>
      </c>
      <c r="D418" s="136"/>
      <c r="E418" s="220"/>
      <c r="F418" s="220"/>
      <c r="G418" s="220"/>
    </row>
    <row r="419" spans="1:7">
      <c r="A419" s="21">
        <f t="shared" si="9"/>
        <v>36</v>
      </c>
      <c r="B419" s="21" t="s">
        <v>9</v>
      </c>
      <c r="C419" s="136" t="s">
        <v>543</v>
      </c>
      <c r="D419" s="136"/>
      <c r="E419" s="220"/>
      <c r="F419" s="220"/>
      <c r="G419" s="220"/>
    </row>
    <row r="420" spans="1:7">
      <c r="A420" s="21">
        <f t="shared" si="9"/>
        <v>36</v>
      </c>
      <c r="B420" s="21" t="s">
        <v>9</v>
      </c>
      <c r="C420" s="136" t="s">
        <v>543</v>
      </c>
      <c r="D420" s="136"/>
      <c r="E420" s="220"/>
      <c r="F420" s="220"/>
      <c r="G420" s="220"/>
    </row>
    <row r="421" spans="1:7">
      <c r="A421" s="21">
        <f t="shared" si="9"/>
        <v>36</v>
      </c>
      <c r="B421" s="21" t="s">
        <v>9</v>
      </c>
      <c r="C421" s="136" t="s">
        <v>543</v>
      </c>
      <c r="D421" s="136"/>
      <c r="E421" s="220"/>
      <c r="F421" s="220"/>
      <c r="G421" s="220"/>
    </row>
    <row r="422" spans="1:7">
      <c r="A422" s="21">
        <f t="shared" si="9"/>
        <v>36</v>
      </c>
      <c r="B422" s="21" t="s">
        <v>9</v>
      </c>
      <c r="C422" s="136" t="s">
        <v>543</v>
      </c>
      <c r="D422" s="136"/>
      <c r="E422" s="220"/>
      <c r="F422" s="220"/>
      <c r="G422" s="220"/>
    </row>
    <row r="423" spans="1:7">
      <c r="A423" s="21">
        <f t="shared" si="9"/>
        <v>36</v>
      </c>
      <c r="B423" s="21" t="s">
        <v>9</v>
      </c>
      <c r="C423" s="136" t="s">
        <v>543</v>
      </c>
      <c r="D423" s="136"/>
      <c r="E423" s="220"/>
      <c r="F423" s="220"/>
      <c r="G423" s="220"/>
    </row>
    <row r="424" spans="1:7">
      <c r="A424" s="21">
        <f t="shared" si="9"/>
        <v>36</v>
      </c>
      <c r="B424" s="21" t="s">
        <v>9</v>
      </c>
      <c r="C424" s="136" t="s">
        <v>543</v>
      </c>
      <c r="D424" s="136"/>
      <c r="E424" s="220"/>
      <c r="F424" s="220"/>
      <c r="G424" s="220"/>
    </row>
    <row r="425" spans="1:7">
      <c r="A425" s="21">
        <f t="shared" si="9"/>
        <v>36</v>
      </c>
      <c r="B425" s="21" t="s">
        <v>9</v>
      </c>
      <c r="C425" s="136" t="s">
        <v>543</v>
      </c>
      <c r="D425" s="136"/>
      <c r="E425" s="220"/>
      <c r="F425" s="220"/>
      <c r="G425" s="220"/>
    </row>
    <row r="426" spans="1:7">
      <c r="A426" s="21">
        <f t="shared" si="9"/>
        <v>36</v>
      </c>
      <c r="B426" s="21" t="s">
        <v>9</v>
      </c>
      <c r="C426" s="136" t="s">
        <v>543</v>
      </c>
      <c r="D426" s="136"/>
      <c r="E426" s="220"/>
      <c r="F426" s="220"/>
      <c r="G426" s="220"/>
    </row>
    <row r="427" spans="1:7">
      <c r="A427" s="21">
        <f t="shared" si="9"/>
        <v>36</v>
      </c>
      <c r="B427" s="21" t="s">
        <v>9</v>
      </c>
      <c r="C427" s="136" t="s">
        <v>543</v>
      </c>
      <c r="D427" s="136"/>
      <c r="E427" s="220"/>
      <c r="F427" s="220"/>
      <c r="G427" s="220"/>
    </row>
    <row r="428" spans="1:7">
      <c r="A428" s="21">
        <f t="shared" si="9"/>
        <v>36</v>
      </c>
      <c r="B428" s="21" t="s">
        <v>9</v>
      </c>
      <c r="C428" s="136" t="s">
        <v>543</v>
      </c>
      <c r="D428" s="136"/>
      <c r="E428" s="220"/>
      <c r="F428" s="220"/>
      <c r="G428" s="220"/>
    </row>
    <row r="429" spans="1:7">
      <c r="A429" s="21">
        <f t="shared" si="9"/>
        <v>36</v>
      </c>
      <c r="B429" s="21" t="s">
        <v>9</v>
      </c>
      <c r="C429" s="136" t="s">
        <v>543</v>
      </c>
      <c r="D429" s="136"/>
      <c r="E429" s="220"/>
      <c r="F429" s="220"/>
      <c r="G429" s="220"/>
    </row>
    <row r="430" spans="1:7">
      <c r="A430" s="21">
        <f t="shared" si="9"/>
        <v>36</v>
      </c>
      <c r="B430" s="21" t="s">
        <v>9</v>
      </c>
      <c r="C430" s="136" t="s">
        <v>543</v>
      </c>
      <c r="D430" s="136"/>
      <c r="E430" s="220"/>
      <c r="F430" s="220"/>
      <c r="G430" s="220"/>
    </row>
    <row r="431" spans="1:7">
      <c r="A431" s="21">
        <f t="shared" si="9"/>
        <v>36</v>
      </c>
      <c r="B431" s="21" t="s">
        <v>9</v>
      </c>
      <c r="C431" s="136" t="s">
        <v>543</v>
      </c>
      <c r="D431" s="136"/>
      <c r="E431" s="220"/>
      <c r="F431" s="220"/>
      <c r="G431" s="220"/>
    </row>
    <row r="432" spans="1:7">
      <c r="A432" s="21">
        <f t="shared" si="9"/>
        <v>36</v>
      </c>
      <c r="B432" s="21" t="s">
        <v>9</v>
      </c>
      <c r="C432" s="136" t="s">
        <v>543</v>
      </c>
      <c r="D432" s="136"/>
      <c r="E432" s="220"/>
      <c r="F432" s="220"/>
      <c r="G432" s="220"/>
    </row>
    <row r="433" spans="1:7">
      <c r="A433" s="21">
        <f t="shared" si="9"/>
        <v>36</v>
      </c>
      <c r="B433" s="21" t="s">
        <v>9</v>
      </c>
      <c r="C433" s="136" t="s">
        <v>543</v>
      </c>
      <c r="D433" s="136"/>
      <c r="E433" s="220"/>
      <c r="F433" s="220"/>
      <c r="G433" s="220"/>
    </row>
    <row r="434" spans="1:7">
      <c r="A434" s="21">
        <f t="shared" si="9"/>
        <v>36</v>
      </c>
      <c r="B434" s="21" t="s">
        <v>9</v>
      </c>
      <c r="C434" s="136" t="s">
        <v>543</v>
      </c>
      <c r="D434" s="136"/>
      <c r="E434" s="220"/>
      <c r="F434" s="220"/>
      <c r="G434" s="220"/>
    </row>
    <row r="435" spans="1:7">
      <c r="A435" s="21">
        <f t="shared" si="9"/>
        <v>36</v>
      </c>
      <c r="B435" s="21" t="s">
        <v>9</v>
      </c>
      <c r="C435" s="136" t="s">
        <v>543</v>
      </c>
      <c r="D435" s="136"/>
      <c r="E435" s="220"/>
      <c r="F435" s="220"/>
      <c r="G435" s="220"/>
    </row>
    <row r="436" spans="1:7">
      <c r="A436" s="21">
        <f t="shared" si="9"/>
        <v>36</v>
      </c>
      <c r="B436" s="21" t="s">
        <v>9</v>
      </c>
      <c r="C436" s="136" t="s">
        <v>543</v>
      </c>
      <c r="D436" s="136"/>
      <c r="E436" s="220"/>
      <c r="F436" s="220"/>
      <c r="G436" s="220"/>
    </row>
    <row r="437" spans="1:7">
      <c r="A437" s="21">
        <f t="shared" si="9"/>
        <v>36</v>
      </c>
      <c r="B437" s="21" t="s">
        <v>9</v>
      </c>
      <c r="C437" s="136" t="s">
        <v>543</v>
      </c>
      <c r="D437" s="136"/>
      <c r="E437" s="220"/>
      <c r="F437" s="220"/>
      <c r="G437" s="220"/>
    </row>
    <row r="438" spans="1:7">
      <c r="A438" s="21">
        <f t="shared" si="9"/>
        <v>78</v>
      </c>
      <c r="B438" s="21" t="s">
        <v>10</v>
      </c>
      <c r="C438" s="136" t="s">
        <v>883</v>
      </c>
      <c r="D438" s="136"/>
      <c r="E438" s="220"/>
      <c r="F438" s="220"/>
      <c r="G438" s="220"/>
    </row>
    <row r="439" spans="1:7">
      <c r="A439" s="21">
        <f t="shared" si="9"/>
        <v>82</v>
      </c>
      <c r="B439" s="21" t="s">
        <v>18</v>
      </c>
      <c r="C439" s="136" t="s">
        <v>1225</v>
      </c>
      <c r="D439" s="136"/>
      <c r="E439" s="220"/>
      <c r="F439" s="220"/>
      <c r="G439" s="220"/>
    </row>
    <row r="440" spans="1:7">
      <c r="A440" s="21">
        <f t="shared" si="9"/>
        <v>83</v>
      </c>
      <c r="B440" s="21" t="s">
        <v>10</v>
      </c>
      <c r="C440" s="136" t="s">
        <v>33</v>
      </c>
      <c r="D440" s="136"/>
      <c r="E440" s="220"/>
      <c r="F440" s="220"/>
      <c r="G440" s="220"/>
    </row>
    <row r="441" spans="1:7">
      <c r="A441" s="21">
        <f t="shared" si="9"/>
        <v>84</v>
      </c>
      <c r="B441" s="21" t="s">
        <v>10</v>
      </c>
      <c r="C441" s="136" t="s">
        <v>15</v>
      </c>
      <c r="D441" s="136"/>
      <c r="E441" s="220"/>
      <c r="F441" s="220"/>
      <c r="G441" s="220"/>
    </row>
    <row r="442" spans="1:7">
      <c r="A442" s="21">
        <f t="shared" si="9"/>
        <v>87</v>
      </c>
      <c r="B442" s="21" t="s">
        <v>10</v>
      </c>
      <c r="C442" s="136" t="s">
        <v>27</v>
      </c>
      <c r="D442" s="136"/>
      <c r="E442" s="220"/>
      <c r="F442" s="220"/>
      <c r="G442" s="220"/>
    </row>
    <row r="443" spans="1:7">
      <c r="A443" s="21">
        <f t="shared" si="9"/>
        <v>105</v>
      </c>
      <c r="B443" s="21" t="s">
        <v>9</v>
      </c>
      <c r="C443" s="136" t="s">
        <v>1524</v>
      </c>
      <c r="D443" s="136"/>
      <c r="E443" s="220"/>
      <c r="F443" s="220"/>
      <c r="G443" s="220"/>
    </row>
    <row r="444" spans="1:7">
      <c r="A444" s="21">
        <f t="shared" si="9"/>
        <v>105</v>
      </c>
      <c r="B444" s="21" t="s">
        <v>9</v>
      </c>
      <c r="C444" s="136" t="s">
        <v>1524</v>
      </c>
      <c r="D444" s="136"/>
      <c r="E444" s="220"/>
      <c r="F444" s="220"/>
      <c r="G444" s="220"/>
    </row>
    <row r="445" spans="1:7">
      <c r="A445" s="21">
        <f t="shared" si="9"/>
        <v>105</v>
      </c>
      <c r="B445" s="21" t="s">
        <v>9</v>
      </c>
      <c r="C445" s="136" t="s">
        <v>1524</v>
      </c>
      <c r="D445" s="136"/>
      <c r="E445" s="220"/>
      <c r="F445" s="220"/>
      <c r="G445" s="220"/>
    </row>
    <row r="446" spans="1:7">
      <c r="A446" s="21">
        <f t="shared" si="9"/>
        <v>105</v>
      </c>
      <c r="B446" s="21" t="s">
        <v>9</v>
      </c>
      <c r="C446" s="136" t="s">
        <v>1524</v>
      </c>
      <c r="D446" s="136"/>
      <c r="E446" s="220"/>
      <c r="F446" s="220"/>
      <c r="G446" s="220"/>
    </row>
    <row r="447" spans="1:7">
      <c r="A447" s="21">
        <f t="shared" si="9"/>
        <v>105</v>
      </c>
      <c r="B447" s="21" t="s">
        <v>9</v>
      </c>
      <c r="C447" s="136" t="s">
        <v>1524</v>
      </c>
      <c r="D447" s="136"/>
      <c r="E447" s="220"/>
      <c r="F447" s="220"/>
      <c r="G447" s="220"/>
    </row>
    <row r="448" spans="1:7">
      <c r="A448" s="21">
        <f t="shared" si="9"/>
        <v>105</v>
      </c>
      <c r="B448" s="21" t="s">
        <v>9</v>
      </c>
      <c r="C448" s="136" t="s">
        <v>1524</v>
      </c>
      <c r="D448" s="136"/>
      <c r="E448" s="220"/>
      <c r="F448" s="220"/>
      <c r="G448" s="220"/>
    </row>
    <row r="449" spans="1:7">
      <c r="A449" s="21">
        <f t="shared" si="9"/>
        <v>105</v>
      </c>
      <c r="B449" s="21" t="s">
        <v>9</v>
      </c>
      <c r="C449" s="136" t="s">
        <v>1524</v>
      </c>
      <c r="D449" s="136"/>
      <c r="E449" s="220"/>
      <c r="F449" s="220"/>
      <c r="G449" s="220"/>
    </row>
    <row r="450" spans="1:7">
      <c r="A450" s="21">
        <f t="shared" si="9"/>
        <v>105</v>
      </c>
      <c r="B450" s="21" t="s">
        <v>9</v>
      </c>
      <c r="C450" s="136" t="s">
        <v>1524</v>
      </c>
      <c r="D450" s="136"/>
      <c r="E450" s="220"/>
      <c r="F450" s="220"/>
      <c r="G450" s="220"/>
    </row>
    <row r="451" spans="1:7">
      <c r="A451" s="21">
        <f t="shared" si="9"/>
        <v>105</v>
      </c>
      <c r="B451" s="21" t="s">
        <v>9</v>
      </c>
      <c r="C451" s="136" t="s">
        <v>1524</v>
      </c>
      <c r="D451" s="136"/>
      <c r="E451" s="220"/>
      <c r="F451" s="220"/>
      <c r="G451" s="220"/>
    </row>
    <row r="452" spans="1:7">
      <c r="A452" s="21">
        <f t="shared" si="9"/>
        <v>111</v>
      </c>
      <c r="B452" s="21" t="s">
        <v>9</v>
      </c>
      <c r="C452" s="136" t="s">
        <v>410</v>
      </c>
      <c r="D452" s="136"/>
      <c r="E452" s="220"/>
      <c r="F452" s="220"/>
      <c r="G452" s="220"/>
    </row>
    <row r="453" spans="1:7">
      <c r="A453" s="21">
        <f t="shared" si="9"/>
        <v>111</v>
      </c>
      <c r="B453" s="21" t="s">
        <v>9</v>
      </c>
      <c r="C453" s="136" t="s">
        <v>410</v>
      </c>
      <c r="D453" s="136"/>
      <c r="E453" s="220"/>
      <c r="F453" s="220"/>
      <c r="G453" s="220"/>
    </row>
    <row r="454" spans="1:7">
      <c r="A454" s="21">
        <f t="shared" si="9"/>
        <v>111</v>
      </c>
      <c r="B454" s="21" t="s">
        <v>9</v>
      </c>
      <c r="C454" s="136" t="s">
        <v>410</v>
      </c>
      <c r="D454" s="136"/>
      <c r="E454" s="220"/>
      <c r="F454" s="220"/>
      <c r="G454" s="220"/>
    </row>
    <row r="455" spans="1:7">
      <c r="A455" s="21">
        <f t="shared" si="9"/>
        <v>111</v>
      </c>
      <c r="B455" s="21" t="s">
        <v>9</v>
      </c>
      <c r="C455" s="136" t="s">
        <v>410</v>
      </c>
      <c r="D455" s="136"/>
      <c r="E455" s="220"/>
      <c r="F455" s="220"/>
      <c r="G455" s="220"/>
    </row>
    <row r="456" spans="1:7">
      <c r="A456" s="21">
        <f t="shared" si="9"/>
        <v>111</v>
      </c>
      <c r="B456" s="21" t="s">
        <v>9</v>
      </c>
      <c r="C456" s="136" t="s">
        <v>410</v>
      </c>
      <c r="D456" s="136"/>
      <c r="E456" s="220"/>
      <c r="F456" s="220"/>
      <c r="G456" s="220"/>
    </row>
    <row r="457" spans="1:7">
      <c r="A457" s="21">
        <f t="shared" si="9"/>
        <v>111</v>
      </c>
      <c r="B457" s="21" t="s">
        <v>9</v>
      </c>
      <c r="C457" s="136" t="s">
        <v>410</v>
      </c>
      <c r="D457" s="136"/>
      <c r="E457" s="220"/>
      <c r="F457" s="220"/>
      <c r="G457" s="220"/>
    </row>
    <row r="458" spans="1:7">
      <c r="A458" s="21">
        <f t="shared" si="9"/>
        <v>111</v>
      </c>
      <c r="B458" s="21" t="s">
        <v>9</v>
      </c>
      <c r="C458" s="136" t="s">
        <v>410</v>
      </c>
      <c r="D458" s="136"/>
      <c r="E458" s="220"/>
      <c r="F458" s="220"/>
      <c r="G458" s="220"/>
    </row>
    <row r="459" spans="1:7">
      <c r="A459" s="21">
        <f t="shared" si="9"/>
        <v>111</v>
      </c>
      <c r="B459" s="21" t="s">
        <v>9</v>
      </c>
      <c r="C459" s="136" t="s">
        <v>410</v>
      </c>
      <c r="D459" s="136"/>
      <c r="E459" s="220"/>
      <c r="F459" s="220"/>
      <c r="G459" s="220"/>
    </row>
    <row r="460" spans="1:7">
      <c r="A460" s="21">
        <f t="shared" si="9"/>
        <v>114</v>
      </c>
      <c r="B460" s="21" t="s">
        <v>9</v>
      </c>
      <c r="C460" s="136" t="s">
        <v>1635</v>
      </c>
      <c r="D460" s="136"/>
      <c r="E460" s="220"/>
      <c r="F460" s="220"/>
      <c r="G460" s="220"/>
    </row>
    <row r="461" spans="1:7">
      <c r="A461" s="21">
        <f t="shared" si="9"/>
        <v>115</v>
      </c>
      <c r="B461" s="21" t="s">
        <v>9</v>
      </c>
      <c r="C461" s="136" t="s">
        <v>1636</v>
      </c>
      <c r="D461" s="136"/>
      <c r="E461" s="220"/>
      <c r="F461" s="220"/>
      <c r="G461" s="220"/>
    </row>
    <row r="462" spans="1:7">
      <c r="A462" s="21">
        <f t="shared" si="9"/>
        <v>118</v>
      </c>
      <c r="B462" s="21" t="s">
        <v>18</v>
      </c>
      <c r="C462" s="136" t="s">
        <v>1242</v>
      </c>
      <c r="D462" s="136"/>
      <c r="E462" s="220"/>
      <c r="F462" s="220"/>
      <c r="G462" s="220"/>
    </row>
    <row r="463" spans="1:7">
      <c r="A463" s="21">
        <f t="shared" si="9"/>
        <v>128</v>
      </c>
      <c r="B463" s="21" t="s">
        <v>10</v>
      </c>
      <c r="C463" s="136" t="s">
        <v>14</v>
      </c>
      <c r="D463" s="136"/>
      <c r="E463" s="220"/>
      <c r="F463" s="220"/>
      <c r="G463" s="220"/>
    </row>
    <row r="464" spans="1:7">
      <c r="A464" s="21">
        <f t="shared" si="9"/>
        <v>128</v>
      </c>
      <c r="B464" s="21" t="s">
        <v>10</v>
      </c>
      <c r="C464" s="136" t="s">
        <v>14</v>
      </c>
      <c r="D464" s="136"/>
      <c r="E464" s="220"/>
      <c r="F464" s="220"/>
      <c r="G464" s="220"/>
    </row>
    <row r="465" spans="1:7">
      <c r="A465" s="21">
        <f t="shared" si="9"/>
        <v>128</v>
      </c>
      <c r="B465" s="21" t="s">
        <v>10</v>
      </c>
      <c r="C465" s="136" t="s">
        <v>14</v>
      </c>
      <c r="D465" s="136"/>
      <c r="E465" s="220"/>
      <c r="F465" s="220"/>
      <c r="G465" s="220"/>
    </row>
    <row r="466" spans="1:7">
      <c r="A466" s="21">
        <f t="shared" si="9"/>
        <v>129</v>
      </c>
      <c r="B466" s="21" t="s">
        <v>9</v>
      </c>
      <c r="C466" s="136" t="s">
        <v>945</v>
      </c>
      <c r="D466" s="136"/>
      <c r="E466" s="220"/>
      <c r="F466" s="220"/>
      <c r="G466" s="220"/>
    </row>
    <row r="467" spans="1:7">
      <c r="A467" s="21">
        <f t="shared" si="9"/>
        <v>130</v>
      </c>
      <c r="B467" s="21" t="s">
        <v>10</v>
      </c>
      <c r="C467" s="136" t="s">
        <v>19</v>
      </c>
      <c r="D467" s="136"/>
      <c r="E467" s="220"/>
      <c r="F467" s="220"/>
      <c r="G467" s="220"/>
    </row>
    <row r="468" spans="1:7">
      <c r="A468" s="21">
        <f t="shared" si="9"/>
        <v>130</v>
      </c>
      <c r="B468" s="21" t="s">
        <v>10</v>
      </c>
      <c r="C468" s="136" t="s">
        <v>19</v>
      </c>
      <c r="D468" s="136"/>
      <c r="E468" s="220"/>
      <c r="F468" s="220"/>
      <c r="G468" s="220"/>
    </row>
    <row r="469" spans="1:7">
      <c r="A469" s="21">
        <f t="shared" si="9"/>
        <v>131</v>
      </c>
      <c r="B469" s="21" t="s">
        <v>10</v>
      </c>
      <c r="C469" s="136" t="s">
        <v>723</v>
      </c>
      <c r="D469" s="136"/>
      <c r="E469" s="220"/>
      <c r="F469" s="220"/>
      <c r="G469" s="220"/>
    </row>
    <row r="470" spans="1:7">
      <c r="A470" s="21">
        <f t="shared" si="9"/>
        <v>132</v>
      </c>
      <c r="B470" s="21" t="s">
        <v>10</v>
      </c>
      <c r="C470" s="136" t="s">
        <v>837</v>
      </c>
      <c r="D470" s="136"/>
      <c r="E470" s="220"/>
      <c r="F470" s="220"/>
      <c r="G470" s="220"/>
    </row>
    <row r="471" spans="1:7">
      <c r="A471" s="21">
        <f t="shared" si="9"/>
        <v>131</v>
      </c>
      <c r="B471" s="21" t="s">
        <v>10</v>
      </c>
      <c r="C471" s="136" t="s">
        <v>723</v>
      </c>
      <c r="D471" s="136"/>
      <c r="E471" s="220"/>
      <c r="F471" s="220"/>
      <c r="G471" s="220"/>
    </row>
    <row r="472" spans="1:7">
      <c r="A472" s="21">
        <f t="shared" si="9"/>
        <v>132</v>
      </c>
      <c r="B472" s="21" t="s">
        <v>10</v>
      </c>
      <c r="C472" s="136" t="s">
        <v>837</v>
      </c>
      <c r="D472" s="136"/>
      <c r="E472" s="220"/>
      <c r="F472" s="220"/>
      <c r="G472" s="220"/>
    </row>
    <row r="473" spans="1:7">
      <c r="A473" s="21">
        <f t="shared" si="9"/>
        <v>133</v>
      </c>
      <c r="B473" s="21" t="s">
        <v>10</v>
      </c>
      <c r="C473" s="136" t="s">
        <v>958</v>
      </c>
      <c r="D473" s="136"/>
      <c r="E473" s="220"/>
      <c r="F473" s="220"/>
      <c r="G473" s="220"/>
    </row>
    <row r="474" spans="1:7">
      <c r="A474" s="21">
        <f t="shared" si="9"/>
        <v>133</v>
      </c>
      <c r="B474" s="21" t="s">
        <v>10</v>
      </c>
      <c r="C474" s="136" t="s">
        <v>958</v>
      </c>
      <c r="D474" s="136"/>
      <c r="E474" s="220"/>
      <c r="F474" s="220"/>
      <c r="G474" s="220"/>
    </row>
    <row r="475" spans="1:7">
      <c r="A475" s="21">
        <f t="shared" si="9"/>
        <v>135</v>
      </c>
      <c r="B475" s="21" t="s">
        <v>10</v>
      </c>
      <c r="C475" s="136" t="s">
        <v>364</v>
      </c>
      <c r="D475" s="136"/>
      <c r="E475" s="220"/>
      <c r="F475" s="220"/>
      <c r="G475" s="220"/>
    </row>
    <row r="476" spans="1:7">
      <c r="A476" s="21">
        <f t="shared" si="9"/>
        <v>137</v>
      </c>
      <c r="B476" s="21" t="s">
        <v>10</v>
      </c>
      <c r="C476" s="136" t="s">
        <v>835</v>
      </c>
      <c r="D476" s="136"/>
      <c r="E476" s="220"/>
      <c r="F476" s="220"/>
      <c r="G476" s="220"/>
    </row>
    <row r="477" spans="1:7">
      <c r="A477" s="21">
        <f t="shared" si="9"/>
        <v>139</v>
      </c>
      <c r="B477" s="21" t="s">
        <v>10</v>
      </c>
      <c r="C477" s="136" t="s">
        <v>894</v>
      </c>
      <c r="D477" s="136"/>
      <c r="E477" s="220"/>
      <c r="F477" s="220"/>
      <c r="G477" s="220"/>
    </row>
    <row r="478" spans="1:7">
      <c r="A478" s="21">
        <f t="shared" si="9"/>
        <v>139</v>
      </c>
      <c r="B478" s="21" t="s">
        <v>10</v>
      </c>
      <c r="C478" s="136" t="s">
        <v>894</v>
      </c>
      <c r="D478" s="136"/>
      <c r="E478" s="220"/>
      <c r="F478" s="220"/>
      <c r="G478" s="220"/>
    </row>
    <row r="479" spans="1:7">
      <c r="A479" s="21">
        <f t="shared" ref="A479:A542" si="10">IF($C479="","blank",MATCH($C479,$I$5:$I$201,0))</f>
        <v>139</v>
      </c>
      <c r="B479" s="21" t="s">
        <v>10</v>
      </c>
      <c r="C479" s="136" t="s">
        <v>894</v>
      </c>
      <c r="D479" s="136"/>
      <c r="E479" s="220"/>
      <c r="F479" s="220"/>
      <c r="G479" s="220"/>
    </row>
    <row r="480" spans="1:7">
      <c r="A480" s="21">
        <f t="shared" si="10"/>
        <v>139</v>
      </c>
      <c r="B480" s="21" t="s">
        <v>10</v>
      </c>
      <c r="C480" s="136" t="s">
        <v>894</v>
      </c>
      <c r="D480" s="136"/>
      <c r="E480" s="220"/>
      <c r="F480" s="220"/>
      <c r="G480" s="220"/>
    </row>
    <row r="481" spans="1:7">
      <c r="A481" s="21">
        <f t="shared" si="10"/>
        <v>139</v>
      </c>
      <c r="B481" s="21" t="s">
        <v>10</v>
      </c>
      <c r="C481" s="136" t="s">
        <v>894</v>
      </c>
      <c r="D481" s="136"/>
      <c r="E481" s="220"/>
      <c r="F481" s="220"/>
      <c r="G481" s="220"/>
    </row>
    <row r="482" spans="1:7">
      <c r="A482" s="21">
        <f t="shared" si="10"/>
        <v>139</v>
      </c>
      <c r="B482" s="21" t="s">
        <v>10</v>
      </c>
      <c r="C482" s="136" t="s">
        <v>894</v>
      </c>
      <c r="D482" s="136"/>
      <c r="E482" s="220"/>
      <c r="F482" s="220"/>
      <c r="G482" s="220"/>
    </row>
    <row r="483" spans="1:7">
      <c r="A483" s="21">
        <f t="shared" si="10"/>
        <v>139</v>
      </c>
      <c r="B483" s="21" t="s">
        <v>10</v>
      </c>
      <c r="C483" s="136" t="s">
        <v>894</v>
      </c>
      <c r="D483" s="136"/>
      <c r="E483" s="220"/>
      <c r="F483" s="220"/>
      <c r="G483" s="220"/>
    </row>
    <row r="484" spans="1:7">
      <c r="A484" s="21">
        <f t="shared" si="10"/>
        <v>139</v>
      </c>
      <c r="B484" s="21" t="s">
        <v>10</v>
      </c>
      <c r="C484" s="136" t="s">
        <v>894</v>
      </c>
      <c r="D484" s="136"/>
      <c r="E484" s="220"/>
      <c r="F484" s="220"/>
      <c r="G484" s="220"/>
    </row>
    <row r="485" spans="1:7">
      <c r="A485" s="21">
        <f t="shared" si="10"/>
        <v>139</v>
      </c>
      <c r="B485" s="21" t="s">
        <v>10</v>
      </c>
      <c r="C485" s="136" t="s">
        <v>894</v>
      </c>
      <c r="D485" s="136"/>
      <c r="E485" s="220"/>
      <c r="F485" s="220"/>
      <c r="G485" s="220"/>
    </row>
    <row r="486" spans="1:7">
      <c r="A486" s="21">
        <f t="shared" si="10"/>
        <v>139</v>
      </c>
      <c r="B486" s="21" t="s">
        <v>10</v>
      </c>
      <c r="C486" s="136" t="s">
        <v>894</v>
      </c>
      <c r="D486" s="136"/>
      <c r="E486" s="220"/>
      <c r="F486" s="220"/>
      <c r="G486" s="220"/>
    </row>
    <row r="487" spans="1:7">
      <c r="A487" s="21">
        <f t="shared" si="10"/>
        <v>139</v>
      </c>
      <c r="B487" s="21" t="s">
        <v>10</v>
      </c>
      <c r="C487" s="136" t="s">
        <v>894</v>
      </c>
      <c r="D487" s="136"/>
      <c r="E487" s="220"/>
      <c r="F487" s="220"/>
      <c r="G487" s="220"/>
    </row>
    <row r="488" spans="1:7">
      <c r="A488" s="21">
        <f t="shared" si="10"/>
        <v>139</v>
      </c>
      <c r="B488" s="21" t="s">
        <v>10</v>
      </c>
      <c r="C488" s="136" t="s">
        <v>894</v>
      </c>
      <c r="D488" s="136"/>
      <c r="E488" s="220"/>
      <c r="F488" s="220"/>
      <c r="G488" s="220"/>
    </row>
    <row r="489" spans="1:7">
      <c r="A489" s="21">
        <f t="shared" si="10"/>
        <v>139</v>
      </c>
      <c r="B489" s="21" t="s">
        <v>10</v>
      </c>
      <c r="C489" s="136" t="s">
        <v>894</v>
      </c>
      <c r="D489" s="136"/>
      <c r="E489" s="220"/>
      <c r="F489" s="220"/>
      <c r="G489" s="220"/>
    </row>
    <row r="490" spans="1:7">
      <c r="A490" s="21">
        <f t="shared" si="10"/>
        <v>139</v>
      </c>
      <c r="B490" s="21" t="s">
        <v>10</v>
      </c>
      <c r="C490" s="136" t="s">
        <v>894</v>
      </c>
      <c r="D490" s="136"/>
      <c r="E490" s="220"/>
      <c r="F490" s="220"/>
      <c r="G490" s="220"/>
    </row>
    <row r="491" spans="1:7">
      <c r="A491" s="21">
        <f t="shared" si="10"/>
        <v>139</v>
      </c>
      <c r="B491" s="21" t="s">
        <v>10</v>
      </c>
      <c r="C491" s="136" t="s">
        <v>894</v>
      </c>
      <c r="D491" s="136"/>
      <c r="E491" s="220"/>
      <c r="F491" s="220"/>
      <c r="G491" s="220"/>
    </row>
    <row r="492" spans="1:7">
      <c r="A492" s="21">
        <f t="shared" si="10"/>
        <v>139</v>
      </c>
      <c r="B492" s="21" t="s">
        <v>10</v>
      </c>
      <c r="C492" s="136" t="s">
        <v>894</v>
      </c>
      <c r="D492" s="136"/>
      <c r="E492" s="220"/>
      <c r="F492" s="220"/>
      <c r="G492" s="220"/>
    </row>
    <row r="493" spans="1:7">
      <c r="A493" s="21">
        <f t="shared" si="10"/>
        <v>139</v>
      </c>
      <c r="B493" s="21" t="s">
        <v>10</v>
      </c>
      <c r="C493" s="136" t="s">
        <v>894</v>
      </c>
      <c r="D493" s="136"/>
      <c r="E493" s="220"/>
      <c r="F493" s="220"/>
      <c r="G493" s="220"/>
    </row>
    <row r="494" spans="1:7">
      <c r="A494" s="21">
        <f t="shared" si="10"/>
        <v>139</v>
      </c>
      <c r="B494" s="21" t="s">
        <v>10</v>
      </c>
      <c r="C494" s="136" t="s">
        <v>894</v>
      </c>
      <c r="D494" s="136"/>
      <c r="E494" s="220"/>
      <c r="F494" s="220"/>
      <c r="G494" s="220"/>
    </row>
    <row r="495" spans="1:7">
      <c r="A495" s="21">
        <f t="shared" si="10"/>
        <v>139</v>
      </c>
      <c r="B495" s="21" t="s">
        <v>10</v>
      </c>
      <c r="C495" s="136" t="s">
        <v>894</v>
      </c>
      <c r="D495" s="136"/>
      <c r="E495" s="220"/>
      <c r="F495" s="220"/>
      <c r="G495" s="220"/>
    </row>
    <row r="496" spans="1:7">
      <c r="A496" s="21">
        <f t="shared" si="10"/>
        <v>139</v>
      </c>
      <c r="B496" s="21" t="s">
        <v>10</v>
      </c>
      <c r="C496" s="136" t="s">
        <v>894</v>
      </c>
      <c r="D496" s="136"/>
      <c r="E496" s="220"/>
      <c r="F496" s="220"/>
      <c r="G496" s="220"/>
    </row>
    <row r="497" spans="1:7">
      <c r="A497" s="21">
        <f t="shared" si="10"/>
        <v>139</v>
      </c>
      <c r="B497" s="21" t="s">
        <v>10</v>
      </c>
      <c r="C497" s="136" t="s">
        <v>894</v>
      </c>
      <c r="D497" s="136"/>
      <c r="E497" s="220"/>
      <c r="F497" s="220"/>
      <c r="G497" s="220"/>
    </row>
    <row r="498" spans="1:7">
      <c r="A498" s="21">
        <f t="shared" si="10"/>
        <v>139</v>
      </c>
      <c r="B498" s="21" t="s">
        <v>10</v>
      </c>
      <c r="C498" s="136" t="s">
        <v>894</v>
      </c>
      <c r="D498" s="136"/>
      <c r="E498" s="220"/>
      <c r="F498" s="220"/>
      <c r="G498" s="220"/>
    </row>
    <row r="499" spans="1:7">
      <c r="A499" s="21">
        <f t="shared" si="10"/>
        <v>140</v>
      </c>
      <c r="B499" s="21" t="s">
        <v>10</v>
      </c>
      <c r="C499" s="136" t="s">
        <v>836</v>
      </c>
      <c r="D499" s="136"/>
      <c r="E499" s="220"/>
      <c r="F499" s="220"/>
      <c r="G499" s="220"/>
    </row>
    <row r="500" spans="1:7">
      <c r="A500" s="21">
        <f t="shared" si="10"/>
        <v>142</v>
      </c>
      <c r="B500" s="21" t="s">
        <v>10</v>
      </c>
      <c r="C500" s="136" t="s">
        <v>895</v>
      </c>
      <c r="D500" s="136"/>
      <c r="E500" s="220"/>
      <c r="F500" s="220"/>
      <c r="G500" s="220"/>
    </row>
    <row r="501" spans="1:7">
      <c r="A501" s="21">
        <f t="shared" si="10"/>
        <v>142</v>
      </c>
      <c r="B501" s="21" t="s">
        <v>10</v>
      </c>
      <c r="C501" s="136" t="s">
        <v>895</v>
      </c>
      <c r="D501" s="136"/>
      <c r="E501" s="220"/>
      <c r="F501" s="220"/>
      <c r="G501" s="220"/>
    </row>
    <row r="502" spans="1:7">
      <c r="A502" s="21">
        <f t="shared" si="10"/>
        <v>142</v>
      </c>
      <c r="B502" s="21" t="s">
        <v>10</v>
      </c>
      <c r="C502" s="136" t="s">
        <v>895</v>
      </c>
      <c r="D502" s="136"/>
      <c r="E502" s="220"/>
      <c r="F502" s="220"/>
      <c r="G502" s="220"/>
    </row>
    <row r="503" spans="1:7">
      <c r="A503" s="21">
        <f t="shared" si="10"/>
        <v>142</v>
      </c>
      <c r="B503" s="21" t="s">
        <v>10</v>
      </c>
      <c r="C503" s="136" t="s">
        <v>895</v>
      </c>
      <c r="D503" s="136"/>
      <c r="E503" s="220"/>
      <c r="F503" s="220"/>
      <c r="G503" s="220"/>
    </row>
    <row r="504" spans="1:7">
      <c r="A504" s="21">
        <f t="shared" si="10"/>
        <v>142</v>
      </c>
      <c r="B504" s="21" t="s">
        <v>10</v>
      </c>
      <c r="C504" s="136" t="s">
        <v>895</v>
      </c>
      <c r="D504" s="136"/>
      <c r="E504" s="220"/>
      <c r="F504" s="220"/>
      <c r="G504" s="220"/>
    </row>
    <row r="505" spans="1:7">
      <c r="A505" s="21">
        <f t="shared" si="10"/>
        <v>142</v>
      </c>
      <c r="B505" s="21" t="s">
        <v>10</v>
      </c>
      <c r="C505" s="136" t="s">
        <v>895</v>
      </c>
      <c r="D505" s="136"/>
      <c r="E505" s="220"/>
      <c r="F505" s="220"/>
      <c r="G505" s="220"/>
    </row>
    <row r="506" spans="1:7">
      <c r="A506" s="21">
        <f t="shared" si="10"/>
        <v>142</v>
      </c>
      <c r="B506" s="21" t="s">
        <v>10</v>
      </c>
      <c r="C506" s="136" t="s">
        <v>895</v>
      </c>
      <c r="D506" s="136"/>
      <c r="E506" s="220"/>
      <c r="F506" s="220"/>
      <c r="G506" s="220"/>
    </row>
    <row r="507" spans="1:7">
      <c r="A507" s="21">
        <f t="shared" si="10"/>
        <v>142</v>
      </c>
      <c r="B507" s="21" t="s">
        <v>10</v>
      </c>
      <c r="C507" s="136" t="s">
        <v>895</v>
      </c>
      <c r="D507" s="136"/>
      <c r="E507" s="220"/>
      <c r="F507" s="220"/>
      <c r="G507" s="220"/>
    </row>
    <row r="508" spans="1:7">
      <c r="A508" s="21">
        <f t="shared" si="10"/>
        <v>142</v>
      </c>
      <c r="B508" s="21" t="s">
        <v>10</v>
      </c>
      <c r="C508" s="136" t="s">
        <v>895</v>
      </c>
      <c r="D508" s="136"/>
      <c r="E508" s="220"/>
      <c r="F508" s="220"/>
      <c r="G508" s="220"/>
    </row>
    <row r="509" spans="1:7">
      <c r="A509" s="21">
        <f t="shared" si="10"/>
        <v>142</v>
      </c>
      <c r="B509" s="21" t="s">
        <v>10</v>
      </c>
      <c r="C509" s="136" t="s">
        <v>895</v>
      </c>
      <c r="D509" s="136"/>
      <c r="E509" s="220"/>
      <c r="F509" s="220"/>
      <c r="G509" s="220"/>
    </row>
    <row r="510" spans="1:7">
      <c r="A510" s="21">
        <f t="shared" si="10"/>
        <v>142</v>
      </c>
      <c r="B510" s="21" t="s">
        <v>10</v>
      </c>
      <c r="C510" s="136" t="s">
        <v>895</v>
      </c>
      <c r="D510" s="136"/>
      <c r="E510" s="220"/>
      <c r="F510" s="220"/>
      <c r="G510" s="220"/>
    </row>
    <row r="511" spans="1:7">
      <c r="A511" s="21">
        <f t="shared" si="10"/>
        <v>142</v>
      </c>
      <c r="B511" s="21" t="s">
        <v>10</v>
      </c>
      <c r="C511" s="136" t="s">
        <v>895</v>
      </c>
      <c r="D511" s="136"/>
      <c r="E511" s="220"/>
      <c r="F511" s="220"/>
      <c r="G511" s="220"/>
    </row>
    <row r="512" spans="1:7">
      <c r="A512" s="21">
        <f t="shared" si="10"/>
        <v>142</v>
      </c>
      <c r="B512" s="21" t="s">
        <v>10</v>
      </c>
      <c r="C512" s="136" t="s">
        <v>895</v>
      </c>
      <c r="D512" s="136"/>
      <c r="E512" s="220"/>
      <c r="F512" s="220"/>
      <c r="G512" s="220"/>
    </row>
    <row r="513" spans="1:7">
      <c r="A513" s="21">
        <f t="shared" si="10"/>
        <v>142</v>
      </c>
      <c r="B513" s="21" t="s">
        <v>10</v>
      </c>
      <c r="C513" s="136" t="s">
        <v>895</v>
      </c>
      <c r="D513" s="136"/>
      <c r="E513" s="220"/>
      <c r="F513" s="220"/>
      <c r="G513" s="220"/>
    </row>
    <row r="514" spans="1:7">
      <c r="A514" s="21">
        <f t="shared" si="10"/>
        <v>142</v>
      </c>
      <c r="B514" s="21" t="s">
        <v>10</v>
      </c>
      <c r="C514" s="136" t="s">
        <v>895</v>
      </c>
      <c r="D514" s="136"/>
      <c r="E514" s="220"/>
      <c r="F514" s="220"/>
      <c r="G514" s="220"/>
    </row>
    <row r="515" spans="1:7">
      <c r="A515" s="21">
        <f t="shared" si="10"/>
        <v>142</v>
      </c>
      <c r="B515" s="21" t="s">
        <v>10</v>
      </c>
      <c r="C515" s="136" t="s">
        <v>895</v>
      </c>
      <c r="D515" s="136"/>
      <c r="E515" s="220"/>
      <c r="F515" s="220"/>
      <c r="G515" s="220"/>
    </row>
    <row r="516" spans="1:7">
      <c r="A516" s="21">
        <f t="shared" si="10"/>
        <v>142</v>
      </c>
      <c r="B516" s="21" t="s">
        <v>10</v>
      </c>
      <c r="C516" s="136" t="s">
        <v>895</v>
      </c>
      <c r="D516" s="136"/>
      <c r="E516" s="220"/>
      <c r="F516" s="220"/>
      <c r="G516" s="220"/>
    </row>
    <row r="517" spans="1:7">
      <c r="A517" s="21">
        <f t="shared" si="10"/>
        <v>142</v>
      </c>
      <c r="B517" s="21" t="s">
        <v>10</v>
      </c>
      <c r="C517" s="136" t="s">
        <v>895</v>
      </c>
      <c r="D517" s="136"/>
      <c r="E517" s="220"/>
      <c r="F517" s="220"/>
      <c r="G517" s="220"/>
    </row>
    <row r="518" spans="1:7">
      <c r="A518" s="21">
        <f t="shared" si="10"/>
        <v>142</v>
      </c>
      <c r="B518" s="21" t="s">
        <v>10</v>
      </c>
      <c r="C518" s="136" t="s">
        <v>895</v>
      </c>
      <c r="D518" s="136"/>
      <c r="E518" s="220"/>
      <c r="F518" s="220"/>
      <c r="G518" s="220"/>
    </row>
    <row r="519" spans="1:7">
      <c r="A519" s="21">
        <f t="shared" si="10"/>
        <v>142</v>
      </c>
      <c r="B519" s="21" t="s">
        <v>10</v>
      </c>
      <c r="C519" s="136" t="s">
        <v>895</v>
      </c>
      <c r="D519" s="136"/>
      <c r="E519" s="220"/>
      <c r="F519" s="220"/>
      <c r="G519" s="220"/>
    </row>
    <row r="520" spans="1:7">
      <c r="A520" s="21">
        <f t="shared" si="10"/>
        <v>142</v>
      </c>
      <c r="B520" s="21" t="s">
        <v>10</v>
      </c>
      <c r="C520" s="136" t="s">
        <v>895</v>
      </c>
      <c r="D520" s="136"/>
      <c r="E520" s="220"/>
      <c r="F520" s="220"/>
      <c r="G520" s="220"/>
    </row>
    <row r="521" spans="1:7">
      <c r="A521" s="21">
        <f t="shared" si="10"/>
        <v>143</v>
      </c>
      <c r="B521" s="21" t="s">
        <v>10</v>
      </c>
      <c r="C521" s="136" t="s">
        <v>838</v>
      </c>
      <c r="D521" s="136"/>
      <c r="E521" s="220"/>
      <c r="F521" s="220"/>
      <c r="G521" s="220"/>
    </row>
    <row r="522" spans="1:7">
      <c r="A522" s="21">
        <f t="shared" si="10"/>
        <v>144</v>
      </c>
      <c r="B522" s="21" t="s">
        <v>10</v>
      </c>
      <c r="C522" s="136" t="s">
        <v>842</v>
      </c>
      <c r="D522" s="136"/>
      <c r="E522" s="220"/>
      <c r="F522" s="220"/>
      <c r="G522" s="220"/>
    </row>
    <row r="523" spans="1:7">
      <c r="A523" s="21">
        <f t="shared" si="10"/>
        <v>144</v>
      </c>
      <c r="B523" s="21" t="s">
        <v>10</v>
      </c>
      <c r="C523" s="136" t="s">
        <v>842</v>
      </c>
      <c r="D523" s="136"/>
      <c r="E523" s="220"/>
      <c r="F523" s="220"/>
      <c r="G523" s="220"/>
    </row>
    <row r="524" spans="1:7">
      <c r="A524" s="21">
        <f t="shared" si="10"/>
        <v>145</v>
      </c>
      <c r="B524" s="21" t="s">
        <v>10</v>
      </c>
      <c r="C524" s="136" t="s">
        <v>839</v>
      </c>
      <c r="D524" s="136"/>
      <c r="E524" s="220"/>
      <c r="F524" s="220"/>
      <c r="G524" s="220"/>
    </row>
    <row r="525" spans="1:7">
      <c r="A525" s="21">
        <f t="shared" si="10"/>
        <v>146</v>
      </c>
      <c r="B525" s="21" t="s">
        <v>10</v>
      </c>
      <c r="C525" s="136" t="s">
        <v>841</v>
      </c>
      <c r="D525" s="136"/>
      <c r="E525" s="220"/>
      <c r="F525" s="220"/>
      <c r="G525" s="220"/>
    </row>
    <row r="526" spans="1:7">
      <c r="A526" s="21">
        <f t="shared" si="10"/>
        <v>146</v>
      </c>
      <c r="B526" s="21" t="s">
        <v>10</v>
      </c>
      <c r="C526" s="136" t="s">
        <v>841</v>
      </c>
      <c r="D526" s="136"/>
      <c r="E526" s="220"/>
      <c r="F526" s="220"/>
      <c r="G526" s="220"/>
    </row>
    <row r="527" spans="1:7">
      <c r="A527" s="21">
        <f t="shared" si="10"/>
        <v>146</v>
      </c>
      <c r="B527" s="21" t="s">
        <v>10</v>
      </c>
      <c r="C527" s="136" t="s">
        <v>841</v>
      </c>
      <c r="D527" s="136"/>
      <c r="E527" s="220"/>
      <c r="F527" s="220"/>
      <c r="G527" s="220"/>
    </row>
    <row r="528" spans="1:7">
      <c r="A528" s="21">
        <f t="shared" si="10"/>
        <v>146</v>
      </c>
      <c r="B528" s="21" t="s">
        <v>10</v>
      </c>
      <c r="C528" s="136" t="s">
        <v>841</v>
      </c>
      <c r="D528" s="136"/>
      <c r="E528" s="220"/>
      <c r="F528" s="220"/>
      <c r="G528" s="220"/>
    </row>
    <row r="529" spans="1:7">
      <c r="A529" s="21">
        <f t="shared" si="10"/>
        <v>148</v>
      </c>
      <c r="B529" s="21" t="s">
        <v>10</v>
      </c>
      <c r="C529" s="136" t="s">
        <v>1371</v>
      </c>
      <c r="D529" s="136"/>
      <c r="E529" s="220"/>
      <c r="F529" s="220"/>
      <c r="G529" s="220"/>
    </row>
    <row r="530" spans="1:7">
      <c r="A530" s="21">
        <f t="shared" si="10"/>
        <v>149</v>
      </c>
      <c r="B530" s="21" t="s">
        <v>10</v>
      </c>
      <c r="C530" s="136" t="s">
        <v>1331</v>
      </c>
      <c r="D530" s="136"/>
      <c r="E530" s="220"/>
      <c r="F530" s="220"/>
      <c r="G530" s="220"/>
    </row>
    <row r="531" spans="1:7">
      <c r="A531" s="21">
        <f t="shared" si="10"/>
        <v>149</v>
      </c>
      <c r="B531" s="21" t="s">
        <v>10</v>
      </c>
      <c r="C531" s="136" t="s">
        <v>1331</v>
      </c>
      <c r="D531" s="136"/>
      <c r="E531" s="220"/>
      <c r="F531" s="220"/>
      <c r="G531" s="220"/>
    </row>
    <row r="532" spans="1:7">
      <c r="A532" s="21">
        <f t="shared" si="10"/>
        <v>150</v>
      </c>
      <c r="B532" s="21" t="s">
        <v>10</v>
      </c>
      <c r="C532" s="136" t="s">
        <v>1533</v>
      </c>
      <c r="D532" s="136"/>
      <c r="E532" s="220"/>
      <c r="F532" s="220"/>
      <c r="G532" s="220"/>
    </row>
    <row r="533" spans="1:7">
      <c r="A533" s="21">
        <f t="shared" si="10"/>
        <v>151</v>
      </c>
      <c r="B533" s="21" t="s">
        <v>10</v>
      </c>
      <c r="C533" s="136" t="s">
        <v>313</v>
      </c>
      <c r="D533" s="136"/>
      <c r="E533" s="220"/>
      <c r="F533" s="220"/>
      <c r="G533" s="220"/>
    </row>
    <row r="534" spans="1:7">
      <c r="A534" s="21">
        <f t="shared" si="10"/>
        <v>151</v>
      </c>
      <c r="B534" s="21" t="s">
        <v>10</v>
      </c>
      <c r="C534" s="136" t="s">
        <v>313</v>
      </c>
      <c r="D534" s="136"/>
      <c r="E534" s="220"/>
      <c r="F534" s="220"/>
      <c r="G534" s="220"/>
    </row>
    <row r="535" spans="1:7">
      <c r="A535" s="21">
        <f t="shared" si="10"/>
        <v>152</v>
      </c>
      <c r="B535" s="21" t="s">
        <v>10</v>
      </c>
      <c r="C535" s="136" t="s">
        <v>957</v>
      </c>
      <c r="D535" s="136"/>
      <c r="E535" s="220"/>
      <c r="F535" s="220"/>
      <c r="G535" s="220"/>
    </row>
    <row r="536" spans="1:7">
      <c r="A536" s="21">
        <f t="shared" si="10"/>
        <v>153</v>
      </c>
      <c r="B536" s="21" t="s">
        <v>10</v>
      </c>
      <c r="C536" s="136" t="s">
        <v>398</v>
      </c>
      <c r="D536" s="136"/>
      <c r="E536" s="220"/>
      <c r="F536" s="220"/>
      <c r="G536" s="220"/>
    </row>
    <row r="537" spans="1:7">
      <c r="A537" s="21">
        <f t="shared" si="10"/>
        <v>155</v>
      </c>
      <c r="B537" s="21" t="s">
        <v>10</v>
      </c>
      <c r="C537" s="136" t="s">
        <v>355</v>
      </c>
      <c r="D537" s="136"/>
      <c r="E537" s="220"/>
      <c r="F537" s="220"/>
      <c r="G537" s="220"/>
    </row>
    <row r="538" spans="1:7">
      <c r="A538" s="21">
        <f t="shared" si="10"/>
        <v>156</v>
      </c>
      <c r="B538" s="21" t="s">
        <v>10</v>
      </c>
      <c r="C538" s="136" t="s">
        <v>844</v>
      </c>
      <c r="D538" s="136"/>
      <c r="E538" s="220"/>
      <c r="F538" s="220"/>
      <c r="G538" s="220"/>
    </row>
    <row r="539" spans="1:7">
      <c r="A539" s="21">
        <f t="shared" si="10"/>
        <v>157</v>
      </c>
      <c r="B539" s="21" t="s">
        <v>10</v>
      </c>
      <c r="C539" s="136" t="s">
        <v>1079</v>
      </c>
      <c r="D539" s="136"/>
      <c r="E539" s="220"/>
      <c r="F539" s="220"/>
      <c r="G539" s="220"/>
    </row>
    <row r="540" spans="1:7">
      <c r="A540" s="21">
        <f t="shared" si="10"/>
        <v>158</v>
      </c>
      <c r="B540" s="21" t="s">
        <v>10</v>
      </c>
      <c r="C540" s="136" t="s">
        <v>290</v>
      </c>
      <c r="D540" s="136"/>
      <c r="E540" s="220"/>
      <c r="F540" s="220"/>
      <c r="G540" s="220"/>
    </row>
    <row r="541" spans="1:7">
      <c r="A541" s="21">
        <f t="shared" si="10"/>
        <v>159</v>
      </c>
      <c r="B541" s="21" t="s">
        <v>10</v>
      </c>
      <c r="C541" s="136" t="s">
        <v>291</v>
      </c>
      <c r="D541" s="136"/>
      <c r="E541" s="220"/>
      <c r="F541" s="220"/>
      <c r="G541" s="220"/>
    </row>
    <row r="542" spans="1:7">
      <c r="A542" s="21">
        <f t="shared" si="10"/>
        <v>160</v>
      </c>
      <c r="B542" s="21" t="s">
        <v>10</v>
      </c>
      <c r="C542" s="136" t="s">
        <v>918</v>
      </c>
      <c r="D542" s="136"/>
      <c r="E542" s="220"/>
      <c r="F542" s="220"/>
      <c r="G542" s="220"/>
    </row>
    <row r="543" spans="1:7">
      <c r="A543" s="21">
        <f t="shared" ref="A543:A606" si="11">IF($C543="","blank",MATCH($C543,$I$5:$I$201,0))</f>
        <v>161</v>
      </c>
      <c r="B543" s="21" t="s">
        <v>10</v>
      </c>
      <c r="C543" s="136" t="s">
        <v>915</v>
      </c>
      <c r="D543" s="136"/>
      <c r="E543" s="220"/>
      <c r="F543" s="220"/>
      <c r="G543" s="220"/>
    </row>
    <row r="544" spans="1:7">
      <c r="A544" s="21">
        <f t="shared" si="11"/>
        <v>161</v>
      </c>
      <c r="B544" s="21" t="s">
        <v>10</v>
      </c>
      <c r="C544" s="136" t="s">
        <v>915</v>
      </c>
      <c r="D544" s="136"/>
      <c r="E544" s="220"/>
      <c r="F544" s="220"/>
      <c r="G544" s="220"/>
    </row>
    <row r="545" spans="1:7">
      <c r="A545" s="21">
        <f t="shared" si="11"/>
        <v>161</v>
      </c>
      <c r="B545" s="21" t="s">
        <v>10</v>
      </c>
      <c r="C545" s="136" t="s">
        <v>915</v>
      </c>
      <c r="D545" s="136"/>
      <c r="E545" s="220"/>
      <c r="F545" s="220"/>
      <c r="G545" s="220"/>
    </row>
    <row r="546" spans="1:7">
      <c r="A546" s="21">
        <f t="shared" si="11"/>
        <v>161</v>
      </c>
      <c r="B546" s="21" t="s">
        <v>10</v>
      </c>
      <c r="C546" s="136" t="s">
        <v>915</v>
      </c>
      <c r="D546" s="136"/>
      <c r="E546" s="220"/>
      <c r="F546" s="220"/>
      <c r="G546" s="220"/>
    </row>
    <row r="547" spans="1:7">
      <c r="A547" s="21">
        <f t="shared" si="11"/>
        <v>161</v>
      </c>
      <c r="B547" s="21" t="s">
        <v>10</v>
      </c>
      <c r="C547" s="136" t="s">
        <v>915</v>
      </c>
      <c r="D547" s="136"/>
      <c r="E547" s="220"/>
      <c r="F547" s="220"/>
      <c r="G547" s="220"/>
    </row>
    <row r="548" spans="1:7">
      <c r="A548" s="21">
        <f t="shared" si="11"/>
        <v>161</v>
      </c>
      <c r="B548" s="21" t="s">
        <v>10</v>
      </c>
      <c r="C548" s="136" t="s">
        <v>915</v>
      </c>
      <c r="D548" s="136"/>
      <c r="E548" s="220"/>
      <c r="F548" s="220"/>
      <c r="G548" s="220"/>
    </row>
    <row r="549" spans="1:7">
      <c r="A549" s="21">
        <f t="shared" si="11"/>
        <v>161</v>
      </c>
      <c r="B549" s="21" t="s">
        <v>10</v>
      </c>
      <c r="C549" s="136" t="s">
        <v>915</v>
      </c>
      <c r="D549" s="136"/>
      <c r="E549" s="220"/>
      <c r="F549" s="220"/>
      <c r="G549" s="220"/>
    </row>
    <row r="550" spans="1:7">
      <c r="A550" s="21">
        <f t="shared" si="11"/>
        <v>161</v>
      </c>
      <c r="B550" s="21" t="s">
        <v>10</v>
      </c>
      <c r="C550" s="136" t="s">
        <v>915</v>
      </c>
      <c r="D550" s="136"/>
      <c r="E550" s="220"/>
      <c r="F550" s="220"/>
      <c r="G550" s="220"/>
    </row>
    <row r="551" spans="1:7">
      <c r="A551" s="21">
        <f t="shared" si="11"/>
        <v>161</v>
      </c>
      <c r="B551" s="21" t="s">
        <v>10</v>
      </c>
      <c r="C551" s="136" t="s">
        <v>915</v>
      </c>
      <c r="D551" s="136"/>
      <c r="E551" s="220"/>
      <c r="F551" s="220"/>
      <c r="G551" s="220"/>
    </row>
    <row r="552" spans="1:7">
      <c r="A552" s="21">
        <f t="shared" si="11"/>
        <v>161</v>
      </c>
      <c r="B552" s="21" t="s">
        <v>10</v>
      </c>
      <c r="C552" s="136" t="s">
        <v>915</v>
      </c>
      <c r="D552" s="136"/>
      <c r="E552" s="220"/>
      <c r="F552" s="220"/>
      <c r="G552" s="220"/>
    </row>
    <row r="553" spans="1:7">
      <c r="A553" s="21">
        <f t="shared" si="11"/>
        <v>161</v>
      </c>
      <c r="B553" s="21" t="s">
        <v>10</v>
      </c>
      <c r="C553" s="136" t="s">
        <v>915</v>
      </c>
      <c r="D553" s="136"/>
      <c r="E553" s="220"/>
      <c r="F553" s="220"/>
      <c r="G553" s="220"/>
    </row>
    <row r="554" spans="1:7">
      <c r="A554" s="21">
        <f t="shared" si="11"/>
        <v>161</v>
      </c>
      <c r="B554" s="21" t="s">
        <v>10</v>
      </c>
      <c r="C554" s="136" t="s">
        <v>915</v>
      </c>
      <c r="D554" s="136"/>
      <c r="E554" s="220"/>
      <c r="F554" s="220"/>
      <c r="G554" s="220"/>
    </row>
    <row r="555" spans="1:7">
      <c r="A555" s="21">
        <f t="shared" si="11"/>
        <v>161</v>
      </c>
      <c r="B555" s="21" t="s">
        <v>10</v>
      </c>
      <c r="C555" s="136" t="s">
        <v>915</v>
      </c>
      <c r="D555" s="136"/>
      <c r="E555" s="220"/>
      <c r="F555" s="220"/>
      <c r="G555" s="220"/>
    </row>
    <row r="556" spans="1:7">
      <c r="A556" s="21">
        <f t="shared" si="11"/>
        <v>161</v>
      </c>
      <c r="B556" s="21" t="s">
        <v>10</v>
      </c>
      <c r="C556" s="136" t="s">
        <v>915</v>
      </c>
      <c r="D556" s="136"/>
      <c r="E556" s="220"/>
      <c r="F556" s="220"/>
      <c r="G556" s="220"/>
    </row>
    <row r="557" spans="1:7">
      <c r="A557" s="21">
        <f t="shared" si="11"/>
        <v>161</v>
      </c>
      <c r="B557" s="21" t="s">
        <v>10</v>
      </c>
      <c r="C557" s="136" t="s">
        <v>915</v>
      </c>
      <c r="D557" s="136"/>
      <c r="E557" s="220"/>
      <c r="F557" s="220"/>
      <c r="G557" s="220"/>
    </row>
    <row r="558" spans="1:7">
      <c r="A558" s="21">
        <f t="shared" si="11"/>
        <v>161</v>
      </c>
      <c r="B558" s="21" t="s">
        <v>10</v>
      </c>
      <c r="C558" s="136" t="s">
        <v>915</v>
      </c>
      <c r="D558" s="136"/>
      <c r="E558" s="220"/>
      <c r="F558" s="220"/>
      <c r="G558" s="220"/>
    </row>
    <row r="559" spans="1:7">
      <c r="A559" s="21">
        <f t="shared" si="11"/>
        <v>161</v>
      </c>
      <c r="B559" s="21" t="s">
        <v>10</v>
      </c>
      <c r="C559" s="136" t="s">
        <v>915</v>
      </c>
      <c r="D559" s="136"/>
      <c r="E559" s="220"/>
      <c r="F559" s="220"/>
      <c r="G559" s="220"/>
    </row>
    <row r="560" spans="1:7">
      <c r="A560" s="21">
        <f t="shared" si="11"/>
        <v>161</v>
      </c>
      <c r="B560" s="21" t="s">
        <v>10</v>
      </c>
      <c r="C560" s="136" t="s">
        <v>915</v>
      </c>
      <c r="D560" s="136"/>
      <c r="E560" s="220"/>
      <c r="F560" s="220"/>
      <c r="G560" s="220"/>
    </row>
    <row r="561" spans="1:7">
      <c r="A561" s="21">
        <f t="shared" si="11"/>
        <v>161</v>
      </c>
      <c r="B561" s="21" t="s">
        <v>10</v>
      </c>
      <c r="C561" s="136" t="s">
        <v>915</v>
      </c>
      <c r="D561" s="136"/>
      <c r="E561" s="220"/>
      <c r="F561" s="220"/>
      <c r="G561" s="220"/>
    </row>
    <row r="562" spans="1:7">
      <c r="A562" s="21">
        <f t="shared" si="11"/>
        <v>161</v>
      </c>
      <c r="B562" s="21" t="s">
        <v>10</v>
      </c>
      <c r="C562" s="136" t="s">
        <v>915</v>
      </c>
      <c r="D562" s="136"/>
      <c r="E562" s="220"/>
      <c r="F562" s="220"/>
      <c r="G562" s="220"/>
    </row>
    <row r="563" spans="1:7">
      <c r="A563" s="21">
        <f t="shared" si="11"/>
        <v>161</v>
      </c>
      <c r="B563" s="21" t="s">
        <v>10</v>
      </c>
      <c r="C563" s="136" t="s">
        <v>915</v>
      </c>
      <c r="D563" s="136"/>
      <c r="E563" s="220"/>
      <c r="F563" s="220"/>
      <c r="G563" s="220"/>
    </row>
    <row r="564" spans="1:7">
      <c r="A564" s="21">
        <f t="shared" si="11"/>
        <v>161</v>
      </c>
      <c r="B564" s="21" t="s">
        <v>10</v>
      </c>
      <c r="C564" s="136" t="s">
        <v>915</v>
      </c>
      <c r="D564" s="136"/>
      <c r="E564" s="220"/>
      <c r="F564" s="220"/>
      <c r="G564" s="220"/>
    </row>
    <row r="565" spans="1:7">
      <c r="A565" s="21">
        <f t="shared" si="11"/>
        <v>161</v>
      </c>
      <c r="B565" s="21" t="s">
        <v>10</v>
      </c>
      <c r="C565" s="136" t="s">
        <v>915</v>
      </c>
      <c r="D565" s="136"/>
      <c r="E565" s="220"/>
      <c r="F565" s="220"/>
      <c r="G565" s="220"/>
    </row>
    <row r="566" spans="1:7">
      <c r="A566" s="21">
        <f t="shared" si="11"/>
        <v>161</v>
      </c>
      <c r="B566" s="21" t="s">
        <v>10</v>
      </c>
      <c r="C566" s="136" t="s">
        <v>915</v>
      </c>
      <c r="D566" s="136"/>
      <c r="E566" s="220"/>
      <c r="F566" s="220"/>
      <c r="G566" s="220"/>
    </row>
    <row r="567" spans="1:7">
      <c r="A567" s="21">
        <f t="shared" si="11"/>
        <v>161</v>
      </c>
      <c r="B567" s="21" t="s">
        <v>10</v>
      </c>
      <c r="C567" s="136" t="s">
        <v>915</v>
      </c>
      <c r="D567" s="136"/>
      <c r="E567" s="220"/>
      <c r="F567" s="220"/>
      <c r="G567" s="220"/>
    </row>
    <row r="568" spans="1:7">
      <c r="A568" s="21">
        <f t="shared" si="11"/>
        <v>161</v>
      </c>
      <c r="B568" s="21" t="s">
        <v>10</v>
      </c>
      <c r="C568" s="136" t="s">
        <v>915</v>
      </c>
      <c r="D568" s="136"/>
      <c r="E568" s="220"/>
      <c r="F568" s="220"/>
      <c r="G568" s="220"/>
    </row>
    <row r="569" spans="1:7">
      <c r="A569" s="21">
        <f t="shared" si="11"/>
        <v>161</v>
      </c>
      <c r="B569" s="21" t="s">
        <v>10</v>
      </c>
      <c r="C569" s="136" t="s">
        <v>915</v>
      </c>
      <c r="D569" s="136"/>
      <c r="E569" s="220"/>
      <c r="F569" s="220"/>
      <c r="G569" s="220"/>
    </row>
    <row r="570" spans="1:7">
      <c r="A570" s="21">
        <f t="shared" si="11"/>
        <v>161</v>
      </c>
      <c r="B570" s="21" t="s">
        <v>10</v>
      </c>
      <c r="C570" s="136" t="s">
        <v>915</v>
      </c>
      <c r="D570" s="136"/>
      <c r="E570" s="220"/>
      <c r="F570" s="220"/>
      <c r="G570" s="220"/>
    </row>
    <row r="571" spans="1:7">
      <c r="A571" s="21">
        <f t="shared" si="11"/>
        <v>161</v>
      </c>
      <c r="B571" s="21" t="s">
        <v>10</v>
      </c>
      <c r="C571" s="136" t="s">
        <v>915</v>
      </c>
      <c r="D571" s="136"/>
      <c r="E571" s="220"/>
      <c r="F571" s="220"/>
      <c r="G571" s="220"/>
    </row>
    <row r="572" spans="1:7">
      <c r="A572" s="21">
        <f t="shared" si="11"/>
        <v>161</v>
      </c>
      <c r="B572" s="21" t="s">
        <v>10</v>
      </c>
      <c r="C572" s="136" t="s">
        <v>915</v>
      </c>
      <c r="D572" s="136"/>
      <c r="E572" s="220"/>
      <c r="F572" s="220"/>
      <c r="G572" s="220"/>
    </row>
    <row r="573" spans="1:7">
      <c r="A573" s="21">
        <f t="shared" si="11"/>
        <v>161</v>
      </c>
      <c r="B573" s="21" t="s">
        <v>10</v>
      </c>
      <c r="C573" s="136" t="s">
        <v>915</v>
      </c>
      <c r="D573" s="136"/>
      <c r="E573" s="220"/>
      <c r="F573" s="220"/>
      <c r="G573" s="220"/>
    </row>
    <row r="574" spans="1:7">
      <c r="A574" s="21">
        <f t="shared" si="11"/>
        <v>161</v>
      </c>
      <c r="B574" s="21" t="s">
        <v>10</v>
      </c>
      <c r="C574" s="136" t="s">
        <v>915</v>
      </c>
      <c r="D574" s="136"/>
      <c r="E574" s="220"/>
      <c r="F574" s="220"/>
      <c r="G574" s="220"/>
    </row>
    <row r="575" spans="1:7">
      <c r="A575" s="21">
        <f t="shared" si="11"/>
        <v>161</v>
      </c>
      <c r="B575" s="21" t="s">
        <v>10</v>
      </c>
      <c r="C575" s="136" t="s">
        <v>915</v>
      </c>
      <c r="D575" s="136"/>
      <c r="E575" s="220"/>
      <c r="F575" s="220"/>
      <c r="G575" s="220"/>
    </row>
    <row r="576" spans="1:7">
      <c r="A576" s="21">
        <f t="shared" si="11"/>
        <v>161</v>
      </c>
      <c r="B576" s="21" t="s">
        <v>10</v>
      </c>
      <c r="C576" s="136" t="s">
        <v>915</v>
      </c>
      <c r="D576" s="136"/>
      <c r="E576" s="220"/>
      <c r="F576" s="220"/>
      <c r="G576" s="220"/>
    </row>
    <row r="577" spans="1:7">
      <c r="A577" s="21">
        <f t="shared" si="11"/>
        <v>161</v>
      </c>
      <c r="B577" s="21" t="s">
        <v>10</v>
      </c>
      <c r="C577" s="136" t="s">
        <v>915</v>
      </c>
      <c r="D577" s="136"/>
      <c r="E577" s="220"/>
      <c r="F577" s="220"/>
      <c r="G577" s="220"/>
    </row>
    <row r="578" spans="1:7">
      <c r="A578" s="21">
        <f t="shared" si="11"/>
        <v>161</v>
      </c>
      <c r="B578" s="21" t="s">
        <v>10</v>
      </c>
      <c r="C578" s="136" t="s">
        <v>915</v>
      </c>
      <c r="D578" s="136"/>
      <c r="E578" s="220"/>
      <c r="F578" s="220"/>
      <c r="G578" s="220"/>
    </row>
    <row r="579" spans="1:7">
      <c r="A579" s="21">
        <f t="shared" si="11"/>
        <v>161</v>
      </c>
      <c r="B579" s="21" t="s">
        <v>10</v>
      </c>
      <c r="C579" s="136" t="s">
        <v>915</v>
      </c>
      <c r="D579" s="136"/>
      <c r="E579" s="220"/>
      <c r="F579" s="220"/>
      <c r="G579" s="220"/>
    </row>
    <row r="580" spans="1:7">
      <c r="A580" s="21">
        <f t="shared" si="11"/>
        <v>161</v>
      </c>
      <c r="B580" s="21" t="s">
        <v>10</v>
      </c>
      <c r="C580" s="136" t="s">
        <v>915</v>
      </c>
      <c r="D580" s="136"/>
      <c r="E580" s="220"/>
      <c r="F580" s="220"/>
      <c r="G580" s="220"/>
    </row>
    <row r="581" spans="1:7">
      <c r="A581" s="21">
        <f t="shared" si="11"/>
        <v>161</v>
      </c>
      <c r="B581" s="21" t="s">
        <v>10</v>
      </c>
      <c r="C581" s="136" t="s">
        <v>915</v>
      </c>
      <c r="D581" s="136"/>
      <c r="E581" s="220"/>
      <c r="F581" s="220"/>
      <c r="G581" s="220"/>
    </row>
    <row r="582" spans="1:7">
      <c r="A582" s="21">
        <f t="shared" si="11"/>
        <v>161</v>
      </c>
      <c r="B582" s="21" t="s">
        <v>10</v>
      </c>
      <c r="C582" s="136" t="s">
        <v>915</v>
      </c>
      <c r="D582" s="136"/>
      <c r="E582" s="220"/>
      <c r="F582" s="220"/>
      <c r="G582" s="220"/>
    </row>
    <row r="583" spans="1:7">
      <c r="A583" s="21">
        <f t="shared" si="11"/>
        <v>161</v>
      </c>
      <c r="B583" s="21" t="s">
        <v>10</v>
      </c>
      <c r="C583" s="136" t="s">
        <v>915</v>
      </c>
      <c r="D583" s="136"/>
      <c r="E583" s="220"/>
      <c r="F583" s="220"/>
      <c r="G583" s="220"/>
    </row>
    <row r="584" spans="1:7">
      <c r="A584" s="21">
        <f t="shared" si="11"/>
        <v>161</v>
      </c>
      <c r="B584" s="21" t="s">
        <v>10</v>
      </c>
      <c r="C584" s="136" t="s">
        <v>915</v>
      </c>
      <c r="D584" s="136"/>
      <c r="E584" s="220"/>
      <c r="F584" s="220"/>
      <c r="G584" s="220"/>
    </row>
    <row r="585" spans="1:7">
      <c r="A585" s="21">
        <f t="shared" si="11"/>
        <v>161</v>
      </c>
      <c r="B585" s="21" t="s">
        <v>10</v>
      </c>
      <c r="C585" s="136" t="s">
        <v>915</v>
      </c>
      <c r="D585" s="136"/>
      <c r="E585" s="220"/>
      <c r="F585" s="220"/>
      <c r="G585" s="220"/>
    </row>
    <row r="586" spans="1:7">
      <c r="A586" s="21">
        <f t="shared" si="11"/>
        <v>161</v>
      </c>
      <c r="B586" s="21" t="s">
        <v>10</v>
      </c>
      <c r="C586" s="136" t="s">
        <v>915</v>
      </c>
      <c r="D586" s="136"/>
      <c r="E586" s="220"/>
      <c r="F586" s="220"/>
      <c r="G586" s="220"/>
    </row>
    <row r="587" spans="1:7">
      <c r="A587" s="21">
        <f t="shared" si="11"/>
        <v>161</v>
      </c>
      <c r="B587" s="21" t="s">
        <v>10</v>
      </c>
      <c r="C587" s="136" t="s">
        <v>915</v>
      </c>
      <c r="D587" s="136"/>
      <c r="E587" s="220"/>
      <c r="F587" s="220"/>
      <c r="G587" s="220"/>
    </row>
    <row r="588" spans="1:7">
      <c r="A588" s="21">
        <f t="shared" si="11"/>
        <v>161</v>
      </c>
      <c r="B588" s="21" t="s">
        <v>10</v>
      </c>
      <c r="C588" s="136" t="s">
        <v>915</v>
      </c>
      <c r="D588" s="136"/>
      <c r="E588" s="220"/>
      <c r="F588" s="220"/>
      <c r="G588" s="220"/>
    </row>
    <row r="589" spans="1:7">
      <c r="A589" s="21">
        <f t="shared" si="11"/>
        <v>161</v>
      </c>
      <c r="B589" s="21" t="s">
        <v>10</v>
      </c>
      <c r="C589" s="136" t="s">
        <v>915</v>
      </c>
      <c r="D589" s="136"/>
      <c r="E589" s="220"/>
      <c r="F589" s="220"/>
      <c r="G589" s="220"/>
    </row>
    <row r="590" spans="1:7">
      <c r="A590" s="21">
        <f t="shared" si="11"/>
        <v>161</v>
      </c>
      <c r="B590" s="21" t="s">
        <v>10</v>
      </c>
      <c r="C590" s="136" t="s">
        <v>915</v>
      </c>
      <c r="D590" s="136"/>
      <c r="E590" s="220"/>
      <c r="F590" s="220"/>
      <c r="G590" s="220"/>
    </row>
    <row r="591" spans="1:7">
      <c r="A591" s="21">
        <f t="shared" si="11"/>
        <v>161</v>
      </c>
      <c r="B591" s="21" t="s">
        <v>10</v>
      </c>
      <c r="C591" s="136" t="s">
        <v>915</v>
      </c>
      <c r="D591" s="136"/>
      <c r="E591" s="220"/>
      <c r="F591" s="220"/>
      <c r="G591" s="220"/>
    </row>
    <row r="592" spans="1:7">
      <c r="A592" s="21">
        <f t="shared" si="11"/>
        <v>161</v>
      </c>
      <c r="B592" s="21" t="s">
        <v>10</v>
      </c>
      <c r="C592" s="136" t="s">
        <v>915</v>
      </c>
      <c r="D592" s="136"/>
      <c r="E592" s="220"/>
      <c r="F592" s="220"/>
      <c r="G592" s="220"/>
    </row>
    <row r="593" spans="1:7">
      <c r="A593" s="21">
        <f t="shared" si="11"/>
        <v>161</v>
      </c>
      <c r="B593" s="21" t="s">
        <v>10</v>
      </c>
      <c r="C593" s="136" t="s">
        <v>915</v>
      </c>
      <c r="D593" s="136"/>
      <c r="E593" s="220"/>
      <c r="F593" s="220"/>
      <c r="G593" s="220"/>
    </row>
    <row r="594" spans="1:7">
      <c r="A594" s="21">
        <f t="shared" si="11"/>
        <v>161</v>
      </c>
      <c r="B594" s="21" t="s">
        <v>10</v>
      </c>
      <c r="C594" s="136" t="s">
        <v>915</v>
      </c>
      <c r="D594" s="136"/>
      <c r="E594" s="220"/>
      <c r="F594" s="220"/>
      <c r="G594" s="220"/>
    </row>
    <row r="595" spans="1:7">
      <c r="A595" s="21">
        <f t="shared" si="11"/>
        <v>161</v>
      </c>
      <c r="B595" s="21" t="s">
        <v>10</v>
      </c>
      <c r="C595" s="136" t="s">
        <v>915</v>
      </c>
      <c r="D595" s="136"/>
      <c r="E595" s="220"/>
      <c r="F595" s="220"/>
      <c r="G595" s="220"/>
    </row>
    <row r="596" spans="1:7">
      <c r="A596" s="21">
        <f t="shared" si="11"/>
        <v>161</v>
      </c>
      <c r="B596" s="21" t="s">
        <v>10</v>
      </c>
      <c r="C596" s="136" t="s">
        <v>915</v>
      </c>
      <c r="D596" s="136"/>
      <c r="E596" s="220"/>
      <c r="F596" s="220"/>
      <c r="G596" s="220"/>
    </row>
    <row r="597" spans="1:7">
      <c r="A597" s="21">
        <f t="shared" si="11"/>
        <v>161</v>
      </c>
      <c r="B597" s="21" t="s">
        <v>10</v>
      </c>
      <c r="C597" s="136" t="s">
        <v>915</v>
      </c>
      <c r="D597" s="136"/>
      <c r="E597" s="220"/>
      <c r="F597" s="220"/>
      <c r="G597" s="220"/>
    </row>
    <row r="598" spans="1:7">
      <c r="A598" s="21">
        <f t="shared" si="11"/>
        <v>161</v>
      </c>
      <c r="B598" s="21" t="s">
        <v>10</v>
      </c>
      <c r="C598" s="136" t="s">
        <v>915</v>
      </c>
      <c r="D598" s="136"/>
      <c r="E598" s="220"/>
      <c r="F598" s="220"/>
      <c r="G598" s="220"/>
    </row>
    <row r="599" spans="1:7">
      <c r="A599" s="21">
        <f t="shared" si="11"/>
        <v>161</v>
      </c>
      <c r="B599" s="21" t="s">
        <v>10</v>
      </c>
      <c r="C599" s="136" t="s">
        <v>915</v>
      </c>
      <c r="D599" s="136"/>
      <c r="E599" s="220"/>
      <c r="F599" s="220"/>
      <c r="G599" s="220"/>
    </row>
    <row r="600" spans="1:7">
      <c r="A600" s="21">
        <f t="shared" si="11"/>
        <v>161</v>
      </c>
      <c r="B600" s="21" t="s">
        <v>10</v>
      </c>
      <c r="C600" s="136" t="s">
        <v>915</v>
      </c>
      <c r="D600" s="136"/>
      <c r="E600" s="220"/>
      <c r="F600" s="220"/>
      <c r="G600" s="220"/>
    </row>
    <row r="601" spans="1:7">
      <c r="A601" s="21">
        <f t="shared" si="11"/>
        <v>161</v>
      </c>
      <c r="B601" s="21" t="s">
        <v>10</v>
      </c>
      <c r="C601" s="136" t="s">
        <v>915</v>
      </c>
      <c r="D601" s="136"/>
      <c r="E601" s="220"/>
      <c r="F601" s="220"/>
      <c r="G601" s="220"/>
    </row>
    <row r="602" spans="1:7">
      <c r="A602" s="21">
        <f t="shared" si="11"/>
        <v>161</v>
      </c>
      <c r="B602" s="21" t="s">
        <v>10</v>
      </c>
      <c r="C602" s="136" t="s">
        <v>915</v>
      </c>
      <c r="D602" s="136"/>
      <c r="E602" s="220"/>
      <c r="F602" s="220"/>
      <c r="G602" s="220"/>
    </row>
    <row r="603" spans="1:7">
      <c r="A603" s="21">
        <f t="shared" si="11"/>
        <v>161</v>
      </c>
      <c r="B603" s="21" t="s">
        <v>10</v>
      </c>
      <c r="C603" s="136" t="s">
        <v>915</v>
      </c>
      <c r="D603" s="136"/>
      <c r="E603" s="220"/>
      <c r="F603" s="220"/>
      <c r="G603" s="220"/>
    </row>
    <row r="604" spans="1:7">
      <c r="A604" s="21">
        <f t="shared" si="11"/>
        <v>161</v>
      </c>
      <c r="B604" s="21" t="s">
        <v>10</v>
      </c>
      <c r="C604" s="136" t="s">
        <v>915</v>
      </c>
      <c r="D604" s="136"/>
      <c r="E604" s="220"/>
      <c r="F604" s="220"/>
      <c r="G604" s="220"/>
    </row>
    <row r="605" spans="1:7">
      <c r="A605" s="21">
        <f t="shared" si="11"/>
        <v>161</v>
      </c>
      <c r="B605" s="21" t="s">
        <v>10</v>
      </c>
      <c r="C605" s="136" t="s">
        <v>915</v>
      </c>
      <c r="D605" s="136"/>
      <c r="E605" s="220"/>
      <c r="F605" s="220"/>
      <c r="G605" s="220"/>
    </row>
    <row r="606" spans="1:7">
      <c r="A606" s="21">
        <f t="shared" si="11"/>
        <v>161</v>
      </c>
      <c r="B606" s="21" t="s">
        <v>10</v>
      </c>
      <c r="C606" s="136" t="s">
        <v>915</v>
      </c>
      <c r="D606" s="136"/>
      <c r="E606" s="220"/>
      <c r="F606" s="220"/>
      <c r="G606" s="220"/>
    </row>
    <row r="607" spans="1:7">
      <c r="A607" s="21">
        <f t="shared" ref="A607:A670" si="12">IF($C607="","blank",MATCH($C607,$I$5:$I$201,0))</f>
        <v>161</v>
      </c>
      <c r="B607" s="21" t="s">
        <v>10</v>
      </c>
      <c r="C607" s="136" t="s">
        <v>915</v>
      </c>
      <c r="D607" s="136"/>
      <c r="E607" s="220"/>
      <c r="F607" s="220"/>
      <c r="G607" s="220"/>
    </row>
    <row r="608" spans="1:7">
      <c r="A608" s="21">
        <f t="shared" si="12"/>
        <v>161</v>
      </c>
      <c r="B608" s="21" t="s">
        <v>10</v>
      </c>
      <c r="C608" s="136" t="s">
        <v>915</v>
      </c>
      <c r="D608" s="136"/>
      <c r="E608" s="220"/>
      <c r="F608" s="220"/>
      <c r="G608" s="220"/>
    </row>
    <row r="609" spans="1:7">
      <c r="A609" s="21">
        <f t="shared" si="12"/>
        <v>161</v>
      </c>
      <c r="B609" s="21" t="s">
        <v>10</v>
      </c>
      <c r="C609" s="136" t="s">
        <v>915</v>
      </c>
      <c r="D609" s="136"/>
      <c r="E609" s="220"/>
      <c r="F609" s="220"/>
      <c r="G609" s="220"/>
    </row>
    <row r="610" spans="1:7">
      <c r="A610" s="21">
        <f t="shared" si="12"/>
        <v>161</v>
      </c>
      <c r="B610" s="21" t="s">
        <v>10</v>
      </c>
      <c r="C610" s="136" t="s">
        <v>915</v>
      </c>
      <c r="D610" s="136"/>
      <c r="E610" s="220"/>
      <c r="F610" s="220"/>
      <c r="G610" s="220"/>
    </row>
    <row r="611" spans="1:7">
      <c r="A611" s="21">
        <f t="shared" si="12"/>
        <v>161</v>
      </c>
      <c r="B611" s="21" t="s">
        <v>10</v>
      </c>
      <c r="C611" s="136" t="s">
        <v>915</v>
      </c>
      <c r="D611" s="136"/>
      <c r="E611" s="220"/>
      <c r="F611" s="220"/>
      <c r="G611" s="220"/>
    </row>
    <row r="612" spans="1:7">
      <c r="A612" s="21">
        <f t="shared" si="12"/>
        <v>161</v>
      </c>
      <c r="B612" s="21" t="s">
        <v>10</v>
      </c>
      <c r="C612" s="136" t="s">
        <v>915</v>
      </c>
      <c r="D612" s="136"/>
      <c r="E612" s="220"/>
      <c r="F612" s="220"/>
      <c r="G612" s="220"/>
    </row>
    <row r="613" spans="1:7">
      <c r="A613" s="21">
        <f t="shared" si="12"/>
        <v>161</v>
      </c>
      <c r="B613" s="21" t="s">
        <v>10</v>
      </c>
      <c r="C613" s="136" t="s">
        <v>915</v>
      </c>
      <c r="D613" s="136"/>
      <c r="E613" s="220"/>
      <c r="F613" s="220"/>
      <c r="G613" s="220"/>
    </row>
    <row r="614" spans="1:7">
      <c r="A614" s="21">
        <f t="shared" si="12"/>
        <v>161</v>
      </c>
      <c r="B614" s="21" t="s">
        <v>10</v>
      </c>
      <c r="C614" s="136" t="s">
        <v>915</v>
      </c>
      <c r="D614" s="136"/>
      <c r="E614" s="220"/>
      <c r="F614" s="220"/>
      <c r="G614" s="220"/>
    </row>
    <row r="615" spans="1:7">
      <c r="A615" s="21">
        <f t="shared" si="12"/>
        <v>161</v>
      </c>
      <c r="B615" s="21" t="s">
        <v>10</v>
      </c>
      <c r="C615" s="136" t="s">
        <v>915</v>
      </c>
      <c r="D615" s="136"/>
      <c r="E615" s="220"/>
      <c r="F615" s="220"/>
      <c r="G615" s="220"/>
    </row>
    <row r="616" spans="1:7">
      <c r="A616" s="21">
        <f t="shared" si="12"/>
        <v>161</v>
      </c>
      <c r="B616" s="21" t="s">
        <v>10</v>
      </c>
      <c r="C616" s="136" t="s">
        <v>915</v>
      </c>
      <c r="D616" s="136"/>
      <c r="E616" s="220"/>
      <c r="F616" s="220"/>
      <c r="G616" s="220"/>
    </row>
    <row r="617" spans="1:7">
      <c r="A617" s="21">
        <f t="shared" si="12"/>
        <v>161</v>
      </c>
      <c r="B617" s="21" t="s">
        <v>10</v>
      </c>
      <c r="C617" s="136" t="s">
        <v>915</v>
      </c>
      <c r="D617" s="136"/>
      <c r="E617" s="220"/>
      <c r="F617" s="220"/>
      <c r="G617" s="220"/>
    </row>
    <row r="618" spans="1:7">
      <c r="A618" s="21">
        <f t="shared" si="12"/>
        <v>161</v>
      </c>
      <c r="B618" s="21" t="s">
        <v>10</v>
      </c>
      <c r="C618" s="136" t="s">
        <v>915</v>
      </c>
      <c r="D618" s="136"/>
      <c r="E618" s="220"/>
      <c r="F618" s="220"/>
      <c r="G618" s="220"/>
    </row>
    <row r="619" spans="1:7">
      <c r="A619" s="21">
        <f t="shared" si="12"/>
        <v>161</v>
      </c>
      <c r="B619" s="21" t="s">
        <v>10</v>
      </c>
      <c r="C619" s="136" t="s">
        <v>915</v>
      </c>
      <c r="D619" s="136"/>
      <c r="E619" s="220"/>
      <c r="F619" s="220"/>
      <c r="G619" s="220"/>
    </row>
    <row r="620" spans="1:7">
      <c r="A620" s="21">
        <f t="shared" si="12"/>
        <v>161</v>
      </c>
      <c r="B620" s="21" t="s">
        <v>10</v>
      </c>
      <c r="C620" s="136" t="s">
        <v>915</v>
      </c>
      <c r="D620" s="136"/>
      <c r="E620" s="220"/>
      <c r="F620" s="220"/>
      <c r="G620" s="220"/>
    </row>
    <row r="621" spans="1:7">
      <c r="A621" s="21">
        <f t="shared" si="12"/>
        <v>161</v>
      </c>
      <c r="B621" s="21" t="s">
        <v>10</v>
      </c>
      <c r="C621" s="136" t="s">
        <v>915</v>
      </c>
      <c r="D621" s="136"/>
      <c r="E621" s="220"/>
      <c r="F621" s="220"/>
      <c r="G621" s="220"/>
    </row>
    <row r="622" spans="1:7">
      <c r="A622" s="21">
        <f t="shared" si="12"/>
        <v>161</v>
      </c>
      <c r="B622" s="21" t="s">
        <v>10</v>
      </c>
      <c r="C622" s="136" t="s">
        <v>915</v>
      </c>
      <c r="D622" s="136"/>
      <c r="E622" s="220"/>
      <c r="F622" s="220"/>
      <c r="G622" s="220"/>
    </row>
    <row r="623" spans="1:7">
      <c r="A623" s="21">
        <f t="shared" si="12"/>
        <v>161</v>
      </c>
      <c r="B623" s="21" t="s">
        <v>10</v>
      </c>
      <c r="C623" s="136" t="s">
        <v>915</v>
      </c>
      <c r="D623" s="136"/>
      <c r="E623" s="220"/>
      <c r="F623" s="220"/>
      <c r="G623" s="220"/>
    </row>
    <row r="624" spans="1:7">
      <c r="A624" s="21">
        <f t="shared" si="12"/>
        <v>161</v>
      </c>
      <c r="B624" s="21" t="s">
        <v>10</v>
      </c>
      <c r="C624" s="136" t="s">
        <v>915</v>
      </c>
      <c r="D624" s="136"/>
      <c r="E624" s="220"/>
      <c r="F624" s="220"/>
      <c r="G624" s="220"/>
    </row>
    <row r="625" spans="1:7">
      <c r="A625" s="21">
        <f t="shared" si="12"/>
        <v>161</v>
      </c>
      <c r="B625" s="21" t="s">
        <v>10</v>
      </c>
      <c r="C625" s="136" t="s">
        <v>915</v>
      </c>
      <c r="D625" s="136"/>
      <c r="E625" s="220"/>
      <c r="F625" s="220"/>
      <c r="G625" s="220"/>
    </row>
    <row r="626" spans="1:7">
      <c r="A626" s="21">
        <f t="shared" si="12"/>
        <v>161</v>
      </c>
      <c r="B626" s="21" t="s">
        <v>10</v>
      </c>
      <c r="C626" s="136" t="s">
        <v>915</v>
      </c>
      <c r="D626" s="136"/>
      <c r="E626" s="220"/>
      <c r="F626" s="220"/>
      <c r="G626" s="220"/>
    </row>
    <row r="627" spans="1:7">
      <c r="A627" s="21">
        <f t="shared" si="12"/>
        <v>161</v>
      </c>
      <c r="B627" s="21" t="s">
        <v>10</v>
      </c>
      <c r="C627" s="136" t="s">
        <v>915</v>
      </c>
      <c r="D627" s="136"/>
      <c r="E627" s="220"/>
      <c r="F627" s="220"/>
      <c r="G627" s="220"/>
    </row>
    <row r="628" spans="1:7">
      <c r="A628" s="21">
        <f t="shared" si="12"/>
        <v>161</v>
      </c>
      <c r="B628" s="21" t="s">
        <v>10</v>
      </c>
      <c r="C628" s="136" t="s">
        <v>915</v>
      </c>
      <c r="D628" s="136"/>
      <c r="E628" s="220"/>
      <c r="F628" s="220"/>
      <c r="G628" s="220"/>
    </row>
    <row r="629" spans="1:7">
      <c r="A629" s="21">
        <f t="shared" si="12"/>
        <v>161</v>
      </c>
      <c r="B629" s="21" t="s">
        <v>10</v>
      </c>
      <c r="C629" s="136" t="s">
        <v>915</v>
      </c>
      <c r="D629" s="136"/>
      <c r="E629" s="220"/>
      <c r="F629" s="220"/>
      <c r="G629" s="220"/>
    </row>
    <row r="630" spans="1:7">
      <c r="A630" s="21">
        <f t="shared" si="12"/>
        <v>161</v>
      </c>
      <c r="B630" s="21" t="s">
        <v>10</v>
      </c>
      <c r="C630" s="136" t="s">
        <v>915</v>
      </c>
      <c r="D630" s="136"/>
      <c r="E630" s="220"/>
      <c r="F630" s="220"/>
      <c r="G630" s="220"/>
    </row>
    <row r="631" spans="1:7">
      <c r="A631" s="21">
        <f t="shared" si="12"/>
        <v>161</v>
      </c>
      <c r="B631" s="21" t="s">
        <v>10</v>
      </c>
      <c r="C631" s="136" t="s">
        <v>915</v>
      </c>
      <c r="D631" s="136"/>
      <c r="E631" s="220"/>
      <c r="F631" s="220"/>
      <c r="G631" s="220"/>
    </row>
    <row r="632" spans="1:7">
      <c r="A632" s="21">
        <f t="shared" si="12"/>
        <v>161</v>
      </c>
      <c r="B632" s="21" t="s">
        <v>10</v>
      </c>
      <c r="C632" s="136" t="s">
        <v>915</v>
      </c>
      <c r="D632" s="136"/>
      <c r="E632" s="220"/>
      <c r="F632" s="220"/>
      <c r="G632" s="220"/>
    </row>
    <row r="633" spans="1:7">
      <c r="A633" s="21">
        <f t="shared" si="12"/>
        <v>161</v>
      </c>
      <c r="B633" s="21" t="s">
        <v>10</v>
      </c>
      <c r="C633" s="136" t="s">
        <v>915</v>
      </c>
      <c r="D633" s="136"/>
      <c r="E633" s="220"/>
      <c r="F633" s="220"/>
      <c r="G633" s="220"/>
    </row>
    <row r="634" spans="1:7">
      <c r="A634" s="21">
        <f t="shared" si="12"/>
        <v>161</v>
      </c>
      <c r="B634" s="21" t="s">
        <v>10</v>
      </c>
      <c r="C634" s="136" t="s">
        <v>915</v>
      </c>
      <c r="D634" s="136"/>
      <c r="E634" s="220"/>
      <c r="F634" s="220"/>
      <c r="G634" s="220"/>
    </row>
    <row r="635" spans="1:7">
      <c r="A635" s="21">
        <f t="shared" si="12"/>
        <v>161</v>
      </c>
      <c r="B635" s="21" t="s">
        <v>10</v>
      </c>
      <c r="C635" s="136" t="s">
        <v>915</v>
      </c>
      <c r="D635" s="136"/>
      <c r="E635" s="220"/>
      <c r="F635" s="220"/>
      <c r="G635" s="220"/>
    </row>
    <row r="636" spans="1:7">
      <c r="A636" s="21">
        <f t="shared" si="12"/>
        <v>161</v>
      </c>
      <c r="B636" s="21" t="s">
        <v>10</v>
      </c>
      <c r="C636" s="136" t="s">
        <v>915</v>
      </c>
      <c r="D636" s="136"/>
      <c r="E636" s="220"/>
      <c r="F636" s="220"/>
      <c r="G636" s="220"/>
    </row>
    <row r="637" spans="1:7">
      <c r="A637" s="21">
        <f t="shared" si="12"/>
        <v>161</v>
      </c>
      <c r="B637" s="21" t="s">
        <v>10</v>
      </c>
      <c r="C637" s="136" t="s">
        <v>915</v>
      </c>
      <c r="D637" s="136"/>
      <c r="E637" s="220"/>
      <c r="F637" s="220"/>
      <c r="G637" s="220"/>
    </row>
    <row r="638" spans="1:7">
      <c r="A638" s="21">
        <f t="shared" si="12"/>
        <v>161</v>
      </c>
      <c r="B638" s="21" t="s">
        <v>10</v>
      </c>
      <c r="C638" s="136" t="s">
        <v>915</v>
      </c>
      <c r="D638" s="136"/>
      <c r="E638" s="220"/>
      <c r="F638" s="220"/>
      <c r="G638" s="220"/>
    </row>
    <row r="639" spans="1:7">
      <c r="A639" s="21">
        <f t="shared" si="12"/>
        <v>161</v>
      </c>
      <c r="B639" s="21" t="s">
        <v>10</v>
      </c>
      <c r="C639" s="136" t="s">
        <v>915</v>
      </c>
      <c r="D639" s="136"/>
      <c r="E639" s="220"/>
      <c r="F639" s="220"/>
      <c r="G639" s="220"/>
    </row>
    <row r="640" spans="1:7">
      <c r="A640" s="21">
        <f t="shared" si="12"/>
        <v>161</v>
      </c>
      <c r="B640" s="21" t="s">
        <v>10</v>
      </c>
      <c r="C640" s="136" t="s">
        <v>915</v>
      </c>
      <c r="D640" s="136"/>
      <c r="E640" s="220"/>
      <c r="F640" s="220"/>
      <c r="G640" s="220"/>
    </row>
    <row r="641" spans="1:7">
      <c r="A641" s="21">
        <f t="shared" si="12"/>
        <v>161</v>
      </c>
      <c r="B641" s="21" t="s">
        <v>10</v>
      </c>
      <c r="C641" s="136" t="s">
        <v>915</v>
      </c>
      <c r="D641" s="136"/>
      <c r="E641" s="220"/>
      <c r="F641" s="220"/>
      <c r="G641" s="220"/>
    </row>
    <row r="642" spans="1:7">
      <c r="A642" s="21">
        <f t="shared" si="12"/>
        <v>161</v>
      </c>
      <c r="B642" s="21" t="s">
        <v>10</v>
      </c>
      <c r="C642" s="136" t="s">
        <v>915</v>
      </c>
      <c r="D642" s="136"/>
      <c r="E642" s="220"/>
      <c r="F642" s="220"/>
      <c r="G642" s="220"/>
    </row>
    <row r="643" spans="1:7">
      <c r="A643" s="21">
        <f t="shared" si="12"/>
        <v>161</v>
      </c>
      <c r="B643" s="21" t="s">
        <v>10</v>
      </c>
      <c r="C643" s="136" t="s">
        <v>915</v>
      </c>
      <c r="D643" s="136"/>
      <c r="E643" s="220"/>
      <c r="F643" s="220"/>
      <c r="G643" s="220"/>
    </row>
    <row r="644" spans="1:7">
      <c r="A644" s="21">
        <f t="shared" si="12"/>
        <v>161</v>
      </c>
      <c r="B644" s="21" t="s">
        <v>10</v>
      </c>
      <c r="C644" s="136" t="s">
        <v>915</v>
      </c>
      <c r="D644" s="136"/>
      <c r="E644" s="220"/>
      <c r="F644" s="220"/>
      <c r="G644" s="220"/>
    </row>
    <row r="645" spans="1:7">
      <c r="A645" s="21">
        <f t="shared" si="12"/>
        <v>161</v>
      </c>
      <c r="B645" s="21" t="s">
        <v>10</v>
      </c>
      <c r="C645" s="136" t="s">
        <v>915</v>
      </c>
      <c r="D645" s="136"/>
      <c r="E645" s="220"/>
      <c r="F645" s="220"/>
      <c r="G645" s="220"/>
    </row>
    <row r="646" spans="1:7">
      <c r="A646" s="21">
        <f t="shared" si="12"/>
        <v>161</v>
      </c>
      <c r="B646" s="21" t="s">
        <v>10</v>
      </c>
      <c r="C646" s="136" t="s">
        <v>915</v>
      </c>
      <c r="D646" s="136"/>
      <c r="E646" s="220"/>
      <c r="F646" s="220"/>
      <c r="G646" s="220"/>
    </row>
    <row r="647" spans="1:7">
      <c r="A647" s="21">
        <f t="shared" si="12"/>
        <v>161</v>
      </c>
      <c r="B647" s="21" t="s">
        <v>10</v>
      </c>
      <c r="C647" s="136" t="s">
        <v>915</v>
      </c>
      <c r="D647" s="136"/>
      <c r="E647" s="220"/>
      <c r="F647" s="220"/>
      <c r="G647" s="220"/>
    </row>
    <row r="648" spans="1:7">
      <c r="A648" s="21">
        <f t="shared" si="12"/>
        <v>161</v>
      </c>
      <c r="B648" s="21" t="s">
        <v>10</v>
      </c>
      <c r="C648" s="136" t="s">
        <v>915</v>
      </c>
      <c r="D648" s="136"/>
      <c r="E648" s="220"/>
      <c r="F648" s="220"/>
      <c r="G648" s="220"/>
    </row>
    <row r="649" spans="1:7">
      <c r="A649" s="21">
        <f t="shared" si="12"/>
        <v>161</v>
      </c>
      <c r="B649" s="21" t="s">
        <v>10</v>
      </c>
      <c r="C649" s="136" t="s">
        <v>915</v>
      </c>
      <c r="D649" s="136"/>
      <c r="E649" s="220"/>
      <c r="F649" s="220"/>
      <c r="G649" s="220"/>
    </row>
    <row r="650" spans="1:7">
      <c r="A650" s="21">
        <f t="shared" si="12"/>
        <v>161</v>
      </c>
      <c r="B650" s="21" t="s">
        <v>10</v>
      </c>
      <c r="C650" s="136" t="s">
        <v>915</v>
      </c>
      <c r="D650" s="136"/>
      <c r="E650" s="220"/>
      <c r="F650" s="220"/>
      <c r="G650" s="220"/>
    </row>
    <row r="651" spans="1:7">
      <c r="A651" s="21">
        <f t="shared" si="12"/>
        <v>161</v>
      </c>
      <c r="B651" s="21" t="s">
        <v>10</v>
      </c>
      <c r="C651" s="136" t="s">
        <v>915</v>
      </c>
      <c r="D651" s="136"/>
      <c r="E651" s="220"/>
      <c r="F651" s="220"/>
      <c r="G651" s="220"/>
    </row>
    <row r="652" spans="1:7">
      <c r="A652" s="21">
        <f t="shared" si="12"/>
        <v>161</v>
      </c>
      <c r="B652" s="21" t="s">
        <v>10</v>
      </c>
      <c r="C652" s="136" t="s">
        <v>915</v>
      </c>
      <c r="D652" s="136"/>
      <c r="E652" s="220"/>
      <c r="F652" s="220"/>
      <c r="G652" s="220"/>
    </row>
    <row r="653" spans="1:7">
      <c r="A653" s="21">
        <f t="shared" si="12"/>
        <v>161</v>
      </c>
      <c r="B653" s="21" t="s">
        <v>10</v>
      </c>
      <c r="C653" s="136" t="s">
        <v>915</v>
      </c>
      <c r="D653" s="136"/>
      <c r="E653" s="220"/>
      <c r="F653" s="220"/>
      <c r="G653" s="220"/>
    </row>
    <row r="654" spans="1:7">
      <c r="A654" s="21">
        <f t="shared" si="12"/>
        <v>161</v>
      </c>
      <c r="B654" s="21" t="s">
        <v>10</v>
      </c>
      <c r="C654" s="136" t="s">
        <v>915</v>
      </c>
      <c r="D654" s="136"/>
      <c r="E654" s="220"/>
      <c r="F654" s="220"/>
      <c r="G654" s="220"/>
    </row>
    <row r="655" spans="1:7">
      <c r="A655" s="21">
        <f t="shared" si="12"/>
        <v>161</v>
      </c>
      <c r="B655" s="21" t="s">
        <v>10</v>
      </c>
      <c r="C655" s="136" t="s">
        <v>915</v>
      </c>
      <c r="D655" s="136"/>
      <c r="E655" s="220"/>
      <c r="F655" s="220"/>
      <c r="G655" s="220"/>
    </row>
    <row r="656" spans="1:7">
      <c r="A656" s="21">
        <f t="shared" si="12"/>
        <v>161</v>
      </c>
      <c r="B656" s="21" t="s">
        <v>10</v>
      </c>
      <c r="C656" s="136" t="s">
        <v>915</v>
      </c>
      <c r="D656" s="136"/>
      <c r="E656" s="220"/>
      <c r="F656" s="220"/>
      <c r="G656" s="220"/>
    </row>
    <row r="657" spans="1:7">
      <c r="A657" s="21">
        <f t="shared" si="12"/>
        <v>161</v>
      </c>
      <c r="B657" s="21" t="s">
        <v>10</v>
      </c>
      <c r="C657" s="136" t="s">
        <v>915</v>
      </c>
      <c r="D657" s="136"/>
      <c r="E657" s="220"/>
      <c r="F657" s="220"/>
      <c r="G657" s="220"/>
    </row>
    <row r="658" spans="1:7">
      <c r="A658" s="21">
        <f t="shared" si="12"/>
        <v>161</v>
      </c>
      <c r="B658" s="21" t="s">
        <v>10</v>
      </c>
      <c r="C658" s="136" t="s">
        <v>915</v>
      </c>
      <c r="D658" s="136"/>
      <c r="E658" s="220"/>
      <c r="F658" s="220"/>
      <c r="G658" s="220"/>
    </row>
    <row r="659" spans="1:7">
      <c r="A659" s="21">
        <f t="shared" si="12"/>
        <v>161</v>
      </c>
      <c r="B659" s="21" t="s">
        <v>10</v>
      </c>
      <c r="C659" s="136" t="s">
        <v>915</v>
      </c>
      <c r="D659" s="136"/>
      <c r="E659" s="220"/>
      <c r="F659" s="220"/>
      <c r="G659" s="220"/>
    </row>
    <row r="660" spans="1:7">
      <c r="A660" s="21">
        <f t="shared" si="12"/>
        <v>161</v>
      </c>
      <c r="B660" s="21" t="s">
        <v>10</v>
      </c>
      <c r="C660" s="136" t="s">
        <v>915</v>
      </c>
      <c r="D660" s="136"/>
      <c r="E660" s="220"/>
      <c r="F660" s="220"/>
      <c r="G660" s="220"/>
    </row>
    <row r="661" spans="1:7">
      <c r="A661" s="21">
        <f t="shared" si="12"/>
        <v>161</v>
      </c>
      <c r="B661" s="21" t="s">
        <v>10</v>
      </c>
      <c r="C661" s="136" t="s">
        <v>915</v>
      </c>
      <c r="D661" s="136"/>
      <c r="E661" s="220"/>
      <c r="F661" s="220"/>
      <c r="G661" s="220"/>
    </row>
    <row r="662" spans="1:7">
      <c r="A662" s="21">
        <f t="shared" si="12"/>
        <v>161</v>
      </c>
      <c r="B662" s="21" t="s">
        <v>10</v>
      </c>
      <c r="C662" s="136" t="s">
        <v>915</v>
      </c>
      <c r="D662" s="136"/>
      <c r="E662" s="220"/>
      <c r="F662" s="220"/>
      <c r="G662" s="220"/>
    </row>
    <row r="663" spans="1:7">
      <c r="A663" s="21">
        <f t="shared" si="12"/>
        <v>162</v>
      </c>
      <c r="B663" s="21" t="s">
        <v>0</v>
      </c>
      <c r="C663" s="136" t="s">
        <v>1264</v>
      </c>
      <c r="D663" s="136"/>
      <c r="E663" s="220"/>
      <c r="F663" s="220"/>
      <c r="G663" s="220"/>
    </row>
    <row r="664" spans="1:7">
      <c r="A664" s="21">
        <f t="shared" si="12"/>
        <v>163</v>
      </c>
      <c r="B664" s="21" t="s">
        <v>18</v>
      </c>
      <c r="C664" s="136" t="s">
        <v>1227</v>
      </c>
      <c r="D664" s="136"/>
      <c r="E664" s="220"/>
      <c r="F664" s="220"/>
      <c r="G664" s="220"/>
    </row>
    <row r="665" spans="1:7">
      <c r="A665" s="21">
        <f t="shared" si="12"/>
        <v>164</v>
      </c>
      <c r="B665" s="21" t="s">
        <v>10</v>
      </c>
      <c r="C665" s="136" t="s">
        <v>1475</v>
      </c>
      <c r="D665" s="136"/>
      <c r="E665" s="220"/>
      <c r="F665" s="220"/>
      <c r="G665" s="220"/>
    </row>
    <row r="666" spans="1:7">
      <c r="A666" s="21">
        <f t="shared" si="12"/>
        <v>165</v>
      </c>
      <c r="B666" s="21" t="s">
        <v>10</v>
      </c>
      <c r="C666" s="136" t="s">
        <v>1476</v>
      </c>
      <c r="D666" s="136"/>
      <c r="E666" s="220"/>
      <c r="F666" s="220"/>
      <c r="G666" s="220"/>
    </row>
    <row r="667" spans="1:7">
      <c r="A667" s="21">
        <f t="shared" si="12"/>
        <v>171</v>
      </c>
      <c r="B667" s="21" t="s">
        <v>10</v>
      </c>
      <c r="C667" s="136" t="s">
        <v>77</v>
      </c>
      <c r="D667" s="136"/>
      <c r="E667" s="220"/>
      <c r="F667" s="220"/>
      <c r="G667" s="220"/>
    </row>
    <row r="668" spans="1:7">
      <c r="A668" s="21">
        <f t="shared" si="12"/>
        <v>172</v>
      </c>
      <c r="B668" s="21" t="s">
        <v>10</v>
      </c>
      <c r="C668" s="136" t="s">
        <v>116</v>
      </c>
      <c r="D668" s="136"/>
      <c r="E668" s="220"/>
      <c r="F668" s="220"/>
      <c r="G668" s="220"/>
    </row>
    <row r="669" spans="1:7">
      <c r="A669" s="21">
        <f t="shared" si="12"/>
        <v>173</v>
      </c>
      <c r="B669" s="21" t="s">
        <v>10</v>
      </c>
      <c r="C669" s="136" t="s">
        <v>78</v>
      </c>
      <c r="D669" s="136"/>
      <c r="E669" s="220"/>
      <c r="F669" s="220"/>
      <c r="G669" s="220"/>
    </row>
    <row r="670" spans="1:7">
      <c r="A670" s="21">
        <f t="shared" si="12"/>
        <v>174</v>
      </c>
      <c r="B670" s="21" t="s">
        <v>10</v>
      </c>
      <c r="C670" s="136" t="s">
        <v>369</v>
      </c>
      <c r="D670" s="136"/>
      <c r="E670" s="220"/>
      <c r="F670" s="220"/>
      <c r="G670" s="220"/>
    </row>
    <row r="671" spans="1:7">
      <c r="A671" s="21">
        <f t="shared" ref="A671:A734" si="13">IF($C671="","blank",MATCH($C671,$I$5:$I$201,0))</f>
        <v>175</v>
      </c>
      <c r="B671" s="21" t="s">
        <v>0</v>
      </c>
      <c r="C671" s="136" t="s">
        <v>852</v>
      </c>
      <c r="D671" s="136"/>
      <c r="E671" s="220"/>
      <c r="F671" s="220"/>
      <c r="G671" s="220"/>
    </row>
    <row r="672" spans="1:7">
      <c r="A672" s="21">
        <f t="shared" si="13"/>
        <v>176</v>
      </c>
      <c r="B672" s="21" t="s">
        <v>0</v>
      </c>
      <c r="C672" s="136" t="s">
        <v>853</v>
      </c>
      <c r="D672" s="136"/>
      <c r="E672" s="220"/>
      <c r="F672" s="220"/>
      <c r="G672" s="220"/>
    </row>
    <row r="673" spans="1:7">
      <c r="A673" s="21">
        <f t="shared" si="13"/>
        <v>177</v>
      </c>
      <c r="B673" s="21" t="s">
        <v>0</v>
      </c>
      <c r="C673" s="136" t="s">
        <v>854</v>
      </c>
      <c r="D673" s="136"/>
      <c r="E673" s="220"/>
      <c r="F673" s="220"/>
      <c r="G673" s="220"/>
    </row>
    <row r="674" spans="1:7">
      <c r="A674" s="21">
        <f t="shared" si="13"/>
        <v>180</v>
      </c>
      <c r="B674" s="21" t="s">
        <v>18</v>
      </c>
      <c r="C674" s="136" t="s">
        <v>1228</v>
      </c>
      <c r="D674" s="136"/>
      <c r="E674" s="220"/>
      <c r="F674" s="220"/>
      <c r="G674" s="220"/>
    </row>
    <row r="675" spans="1:7">
      <c r="A675" s="21">
        <f t="shared" si="13"/>
        <v>182</v>
      </c>
      <c r="B675" s="21" t="s">
        <v>10</v>
      </c>
      <c r="C675" s="136" t="s">
        <v>1330</v>
      </c>
      <c r="D675" s="136"/>
      <c r="E675" s="220"/>
      <c r="F675" s="220"/>
      <c r="G675" s="220"/>
    </row>
    <row r="676" spans="1:7">
      <c r="A676" s="21">
        <f t="shared" si="13"/>
        <v>183</v>
      </c>
      <c r="B676" s="21" t="s">
        <v>10</v>
      </c>
      <c r="C676" s="136" t="s">
        <v>1321</v>
      </c>
      <c r="D676" s="136"/>
      <c r="E676" s="220"/>
      <c r="F676" s="220"/>
      <c r="G676" s="220"/>
    </row>
    <row r="677" spans="1:7">
      <c r="A677" s="21">
        <f t="shared" si="13"/>
        <v>186</v>
      </c>
      <c r="B677" s="21" t="s">
        <v>0</v>
      </c>
      <c r="C677" s="136" t="s">
        <v>1617</v>
      </c>
      <c r="D677" s="136"/>
      <c r="E677" s="220"/>
      <c r="F677" s="220"/>
      <c r="G677" s="220"/>
    </row>
    <row r="678" spans="1:7">
      <c r="A678" s="21">
        <f t="shared" si="13"/>
        <v>186</v>
      </c>
      <c r="B678" s="21" t="s">
        <v>0</v>
      </c>
      <c r="C678" s="136" t="s">
        <v>1617</v>
      </c>
      <c r="D678" s="136"/>
      <c r="E678" s="220"/>
      <c r="F678" s="220"/>
      <c r="G678" s="220"/>
    </row>
    <row r="679" spans="1:7">
      <c r="A679" s="21">
        <f t="shared" si="13"/>
        <v>186</v>
      </c>
      <c r="B679" s="21" t="s">
        <v>0</v>
      </c>
      <c r="C679" s="136" t="s">
        <v>1617</v>
      </c>
      <c r="D679" s="136"/>
      <c r="E679" s="220"/>
      <c r="F679" s="220"/>
      <c r="G679" s="220"/>
    </row>
    <row r="680" spans="1:7">
      <c r="A680" s="21">
        <f t="shared" si="13"/>
        <v>186</v>
      </c>
      <c r="B680" s="21" t="s">
        <v>0</v>
      </c>
      <c r="C680" s="136" t="s">
        <v>1617</v>
      </c>
      <c r="D680" s="136"/>
      <c r="E680" s="220"/>
      <c r="F680" s="220"/>
      <c r="G680" s="220"/>
    </row>
    <row r="681" spans="1:7">
      <c r="A681" s="21">
        <f t="shared" si="13"/>
        <v>186</v>
      </c>
      <c r="B681" s="21" t="s">
        <v>0</v>
      </c>
      <c r="C681" s="136" t="s">
        <v>1617</v>
      </c>
      <c r="D681" s="136"/>
      <c r="E681" s="220"/>
      <c r="F681" s="220"/>
      <c r="G681" s="220"/>
    </row>
    <row r="682" spans="1:7">
      <c r="A682" s="21">
        <f t="shared" si="13"/>
        <v>186</v>
      </c>
      <c r="B682" s="21" t="s">
        <v>0</v>
      </c>
      <c r="C682" s="136" t="s">
        <v>1617</v>
      </c>
      <c r="D682" s="136"/>
      <c r="E682" s="220"/>
      <c r="F682" s="220"/>
      <c r="G682" s="220"/>
    </row>
    <row r="683" spans="1:7">
      <c r="A683" s="21">
        <f t="shared" si="13"/>
        <v>186</v>
      </c>
      <c r="B683" s="21" t="s">
        <v>0</v>
      </c>
      <c r="C683" s="136" t="s">
        <v>1617</v>
      </c>
      <c r="D683" s="136"/>
      <c r="E683" s="220"/>
      <c r="F683" s="220"/>
      <c r="G683" s="220"/>
    </row>
    <row r="684" spans="1:7">
      <c r="A684" s="21">
        <f t="shared" si="13"/>
        <v>188</v>
      </c>
      <c r="B684" s="21" t="s">
        <v>0</v>
      </c>
      <c r="C684" s="136" t="s">
        <v>801</v>
      </c>
      <c r="D684" s="136"/>
      <c r="E684" s="220"/>
      <c r="F684" s="220"/>
      <c r="G684" s="220"/>
    </row>
    <row r="685" spans="1:7">
      <c r="A685" s="21">
        <f t="shared" si="13"/>
        <v>191</v>
      </c>
      <c r="B685" s="21" t="s">
        <v>10</v>
      </c>
      <c r="C685" s="136" t="s">
        <v>1474</v>
      </c>
      <c r="D685" s="136"/>
      <c r="E685" s="220"/>
      <c r="F685" s="220"/>
      <c r="G685" s="220"/>
    </row>
    <row r="686" spans="1:7">
      <c r="A686" s="21" t="e">
        <f t="shared" si="13"/>
        <v>#N/A</v>
      </c>
      <c r="B686" s="21" t="s">
        <v>10</v>
      </c>
      <c r="C686" s="136" t="s">
        <v>1231</v>
      </c>
      <c r="D686" s="136"/>
      <c r="E686" s="220"/>
      <c r="F686" s="220"/>
      <c r="G686" s="220"/>
    </row>
    <row r="687" spans="1:7">
      <c r="A687" s="21" t="e">
        <f t="shared" si="13"/>
        <v>#N/A</v>
      </c>
      <c r="B687" s="21" t="s">
        <v>10</v>
      </c>
      <c r="C687" s="136" t="s">
        <v>1254</v>
      </c>
      <c r="D687" s="136"/>
      <c r="E687" s="220"/>
      <c r="F687" s="220"/>
      <c r="G687" s="220"/>
    </row>
    <row r="688" spans="1:7">
      <c r="A688" s="21" t="e">
        <f t="shared" si="13"/>
        <v>#N/A</v>
      </c>
      <c r="B688" s="21" t="s">
        <v>18</v>
      </c>
      <c r="C688" s="136" t="s">
        <v>1232</v>
      </c>
      <c r="D688" s="136"/>
      <c r="E688" s="220"/>
      <c r="F688" s="220"/>
      <c r="G688" s="220"/>
    </row>
    <row r="689" spans="1:7">
      <c r="A689" s="21" t="e">
        <f t="shared" si="13"/>
        <v>#N/A</v>
      </c>
      <c r="B689" s="21" t="s">
        <v>10</v>
      </c>
      <c r="C689" s="136" t="s">
        <v>1056</v>
      </c>
      <c r="D689" s="136"/>
      <c r="E689" s="220"/>
      <c r="F689" s="220"/>
      <c r="G689" s="220"/>
    </row>
    <row r="690" spans="1:7">
      <c r="A690" s="21" t="e">
        <f t="shared" si="13"/>
        <v>#N/A</v>
      </c>
      <c r="B690" s="21" t="s">
        <v>10</v>
      </c>
      <c r="C690" s="136" t="s">
        <v>1056</v>
      </c>
      <c r="D690" s="136"/>
      <c r="E690" s="220"/>
      <c r="F690" s="220"/>
      <c r="G690" s="220"/>
    </row>
    <row r="691" spans="1:7">
      <c r="A691" s="21" t="e">
        <f t="shared" si="13"/>
        <v>#N/A</v>
      </c>
      <c r="B691" s="21" t="s">
        <v>10</v>
      </c>
      <c r="C691" s="136" t="s">
        <v>1056</v>
      </c>
      <c r="D691" s="136"/>
      <c r="E691" s="220"/>
      <c r="F691" s="220"/>
      <c r="G691" s="220"/>
    </row>
    <row r="692" spans="1:7">
      <c r="A692" s="21" t="e">
        <f t="shared" si="13"/>
        <v>#N/A</v>
      </c>
      <c r="B692" s="21" t="s">
        <v>10</v>
      </c>
      <c r="C692" s="136" t="s">
        <v>1056</v>
      </c>
      <c r="D692" s="136"/>
      <c r="E692" s="220"/>
      <c r="F692" s="220"/>
      <c r="G692" s="220"/>
    </row>
    <row r="693" spans="1:7">
      <c r="A693" s="21" t="e">
        <f t="shared" si="13"/>
        <v>#N/A</v>
      </c>
      <c r="B693" s="21" t="s">
        <v>10</v>
      </c>
      <c r="C693" s="136" t="s">
        <v>1056</v>
      </c>
      <c r="D693" s="136"/>
      <c r="E693" s="220"/>
      <c r="F693" s="220"/>
      <c r="G693" s="220"/>
    </row>
    <row r="694" spans="1:7">
      <c r="A694" s="21" t="e">
        <f t="shared" si="13"/>
        <v>#N/A</v>
      </c>
      <c r="B694" s="21" t="s">
        <v>10</v>
      </c>
      <c r="C694" s="136" t="s">
        <v>1056</v>
      </c>
      <c r="D694" s="136"/>
      <c r="E694" s="220"/>
      <c r="F694" s="220"/>
      <c r="G694" s="220"/>
    </row>
    <row r="695" spans="1:7">
      <c r="A695" s="21" t="e">
        <f t="shared" si="13"/>
        <v>#N/A</v>
      </c>
      <c r="B695" s="21" t="s">
        <v>10</v>
      </c>
      <c r="C695" s="136" t="s">
        <v>1056</v>
      </c>
      <c r="D695" s="136"/>
      <c r="E695" s="220"/>
      <c r="F695" s="220"/>
      <c r="G695" s="220"/>
    </row>
    <row r="696" spans="1:7">
      <c r="A696" s="21" t="e">
        <f t="shared" si="13"/>
        <v>#N/A</v>
      </c>
      <c r="B696" s="21" t="s">
        <v>10</v>
      </c>
      <c r="C696" s="136" t="s">
        <v>1056</v>
      </c>
      <c r="D696" s="136"/>
      <c r="E696" s="220"/>
      <c r="F696" s="220"/>
      <c r="G696" s="220"/>
    </row>
    <row r="697" spans="1:7">
      <c r="A697" s="21" t="e">
        <f t="shared" si="13"/>
        <v>#N/A</v>
      </c>
      <c r="B697" s="21" t="s">
        <v>10</v>
      </c>
      <c r="C697" s="136" t="s">
        <v>1056</v>
      </c>
      <c r="D697" s="136"/>
      <c r="E697" s="220"/>
      <c r="F697" s="220"/>
      <c r="G697" s="220"/>
    </row>
    <row r="698" spans="1:7">
      <c r="A698" s="21" t="e">
        <f t="shared" si="13"/>
        <v>#N/A</v>
      </c>
      <c r="B698" s="21" t="s">
        <v>10</v>
      </c>
      <c r="C698" s="136" t="s">
        <v>1056</v>
      </c>
      <c r="D698" s="136"/>
      <c r="E698" s="220"/>
      <c r="F698" s="220"/>
      <c r="G698" s="220"/>
    </row>
    <row r="699" spans="1:7">
      <c r="A699" s="21" t="e">
        <f t="shared" si="13"/>
        <v>#N/A</v>
      </c>
      <c r="B699" s="21" t="s">
        <v>10</v>
      </c>
      <c r="C699" s="136" t="s">
        <v>1056</v>
      </c>
      <c r="D699" s="136"/>
      <c r="E699" s="220"/>
      <c r="F699" s="220"/>
      <c r="G699" s="220"/>
    </row>
    <row r="700" spans="1:7">
      <c r="A700" s="21" t="e">
        <f t="shared" si="13"/>
        <v>#N/A</v>
      </c>
      <c r="B700" s="21" t="s">
        <v>10</v>
      </c>
      <c r="C700" s="136" t="s">
        <v>1056</v>
      </c>
      <c r="D700" s="136"/>
      <c r="E700" s="220"/>
      <c r="F700" s="220"/>
      <c r="G700" s="220"/>
    </row>
    <row r="701" spans="1:7">
      <c r="A701" s="21" t="e">
        <f t="shared" si="13"/>
        <v>#N/A</v>
      </c>
      <c r="B701" s="21" t="s">
        <v>10</v>
      </c>
      <c r="C701" s="136" t="s">
        <v>1056</v>
      </c>
      <c r="D701" s="136"/>
      <c r="E701" s="220"/>
      <c r="F701" s="220"/>
      <c r="G701" s="220"/>
    </row>
    <row r="702" spans="1:7">
      <c r="A702" s="21" t="e">
        <f t="shared" si="13"/>
        <v>#N/A</v>
      </c>
      <c r="B702" s="21" t="s">
        <v>10</v>
      </c>
      <c r="C702" s="136" t="s">
        <v>1056</v>
      </c>
      <c r="D702" s="136"/>
      <c r="E702" s="220"/>
      <c r="F702" s="220"/>
      <c r="G702" s="220"/>
    </row>
    <row r="703" spans="1:7">
      <c r="A703" s="21" t="e">
        <f t="shared" si="13"/>
        <v>#N/A</v>
      </c>
      <c r="B703" s="21" t="s">
        <v>10</v>
      </c>
      <c r="C703" s="136" t="s">
        <v>1056</v>
      </c>
      <c r="D703" s="136"/>
      <c r="E703" s="220"/>
      <c r="F703" s="220"/>
      <c r="G703" s="220"/>
    </row>
    <row r="704" spans="1:7">
      <c r="A704" s="21" t="e">
        <f t="shared" si="13"/>
        <v>#N/A</v>
      </c>
      <c r="B704" s="21" t="s">
        <v>10</v>
      </c>
      <c r="C704" s="136" t="s">
        <v>1056</v>
      </c>
      <c r="D704" s="136"/>
      <c r="E704" s="220"/>
      <c r="F704" s="220"/>
      <c r="G704" s="220"/>
    </row>
    <row r="705" spans="1:7">
      <c r="A705" s="21" t="e">
        <f t="shared" si="13"/>
        <v>#N/A</v>
      </c>
      <c r="B705" s="21" t="s">
        <v>10</v>
      </c>
      <c r="C705" s="136" t="s">
        <v>1056</v>
      </c>
      <c r="D705" s="136"/>
      <c r="E705" s="220"/>
      <c r="F705" s="220"/>
      <c r="G705" s="220"/>
    </row>
    <row r="706" spans="1:7">
      <c r="A706" s="21" t="e">
        <f t="shared" si="13"/>
        <v>#N/A</v>
      </c>
      <c r="B706" s="21" t="s">
        <v>10</v>
      </c>
      <c r="C706" s="136" t="s">
        <v>1056</v>
      </c>
      <c r="D706" s="136"/>
      <c r="E706" s="220"/>
      <c r="F706" s="220"/>
      <c r="G706" s="220"/>
    </row>
    <row r="707" spans="1:7">
      <c r="A707" s="21" t="e">
        <f t="shared" si="13"/>
        <v>#N/A</v>
      </c>
      <c r="B707" s="21" t="s">
        <v>10</v>
      </c>
      <c r="C707" s="136" t="s">
        <v>1056</v>
      </c>
      <c r="D707" s="136"/>
      <c r="E707" s="220"/>
      <c r="F707" s="220"/>
      <c r="G707" s="220"/>
    </row>
    <row r="708" spans="1:7">
      <c r="A708" s="21" t="e">
        <f t="shared" si="13"/>
        <v>#N/A</v>
      </c>
      <c r="B708" s="21" t="s">
        <v>10</v>
      </c>
      <c r="C708" s="136" t="s">
        <v>1056</v>
      </c>
      <c r="D708" s="136"/>
      <c r="E708" s="220"/>
      <c r="F708" s="220"/>
      <c r="G708" s="220"/>
    </row>
    <row r="709" spans="1:7">
      <c r="A709" s="21" t="e">
        <f t="shared" si="13"/>
        <v>#N/A</v>
      </c>
      <c r="B709" s="21" t="s">
        <v>10</v>
      </c>
      <c r="C709" s="136" t="s">
        <v>1056</v>
      </c>
      <c r="D709" s="136"/>
      <c r="E709" s="220"/>
      <c r="F709" s="220"/>
      <c r="G709" s="220"/>
    </row>
    <row r="710" spans="1:7">
      <c r="A710" s="21" t="e">
        <f t="shared" si="13"/>
        <v>#N/A</v>
      </c>
      <c r="B710" s="21" t="s">
        <v>10</v>
      </c>
      <c r="C710" s="136" t="s">
        <v>1056</v>
      </c>
      <c r="D710" s="136"/>
      <c r="E710" s="220"/>
      <c r="F710" s="220"/>
      <c r="G710" s="220"/>
    </row>
    <row r="711" spans="1:7">
      <c r="A711" s="21" t="e">
        <f t="shared" si="13"/>
        <v>#N/A</v>
      </c>
      <c r="B711" s="21" t="s">
        <v>10</v>
      </c>
      <c r="C711" s="136" t="s">
        <v>1056</v>
      </c>
      <c r="D711" s="136"/>
      <c r="E711" s="220"/>
      <c r="F711" s="220"/>
      <c r="G711" s="220"/>
    </row>
    <row r="712" spans="1:7">
      <c r="A712" s="21" t="e">
        <f t="shared" si="13"/>
        <v>#N/A</v>
      </c>
      <c r="B712" s="21" t="s">
        <v>10</v>
      </c>
      <c r="C712" s="136" t="s">
        <v>1056</v>
      </c>
      <c r="D712" s="136"/>
      <c r="E712" s="220"/>
      <c r="F712" s="220"/>
      <c r="G712" s="220"/>
    </row>
    <row r="713" spans="1:7">
      <c r="A713" s="21" t="e">
        <f t="shared" si="13"/>
        <v>#N/A</v>
      </c>
      <c r="B713" s="21" t="s">
        <v>10</v>
      </c>
      <c r="C713" s="136" t="s">
        <v>1056</v>
      </c>
      <c r="D713" s="136"/>
      <c r="E713" s="220"/>
      <c r="F713" s="220"/>
      <c r="G713" s="220"/>
    </row>
    <row r="714" spans="1:7">
      <c r="A714" s="21" t="e">
        <f t="shared" si="13"/>
        <v>#N/A</v>
      </c>
      <c r="B714" s="21" t="s">
        <v>10</v>
      </c>
      <c r="C714" s="136" t="s">
        <v>1056</v>
      </c>
      <c r="D714" s="136"/>
      <c r="E714" s="220"/>
      <c r="F714" s="220"/>
      <c r="G714" s="220"/>
    </row>
    <row r="715" spans="1:7">
      <c r="A715" s="21" t="e">
        <f t="shared" si="13"/>
        <v>#N/A</v>
      </c>
      <c r="B715" s="21" t="s">
        <v>10</v>
      </c>
      <c r="C715" s="136" t="s">
        <v>1056</v>
      </c>
      <c r="D715" s="136"/>
      <c r="E715" s="220"/>
      <c r="F715" s="220"/>
      <c r="G715" s="220"/>
    </row>
    <row r="716" spans="1:7">
      <c r="A716" s="21" t="e">
        <f t="shared" si="13"/>
        <v>#N/A</v>
      </c>
      <c r="B716" s="21" t="s">
        <v>10</v>
      </c>
      <c r="C716" s="136" t="s">
        <v>1056</v>
      </c>
      <c r="D716" s="136"/>
      <c r="E716" s="220"/>
      <c r="F716" s="220"/>
      <c r="G716" s="220"/>
    </row>
    <row r="717" spans="1:7">
      <c r="A717" s="21" t="e">
        <f t="shared" si="13"/>
        <v>#N/A</v>
      </c>
      <c r="B717" s="21" t="s">
        <v>10</v>
      </c>
      <c r="C717" s="136" t="s">
        <v>1056</v>
      </c>
      <c r="D717" s="136"/>
      <c r="E717" s="220"/>
      <c r="F717" s="220"/>
      <c r="G717" s="220"/>
    </row>
    <row r="718" spans="1:7">
      <c r="A718" s="21" t="e">
        <f t="shared" si="13"/>
        <v>#N/A</v>
      </c>
      <c r="B718" s="21" t="s">
        <v>10</v>
      </c>
      <c r="C718" s="136" t="s">
        <v>1056</v>
      </c>
      <c r="D718" s="136"/>
      <c r="E718" s="220"/>
      <c r="F718" s="220"/>
      <c r="G718" s="220"/>
    </row>
    <row r="719" spans="1:7">
      <c r="A719" s="21" t="e">
        <f t="shared" si="13"/>
        <v>#N/A</v>
      </c>
      <c r="B719" s="21" t="s">
        <v>10</v>
      </c>
      <c r="C719" s="136" t="s">
        <v>1056</v>
      </c>
      <c r="D719" s="136"/>
      <c r="E719" s="220"/>
      <c r="F719" s="220"/>
      <c r="G719" s="220"/>
    </row>
    <row r="720" spans="1:7">
      <c r="A720" s="21" t="e">
        <f t="shared" si="13"/>
        <v>#N/A</v>
      </c>
      <c r="B720" s="21" t="s">
        <v>10</v>
      </c>
      <c r="C720" s="136" t="s">
        <v>1056</v>
      </c>
      <c r="D720" s="136"/>
      <c r="E720" s="220"/>
      <c r="F720" s="220"/>
      <c r="G720" s="220"/>
    </row>
    <row r="721" spans="1:7">
      <c r="A721" s="21" t="e">
        <f t="shared" si="13"/>
        <v>#N/A</v>
      </c>
      <c r="B721" s="21" t="s">
        <v>10</v>
      </c>
      <c r="C721" s="136" t="s">
        <v>1056</v>
      </c>
      <c r="D721" s="136"/>
      <c r="E721" s="220"/>
      <c r="F721" s="220"/>
      <c r="G721" s="220"/>
    </row>
    <row r="722" spans="1:7">
      <c r="A722" s="21" t="e">
        <f t="shared" si="13"/>
        <v>#N/A</v>
      </c>
      <c r="B722" s="21" t="s">
        <v>10</v>
      </c>
      <c r="C722" s="136" t="s">
        <v>1056</v>
      </c>
      <c r="D722" s="136"/>
      <c r="E722" s="220"/>
      <c r="F722" s="220"/>
      <c r="G722" s="220"/>
    </row>
    <row r="723" spans="1:7">
      <c r="A723" s="21" t="e">
        <f t="shared" si="13"/>
        <v>#N/A</v>
      </c>
      <c r="B723" s="21" t="s">
        <v>10</v>
      </c>
      <c r="C723" s="136" t="s">
        <v>1056</v>
      </c>
      <c r="D723" s="136"/>
      <c r="E723" s="220"/>
      <c r="F723" s="220"/>
      <c r="G723" s="220"/>
    </row>
    <row r="724" spans="1:7">
      <c r="A724" s="21" t="e">
        <f t="shared" si="13"/>
        <v>#N/A</v>
      </c>
      <c r="B724" s="21" t="s">
        <v>10</v>
      </c>
      <c r="C724" s="136" t="s">
        <v>1056</v>
      </c>
      <c r="D724" s="136"/>
      <c r="E724" s="220"/>
      <c r="F724" s="220"/>
      <c r="G724" s="220"/>
    </row>
    <row r="725" spans="1:7">
      <c r="A725" s="21" t="e">
        <f t="shared" si="13"/>
        <v>#N/A</v>
      </c>
      <c r="B725" s="21" t="s">
        <v>10</v>
      </c>
      <c r="C725" s="136" t="s">
        <v>1056</v>
      </c>
      <c r="D725" s="136"/>
      <c r="E725" s="220"/>
      <c r="F725" s="220"/>
      <c r="G725" s="220"/>
    </row>
    <row r="726" spans="1:7">
      <c r="A726" s="21" t="e">
        <f t="shared" si="13"/>
        <v>#N/A</v>
      </c>
      <c r="B726" s="21" t="s">
        <v>10</v>
      </c>
      <c r="C726" s="136" t="s">
        <v>1056</v>
      </c>
      <c r="D726" s="136"/>
      <c r="E726" s="220"/>
      <c r="F726" s="220"/>
      <c r="G726" s="220"/>
    </row>
    <row r="727" spans="1:7">
      <c r="A727" s="21" t="e">
        <f t="shared" si="13"/>
        <v>#N/A</v>
      </c>
      <c r="B727" s="21" t="s">
        <v>10</v>
      </c>
      <c r="C727" s="136" t="s">
        <v>1056</v>
      </c>
      <c r="D727" s="136"/>
      <c r="E727" s="220"/>
      <c r="F727" s="220"/>
      <c r="G727" s="220"/>
    </row>
    <row r="728" spans="1:7">
      <c r="A728" s="21" t="e">
        <f t="shared" si="13"/>
        <v>#N/A</v>
      </c>
      <c r="B728" s="21" t="s">
        <v>10</v>
      </c>
      <c r="C728" s="136" t="s">
        <v>1056</v>
      </c>
      <c r="D728" s="136"/>
      <c r="E728" s="220"/>
      <c r="F728" s="220"/>
      <c r="G728" s="220"/>
    </row>
    <row r="729" spans="1:7">
      <c r="A729" s="21" t="e">
        <f t="shared" si="13"/>
        <v>#N/A</v>
      </c>
      <c r="B729" s="21" t="s">
        <v>10</v>
      </c>
      <c r="C729" s="136" t="s">
        <v>1056</v>
      </c>
      <c r="D729" s="136"/>
      <c r="E729" s="220"/>
      <c r="F729" s="220"/>
      <c r="G729" s="220"/>
    </row>
    <row r="730" spans="1:7">
      <c r="A730" s="21" t="e">
        <f t="shared" si="13"/>
        <v>#N/A</v>
      </c>
      <c r="B730" s="21" t="s">
        <v>10</v>
      </c>
      <c r="C730" s="136" t="s">
        <v>1056</v>
      </c>
      <c r="D730" s="136"/>
      <c r="E730" s="220"/>
      <c r="F730" s="220"/>
      <c r="G730" s="220"/>
    </row>
    <row r="731" spans="1:7">
      <c r="A731" s="21" t="e">
        <f t="shared" si="13"/>
        <v>#N/A</v>
      </c>
      <c r="B731" s="21" t="s">
        <v>10</v>
      </c>
      <c r="C731" s="136" t="s">
        <v>1056</v>
      </c>
      <c r="D731" s="136"/>
      <c r="E731" s="220"/>
      <c r="F731" s="220"/>
      <c r="G731" s="220"/>
    </row>
    <row r="732" spans="1:7">
      <c r="A732" s="21" t="e">
        <f t="shared" si="13"/>
        <v>#N/A</v>
      </c>
      <c r="B732" s="21" t="s">
        <v>10</v>
      </c>
      <c r="C732" s="136" t="s">
        <v>1056</v>
      </c>
      <c r="D732" s="136"/>
      <c r="E732" s="220"/>
      <c r="F732" s="220"/>
      <c r="G732" s="220"/>
    </row>
    <row r="733" spans="1:7">
      <c r="A733" s="21" t="e">
        <f t="shared" si="13"/>
        <v>#N/A</v>
      </c>
      <c r="B733" s="21" t="s">
        <v>10</v>
      </c>
      <c r="C733" s="136" t="s">
        <v>1056</v>
      </c>
      <c r="D733" s="136"/>
      <c r="E733" s="220"/>
      <c r="F733" s="220"/>
      <c r="G733" s="220"/>
    </row>
    <row r="734" spans="1:7">
      <c r="A734" s="21" t="e">
        <f t="shared" si="13"/>
        <v>#N/A</v>
      </c>
      <c r="B734" s="21" t="s">
        <v>10</v>
      </c>
      <c r="C734" s="136" t="s">
        <v>1056</v>
      </c>
      <c r="D734" s="136"/>
      <c r="E734" s="220"/>
      <c r="F734" s="220"/>
      <c r="G734" s="220"/>
    </row>
    <row r="735" spans="1:7">
      <c r="A735" s="21" t="e">
        <f t="shared" ref="A735:A779" si="14">IF($C735="","blank",MATCH($C735,$I$5:$I$201,0))</f>
        <v>#N/A</v>
      </c>
      <c r="B735" s="21" t="s">
        <v>10</v>
      </c>
      <c r="C735" s="136" t="s">
        <v>1056</v>
      </c>
      <c r="D735" s="136"/>
      <c r="E735" s="220"/>
      <c r="F735" s="220"/>
      <c r="G735" s="220"/>
    </row>
    <row r="736" spans="1:7">
      <c r="A736" s="21" t="e">
        <f t="shared" si="14"/>
        <v>#N/A</v>
      </c>
      <c r="B736" s="21" t="s">
        <v>10</v>
      </c>
      <c r="C736" s="136" t="s">
        <v>1056</v>
      </c>
      <c r="D736" s="136"/>
      <c r="E736" s="220"/>
      <c r="F736" s="220"/>
      <c r="G736" s="220"/>
    </row>
    <row r="737" spans="1:7">
      <c r="A737" s="21" t="e">
        <f t="shared" si="14"/>
        <v>#N/A</v>
      </c>
      <c r="B737" s="21" t="s">
        <v>10</v>
      </c>
      <c r="C737" s="136" t="s">
        <v>1056</v>
      </c>
      <c r="D737" s="136"/>
      <c r="E737" s="220"/>
      <c r="F737" s="220"/>
      <c r="G737" s="220"/>
    </row>
    <row r="738" spans="1:7">
      <c r="A738" s="21" t="e">
        <f t="shared" si="14"/>
        <v>#N/A</v>
      </c>
      <c r="B738" s="21" t="s">
        <v>10</v>
      </c>
      <c r="C738" s="136" t="s">
        <v>1056</v>
      </c>
      <c r="D738" s="136"/>
      <c r="E738" s="220"/>
      <c r="F738" s="220"/>
      <c r="G738" s="220"/>
    </row>
    <row r="739" spans="1:7">
      <c r="A739" s="21" t="e">
        <f t="shared" si="14"/>
        <v>#N/A</v>
      </c>
      <c r="B739" s="21" t="s">
        <v>10</v>
      </c>
      <c r="C739" s="136" t="s">
        <v>1056</v>
      </c>
      <c r="D739" s="136"/>
      <c r="E739" s="220"/>
      <c r="F739" s="220"/>
      <c r="G739" s="220"/>
    </row>
    <row r="740" spans="1:7">
      <c r="A740" s="21" t="e">
        <f t="shared" si="14"/>
        <v>#N/A</v>
      </c>
      <c r="B740" s="21" t="s">
        <v>10</v>
      </c>
      <c r="C740" s="136" t="s">
        <v>1056</v>
      </c>
      <c r="D740" s="136"/>
      <c r="E740" s="220"/>
      <c r="F740" s="220"/>
      <c r="G740" s="220"/>
    </row>
    <row r="741" spans="1:7">
      <c r="A741" s="21" t="e">
        <f t="shared" si="14"/>
        <v>#N/A</v>
      </c>
      <c r="B741" s="21" t="s">
        <v>10</v>
      </c>
      <c r="C741" s="136" t="s">
        <v>1056</v>
      </c>
      <c r="D741" s="136"/>
      <c r="E741" s="220"/>
      <c r="F741" s="220"/>
      <c r="G741" s="220"/>
    </row>
    <row r="742" spans="1:7">
      <c r="A742" s="21" t="e">
        <f t="shared" si="14"/>
        <v>#N/A</v>
      </c>
      <c r="B742" s="21" t="s">
        <v>10</v>
      </c>
      <c r="C742" s="136" t="s">
        <v>1056</v>
      </c>
      <c r="D742" s="136"/>
      <c r="E742" s="220"/>
      <c r="F742" s="220"/>
      <c r="G742" s="220"/>
    </row>
    <row r="743" spans="1:7">
      <c r="A743" s="21" t="e">
        <f t="shared" si="14"/>
        <v>#N/A</v>
      </c>
      <c r="B743" s="21" t="s">
        <v>10</v>
      </c>
      <c r="C743" s="136" t="s">
        <v>1056</v>
      </c>
      <c r="D743" s="136"/>
      <c r="E743" s="220"/>
      <c r="F743" s="220"/>
      <c r="G743" s="220"/>
    </row>
    <row r="744" spans="1:7">
      <c r="A744" s="21" t="e">
        <f t="shared" si="14"/>
        <v>#N/A</v>
      </c>
      <c r="B744" s="21" t="s">
        <v>10</v>
      </c>
      <c r="C744" s="136" t="s">
        <v>1056</v>
      </c>
      <c r="D744" s="136"/>
      <c r="E744" s="220"/>
      <c r="F744" s="220"/>
      <c r="G744" s="220"/>
    </row>
    <row r="745" spans="1:7">
      <c r="A745" s="21" t="e">
        <f t="shared" si="14"/>
        <v>#N/A</v>
      </c>
      <c r="B745" s="21" t="s">
        <v>10</v>
      </c>
      <c r="C745" s="136" t="s">
        <v>1056</v>
      </c>
      <c r="D745" s="136"/>
      <c r="E745" s="220"/>
      <c r="F745" s="220"/>
      <c r="G745" s="220"/>
    </row>
    <row r="746" spans="1:7">
      <c r="A746" s="21" t="e">
        <f t="shared" si="14"/>
        <v>#N/A</v>
      </c>
      <c r="B746" s="21" t="s">
        <v>10</v>
      </c>
      <c r="C746" s="136" t="s">
        <v>1056</v>
      </c>
      <c r="D746" s="136"/>
      <c r="E746" s="220"/>
      <c r="F746" s="220"/>
      <c r="G746" s="220"/>
    </row>
    <row r="747" spans="1:7">
      <c r="A747" s="21" t="e">
        <f t="shared" si="14"/>
        <v>#N/A</v>
      </c>
      <c r="B747" s="21" t="s">
        <v>10</v>
      </c>
      <c r="C747" s="136" t="s">
        <v>1056</v>
      </c>
      <c r="D747" s="136"/>
      <c r="E747" s="220"/>
      <c r="F747" s="220"/>
      <c r="G747" s="220"/>
    </row>
    <row r="748" spans="1:7">
      <c r="A748" s="21" t="e">
        <f t="shared" si="14"/>
        <v>#N/A</v>
      </c>
      <c r="B748" s="21" t="s">
        <v>10</v>
      </c>
      <c r="C748" s="136" t="s">
        <v>1056</v>
      </c>
      <c r="D748" s="136"/>
      <c r="E748" s="220"/>
      <c r="F748" s="220"/>
      <c r="G748" s="220"/>
    </row>
    <row r="749" spans="1:7">
      <c r="A749" s="21" t="e">
        <f t="shared" si="14"/>
        <v>#N/A</v>
      </c>
      <c r="B749" s="21" t="s">
        <v>10</v>
      </c>
      <c r="C749" s="136" t="s">
        <v>1056</v>
      </c>
      <c r="D749" s="136"/>
      <c r="E749" s="220"/>
      <c r="F749" s="220"/>
      <c r="G749" s="220"/>
    </row>
    <row r="750" spans="1:7">
      <c r="A750" s="21" t="e">
        <f t="shared" si="14"/>
        <v>#N/A</v>
      </c>
      <c r="B750" s="21" t="s">
        <v>10</v>
      </c>
      <c r="C750" s="136" t="s">
        <v>1056</v>
      </c>
      <c r="D750" s="136"/>
      <c r="E750" s="220"/>
      <c r="F750" s="220"/>
      <c r="G750" s="220"/>
    </row>
    <row r="751" spans="1:7">
      <c r="A751" s="21" t="e">
        <f t="shared" si="14"/>
        <v>#N/A</v>
      </c>
      <c r="B751" s="21" t="s">
        <v>10</v>
      </c>
      <c r="C751" s="136" t="s">
        <v>1056</v>
      </c>
      <c r="D751" s="136"/>
      <c r="E751" s="220"/>
      <c r="F751" s="220"/>
      <c r="G751" s="220"/>
    </row>
    <row r="752" spans="1:7">
      <c r="A752" s="21" t="e">
        <f t="shared" si="14"/>
        <v>#N/A</v>
      </c>
      <c r="B752" s="21" t="s">
        <v>10</v>
      </c>
      <c r="C752" s="136" t="s">
        <v>1056</v>
      </c>
      <c r="D752" s="136"/>
      <c r="E752" s="220"/>
      <c r="F752" s="220"/>
      <c r="G752" s="220"/>
    </row>
    <row r="753" spans="1:7">
      <c r="A753" s="21" t="e">
        <f t="shared" si="14"/>
        <v>#N/A</v>
      </c>
      <c r="B753" s="21" t="s">
        <v>10</v>
      </c>
      <c r="C753" s="136" t="s">
        <v>1056</v>
      </c>
      <c r="D753" s="136"/>
      <c r="E753" s="220"/>
      <c r="F753" s="220"/>
      <c r="G753" s="220"/>
    </row>
    <row r="754" spans="1:7">
      <c r="A754" s="21" t="e">
        <f t="shared" si="14"/>
        <v>#N/A</v>
      </c>
      <c r="B754" s="21" t="s">
        <v>10</v>
      </c>
      <c r="C754" s="136" t="s">
        <v>1056</v>
      </c>
      <c r="D754" s="136"/>
      <c r="E754" s="220"/>
      <c r="F754" s="220"/>
      <c r="G754" s="220"/>
    </row>
    <row r="755" spans="1:7">
      <c r="A755" s="21" t="e">
        <f t="shared" si="14"/>
        <v>#N/A</v>
      </c>
      <c r="B755" s="21" t="s">
        <v>10</v>
      </c>
      <c r="C755" s="136" t="s">
        <v>1056</v>
      </c>
      <c r="D755" s="136"/>
      <c r="E755" s="220"/>
      <c r="F755" s="220"/>
      <c r="G755" s="220"/>
    </row>
    <row r="756" spans="1:7">
      <c r="A756" s="21" t="e">
        <f t="shared" si="14"/>
        <v>#N/A</v>
      </c>
      <c r="B756" s="21" t="s">
        <v>10</v>
      </c>
      <c r="C756" s="136" t="s">
        <v>1056</v>
      </c>
      <c r="D756" s="136"/>
      <c r="E756" s="220"/>
      <c r="F756" s="220"/>
      <c r="G756" s="220"/>
    </row>
    <row r="757" spans="1:7">
      <c r="A757" s="21" t="e">
        <f t="shared" si="14"/>
        <v>#N/A</v>
      </c>
      <c r="B757" s="21" t="s">
        <v>10</v>
      </c>
      <c r="C757" s="136" t="s">
        <v>1056</v>
      </c>
      <c r="D757" s="136"/>
      <c r="E757" s="220"/>
      <c r="F757" s="220"/>
      <c r="G757" s="220"/>
    </row>
    <row r="758" spans="1:7">
      <c r="A758" s="21" t="e">
        <f t="shared" si="14"/>
        <v>#N/A</v>
      </c>
      <c r="B758" s="21" t="s">
        <v>10</v>
      </c>
      <c r="C758" s="136" t="s">
        <v>1056</v>
      </c>
      <c r="D758" s="136"/>
      <c r="E758" s="220"/>
      <c r="F758" s="220"/>
      <c r="G758" s="220"/>
    </row>
    <row r="759" spans="1:7">
      <c r="A759" s="21" t="e">
        <f t="shared" si="14"/>
        <v>#N/A</v>
      </c>
      <c r="B759" s="21" t="s">
        <v>10</v>
      </c>
      <c r="C759" s="136" t="s">
        <v>1056</v>
      </c>
      <c r="D759" s="136"/>
      <c r="E759" s="220"/>
      <c r="F759" s="220"/>
      <c r="G759" s="220"/>
    </row>
    <row r="760" spans="1:7">
      <c r="A760" s="21" t="e">
        <f t="shared" si="14"/>
        <v>#N/A</v>
      </c>
      <c r="B760" s="21" t="s">
        <v>10</v>
      </c>
      <c r="C760" s="136" t="s">
        <v>1056</v>
      </c>
      <c r="D760" s="136"/>
      <c r="E760" s="220"/>
      <c r="F760" s="220"/>
      <c r="G760" s="220"/>
    </row>
    <row r="761" spans="1:7">
      <c r="A761" s="21" t="e">
        <f t="shared" si="14"/>
        <v>#N/A</v>
      </c>
      <c r="B761" s="21" t="s">
        <v>10</v>
      </c>
      <c r="C761" s="136" t="s">
        <v>1056</v>
      </c>
      <c r="D761" s="136"/>
      <c r="E761" s="220"/>
      <c r="F761" s="220"/>
      <c r="G761" s="220"/>
    </row>
    <row r="762" spans="1:7">
      <c r="A762" s="21" t="e">
        <f t="shared" si="14"/>
        <v>#N/A</v>
      </c>
      <c r="B762" s="21" t="s">
        <v>10</v>
      </c>
      <c r="C762" s="136" t="s">
        <v>1056</v>
      </c>
      <c r="D762" s="136"/>
      <c r="E762" s="220"/>
      <c r="F762" s="220"/>
      <c r="G762" s="220"/>
    </row>
    <row r="763" spans="1:7">
      <c r="A763" s="21" t="e">
        <f t="shared" si="14"/>
        <v>#N/A</v>
      </c>
      <c r="B763" s="21" t="s">
        <v>10</v>
      </c>
      <c r="C763" s="136" t="s">
        <v>1056</v>
      </c>
      <c r="D763" s="136"/>
      <c r="E763" s="220"/>
      <c r="F763" s="220"/>
      <c r="G763" s="220"/>
    </row>
    <row r="764" spans="1:7">
      <c r="A764" s="21" t="e">
        <f t="shared" si="14"/>
        <v>#N/A</v>
      </c>
      <c r="B764" s="21" t="s">
        <v>10</v>
      </c>
      <c r="C764" s="136" t="s">
        <v>1056</v>
      </c>
      <c r="D764" s="136"/>
      <c r="E764" s="220"/>
      <c r="F764" s="220"/>
      <c r="G764" s="220"/>
    </row>
    <row r="765" spans="1:7">
      <c r="A765" s="21" t="e">
        <f t="shared" si="14"/>
        <v>#N/A</v>
      </c>
      <c r="B765" s="21" t="s">
        <v>10</v>
      </c>
      <c r="C765" s="136" t="s">
        <v>1056</v>
      </c>
      <c r="D765" s="136"/>
      <c r="E765" s="220"/>
      <c r="F765" s="220"/>
      <c r="G765" s="220"/>
    </row>
    <row r="766" spans="1:7">
      <c r="A766" s="21" t="e">
        <f t="shared" si="14"/>
        <v>#N/A</v>
      </c>
      <c r="B766" s="21" t="s">
        <v>10</v>
      </c>
      <c r="C766" s="136" t="s">
        <v>1056</v>
      </c>
      <c r="D766" s="136"/>
      <c r="E766" s="220"/>
      <c r="F766" s="220"/>
      <c r="G766" s="220"/>
    </row>
    <row r="767" spans="1:7">
      <c r="A767" s="21" t="e">
        <f t="shared" si="14"/>
        <v>#N/A</v>
      </c>
      <c r="B767" s="21" t="s">
        <v>10</v>
      </c>
      <c r="C767" s="136" t="s">
        <v>1056</v>
      </c>
      <c r="D767" s="136"/>
      <c r="E767" s="220"/>
      <c r="F767" s="220"/>
      <c r="G767" s="220"/>
    </row>
    <row r="768" spans="1:7">
      <c r="A768" s="21" t="e">
        <f t="shared" si="14"/>
        <v>#N/A</v>
      </c>
      <c r="B768" s="21" t="s">
        <v>10</v>
      </c>
      <c r="C768" s="136" t="s">
        <v>1056</v>
      </c>
      <c r="D768" s="136"/>
      <c r="E768" s="220"/>
      <c r="F768" s="220"/>
      <c r="G768" s="220"/>
    </row>
    <row r="769" spans="1:7">
      <c r="A769" s="21" t="e">
        <f t="shared" si="14"/>
        <v>#N/A</v>
      </c>
      <c r="B769" s="21" t="s">
        <v>10</v>
      </c>
      <c r="C769" s="136" t="s">
        <v>1056</v>
      </c>
      <c r="D769" s="136"/>
      <c r="E769" s="220"/>
      <c r="F769" s="220"/>
      <c r="G769" s="220"/>
    </row>
    <row r="770" spans="1:7">
      <c r="A770" s="21" t="e">
        <f t="shared" si="14"/>
        <v>#N/A</v>
      </c>
      <c r="B770" s="21" t="s">
        <v>10</v>
      </c>
      <c r="C770" s="136" t="s">
        <v>1056</v>
      </c>
      <c r="D770" s="136"/>
      <c r="E770" s="220"/>
      <c r="F770" s="220"/>
      <c r="G770" s="220"/>
    </row>
    <row r="771" spans="1:7">
      <c r="A771" s="21" t="e">
        <f t="shared" si="14"/>
        <v>#N/A</v>
      </c>
      <c r="B771" s="21" t="s">
        <v>10</v>
      </c>
      <c r="C771" s="136" t="s">
        <v>1056</v>
      </c>
      <c r="D771" s="136"/>
      <c r="E771" s="220"/>
      <c r="F771" s="220"/>
      <c r="G771" s="220"/>
    </row>
    <row r="772" spans="1:7">
      <c r="A772" s="21" t="e">
        <f t="shared" si="14"/>
        <v>#N/A</v>
      </c>
      <c r="B772" s="21" t="s">
        <v>10</v>
      </c>
      <c r="C772" s="136" t="s">
        <v>1056</v>
      </c>
      <c r="D772" s="136"/>
      <c r="E772" s="220"/>
      <c r="F772" s="220"/>
      <c r="G772" s="220"/>
    </row>
    <row r="773" spans="1:7">
      <c r="A773" s="21" t="e">
        <f t="shared" si="14"/>
        <v>#N/A</v>
      </c>
      <c r="B773" s="21" t="s">
        <v>10</v>
      </c>
      <c r="C773" s="136" t="s">
        <v>1056</v>
      </c>
      <c r="D773" s="136"/>
      <c r="E773" s="220"/>
      <c r="F773" s="220"/>
      <c r="G773" s="220"/>
    </row>
    <row r="774" spans="1:7">
      <c r="A774" s="21" t="e">
        <f t="shared" si="14"/>
        <v>#N/A</v>
      </c>
      <c r="B774" s="21" t="s">
        <v>10</v>
      </c>
      <c r="C774" s="136" t="s">
        <v>1056</v>
      </c>
      <c r="D774" s="136"/>
      <c r="E774" s="220"/>
      <c r="F774" s="220"/>
      <c r="G774" s="220"/>
    </row>
    <row r="775" spans="1:7">
      <c r="A775" s="21" t="e">
        <f t="shared" si="14"/>
        <v>#N/A</v>
      </c>
      <c r="B775" s="21" t="s">
        <v>10</v>
      </c>
      <c r="C775" s="136" t="s">
        <v>1056</v>
      </c>
      <c r="D775" s="136"/>
      <c r="E775" s="220"/>
      <c r="F775" s="220"/>
      <c r="G775" s="220"/>
    </row>
    <row r="776" spans="1:7">
      <c r="A776" s="21" t="e">
        <f t="shared" si="14"/>
        <v>#N/A</v>
      </c>
      <c r="B776" s="21" t="s">
        <v>10</v>
      </c>
      <c r="C776" s="136" t="s">
        <v>1056</v>
      </c>
      <c r="D776" s="136"/>
      <c r="E776" s="220"/>
      <c r="F776" s="220"/>
      <c r="G776" s="220"/>
    </row>
    <row r="777" spans="1:7">
      <c r="A777" s="21" t="e">
        <f t="shared" si="14"/>
        <v>#N/A</v>
      </c>
      <c r="B777" s="21" t="s">
        <v>10</v>
      </c>
      <c r="C777" s="136" t="s">
        <v>1056</v>
      </c>
      <c r="D777" s="136"/>
      <c r="E777" s="220"/>
      <c r="F777" s="220"/>
      <c r="G777" s="220"/>
    </row>
    <row r="778" spans="1:7">
      <c r="A778" s="21" t="e">
        <f t="shared" si="14"/>
        <v>#N/A</v>
      </c>
      <c r="B778" s="21" t="s">
        <v>10</v>
      </c>
      <c r="C778" s="136" t="s">
        <v>1056</v>
      </c>
      <c r="D778" s="136"/>
      <c r="E778" s="220"/>
      <c r="F778" s="220"/>
      <c r="G778" s="220"/>
    </row>
    <row r="779" spans="1:7">
      <c r="A779" s="21">
        <f t="shared" si="14"/>
        <v>196</v>
      </c>
      <c r="B779" s="21" t="s">
        <v>0</v>
      </c>
      <c r="C779" s="136" t="s">
        <v>501</v>
      </c>
      <c r="D779" s="136"/>
      <c r="E779" s="220"/>
      <c r="F779" s="220"/>
      <c r="G779" s="220"/>
    </row>
  </sheetData>
  <autoFilter ref="A4:O201" xr:uid="{C886271F-DDC4-42AD-ABEE-7C9C7FC23386}"/>
  <conditionalFormatting sqref="H201 B3:B779">
    <cfRule type="cellIs" dxfId="60" priority="158" stopIfTrue="1" operator="equal">
      <formula>"sar"</formula>
    </cfRule>
    <cfRule type="cellIs" dxfId="59" priority="159" stopIfTrue="1" operator="equal">
      <formula>"sat"</formula>
    </cfRule>
    <cfRule type="cellIs" dxfId="58" priority="160" stopIfTrue="1" operator="equal">
      <formula>"sav"</formula>
    </cfRule>
    <cfRule type="containsText" dxfId="57" priority="161" stopIfTrue="1" operator="containsText" text="sam">
      <formula>NOT(ISERROR(SEARCH("sam",B3)))</formula>
    </cfRule>
    <cfRule type="containsText" dxfId="56" priority="162" stopIfTrue="1" operator="containsText" text="sap">
      <formula>NOT(ISERROR(SEARCH("sap",B3)))</formula>
    </cfRule>
    <cfRule type="containsText" dxfId="55" priority="163" stopIfTrue="1" operator="containsText" text="saa">
      <formula>NOT(ISERROR(SEARCH("saa",B3)))</formula>
    </cfRule>
  </conditionalFormatting>
  <conditionalFormatting sqref="B11">
    <cfRule type="cellIs" dxfId="54" priority="152" stopIfTrue="1" operator="equal">
      <formula>"sar"</formula>
    </cfRule>
    <cfRule type="cellIs" dxfId="53" priority="153" stopIfTrue="1" operator="equal">
      <formula>"sat"</formula>
    </cfRule>
    <cfRule type="cellIs" dxfId="52" priority="154" stopIfTrue="1" operator="equal">
      <formula>"sav"</formula>
    </cfRule>
    <cfRule type="containsText" dxfId="51" priority="155" stopIfTrue="1" operator="containsText" text="sam">
      <formula>NOT(ISERROR(SEARCH("sam",B11)))</formula>
    </cfRule>
    <cfRule type="containsText" dxfId="50" priority="156" stopIfTrue="1" operator="containsText" text="sap">
      <formula>NOT(ISERROR(SEARCH("sap",B11)))</formula>
    </cfRule>
    <cfRule type="containsText" dxfId="49" priority="157" stopIfTrue="1" operator="containsText" text="saa">
      <formula>NOT(ISERROR(SEARCH("saa",B11)))</formula>
    </cfRule>
  </conditionalFormatting>
  <conditionalFormatting sqref="B42">
    <cfRule type="cellIs" dxfId="48" priority="146" stopIfTrue="1" operator="equal">
      <formula>"sar"</formula>
    </cfRule>
    <cfRule type="cellIs" dxfId="47" priority="147" stopIfTrue="1" operator="equal">
      <formula>"sat"</formula>
    </cfRule>
    <cfRule type="cellIs" dxfId="46" priority="148" stopIfTrue="1" operator="equal">
      <formula>"sav"</formula>
    </cfRule>
    <cfRule type="containsText" dxfId="45" priority="149" stopIfTrue="1" operator="containsText" text="sam">
      <formula>NOT(ISERROR(SEARCH("sam",B42)))</formula>
    </cfRule>
    <cfRule type="containsText" dxfId="44" priority="150" stopIfTrue="1" operator="containsText" text="sap">
      <formula>NOT(ISERROR(SEARCH("sap",B42)))</formula>
    </cfRule>
    <cfRule type="containsText" dxfId="43" priority="151" stopIfTrue="1" operator="containsText" text="saa">
      <formula>NOT(ISERROR(SEARCH("saa",B42)))</formula>
    </cfRule>
  </conditionalFormatting>
  <conditionalFormatting sqref="B44">
    <cfRule type="cellIs" dxfId="42" priority="140" stopIfTrue="1" operator="equal">
      <formula>"sar"</formula>
    </cfRule>
    <cfRule type="cellIs" dxfId="41" priority="141" stopIfTrue="1" operator="equal">
      <formula>"sat"</formula>
    </cfRule>
    <cfRule type="cellIs" dxfId="40" priority="142" stopIfTrue="1" operator="equal">
      <formula>"sav"</formula>
    </cfRule>
    <cfRule type="containsText" dxfId="39" priority="143" stopIfTrue="1" operator="containsText" text="sam">
      <formula>NOT(ISERROR(SEARCH("sam",B44)))</formula>
    </cfRule>
    <cfRule type="containsText" dxfId="38" priority="144" stopIfTrue="1" operator="containsText" text="sap">
      <formula>NOT(ISERROR(SEARCH("sap",B44)))</formula>
    </cfRule>
    <cfRule type="containsText" dxfId="37" priority="145" stopIfTrue="1" operator="containsText" text="saa">
      <formula>NOT(ISERROR(SEARCH("saa",B44)))</formula>
    </cfRule>
  </conditionalFormatting>
  <conditionalFormatting sqref="H3:H200">
    <cfRule type="cellIs" dxfId="36" priority="68" stopIfTrue="1" operator="equal">
      <formula>"sam"</formula>
    </cfRule>
    <cfRule type="cellIs" dxfId="35" priority="69" stopIfTrue="1" operator="equal">
      <formula>"sap"</formula>
    </cfRule>
    <cfRule type="cellIs" dxfId="34" priority="70" stopIfTrue="1" operator="equal">
      <formula>"saa"</formula>
    </cfRule>
    <cfRule type="cellIs" dxfId="33" priority="71" stopIfTrue="1" operator="equal">
      <formula>"sar"</formula>
    </cfRule>
    <cfRule type="cellIs" dxfId="32" priority="72" stopIfTrue="1" operator="equal">
      <formula>"sat"</formula>
    </cfRule>
    <cfRule type="cellIs" dxfId="31" priority="73" stopIfTrue="1" operator="equal">
      <formula>"sav"</formula>
    </cfRule>
  </conditionalFormatting>
  <conditionalFormatting sqref="I3:I200">
    <cfRule type="expression" dxfId="30" priority="55">
      <formula>(I3=OFFSET(I3,-1,0))</formula>
    </cfRule>
  </conditionalFormatting>
  <conditionalFormatting sqref="B43">
    <cfRule type="cellIs" dxfId="29" priority="49" stopIfTrue="1" operator="equal">
      <formula>"sar"</formula>
    </cfRule>
    <cfRule type="cellIs" dxfId="28" priority="50" stopIfTrue="1" operator="equal">
      <formula>"sat"</formula>
    </cfRule>
    <cfRule type="cellIs" dxfId="27" priority="51" stopIfTrue="1" operator="equal">
      <formula>"sav"</formula>
    </cfRule>
    <cfRule type="containsText" dxfId="26" priority="52" stopIfTrue="1" operator="containsText" text="sam">
      <formula>NOT(ISERROR(SEARCH("sam",B43)))</formula>
    </cfRule>
    <cfRule type="containsText" dxfId="25" priority="53" stopIfTrue="1" operator="containsText" text="sap">
      <formula>NOT(ISERROR(SEARCH("sap",B43)))</formula>
    </cfRule>
    <cfRule type="containsText" dxfId="24" priority="54" stopIfTrue="1" operator="containsText" text="saa">
      <formula>NOT(ISERROR(SEARCH("saa",B43)))</formula>
    </cfRule>
  </conditionalFormatting>
  <conditionalFormatting sqref="B25:B26">
    <cfRule type="cellIs" dxfId="23" priority="43" stopIfTrue="1" operator="equal">
      <formula>"sar"</formula>
    </cfRule>
    <cfRule type="cellIs" dxfId="22" priority="44" stopIfTrue="1" operator="equal">
      <formula>"sat"</formula>
    </cfRule>
    <cfRule type="cellIs" dxfId="21" priority="45" stopIfTrue="1" operator="equal">
      <formula>"sav"</formula>
    </cfRule>
    <cfRule type="containsText" dxfId="20" priority="46" stopIfTrue="1" operator="containsText" text="sam">
      <formula>NOT(ISERROR(SEARCH("sam",B25)))</formula>
    </cfRule>
    <cfRule type="containsText" dxfId="19" priority="47" stopIfTrue="1" operator="containsText" text="sap">
      <formula>NOT(ISERROR(SEARCH("sap",B25)))</formula>
    </cfRule>
    <cfRule type="containsText" dxfId="18" priority="48" stopIfTrue="1" operator="containsText" text="saa">
      <formula>NOT(ISERROR(SEARCH("saa",B25)))</formula>
    </cfRule>
  </conditionalFormatting>
  <conditionalFormatting sqref="B70">
    <cfRule type="cellIs" dxfId="17" priority="31" stopIfTrue="1" operator="equal">
      <formula>"sar"</formula>
    </cfRule>
    <cfRule type="cellIs" dxfId="16" priority="32" stopIfTrue="1" operator="equal">
      <formula>"sat"</formula>
    </cfRule>
    <cfRule type="cellIs" dxfId="15" priority="33" stopIfTrue="1" operator="equal">
      <formula>"sav"</formula>
    </cfRule>
    <cfRule type="containsText" dxfId="14" priority="34" stopIfTrue="1" operator="containsText" text="sam">
      <formula>NOT(ISERROR(SEARCH("sam",B70)))</formula>
    </cfRule>
    <cfRule type="containsText" dxfId="13" priority="35" stopIfTrue="1" operator="containsText" text="sap">
      <formula>NOT(ISERROR(SEARCH("sap",B70)))</formula>
    </cfRule>
    <cfRule type="containsText" dxfId="12" priority="36" stopIfTrue="1" operator="containsText" text="saa">
      <formula>NOT(ISERROR(SEARCH("saa",B70)))</formula>
    </cfRule>
  </conditionalFormatting>
  <conditionalFormatting sqref="B72">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NOT(ISERROR(SEARCH("sam",B72)))</formula>
    </cfRule>
    <cfRule type="containsText" dxfId="7" priority="11" stopIfTrue="1" operator="containsText" text="sap">
      <formula>NOT(ISERROR(SEARCH("sap",B72)))</formula>
    </cfRule>
    <cfRule type="containsText" dxfId="6" priority="12" stopIfTrue="1" operator="containsText" text="saa">
      <formula>NOT(ISERROR(SEARCH("saa",B72)))</formula>
    </cfRule>
  </conditionalFormatting>
  <conditionalFormatting sqref="G3">
    <cfRule type="cellIs" dxfId="5" priority="1" stopIfTrue="1" operator="equal">
      <formula>"sam"</formula>
    </cfRule>
    <cfRule type="cellIs" dxfId="4" priority="2" stopIfTrue="1" operator="equal">
      <formula>"sap"</formula>
    </cfRule>
    <cfRule type="cellIs" dxfId="3" priority="3" stopIfTrue="1" operator="equal">
      <formula>"saa"</formula>
    </cfRule>
    <cfRule type="cellIs" dxfId="2" priority="4" stopIfTrue="1" operator="equal">
      <formula>"sar"</formula>
    </cfRule>
    <cfRule type="cellIs" dxfId="1" priority="5" stopIfTrue="1" operator="equal">
      <formula>"sat"</formula>
    </cfRule>
    <cfRule type="cellIs" dxfId="0" priority="6" stopIfTrue="1" operator="equal">
      <formula>"sav"</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86</vt:i4>
      </vt:variant>
    </vt:vector>
  </HeadingPairs>
  <TitlesOfParts>
    <vt:vector size="94"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ExptNo</vt:lpstr>
      <vt:lpstr>DataAutumn!i.AdultDrys</vt:lpstr>
      <vt:lpstr>DataSpring!i.AdultDrys</vt:lpstr>
      <vt:lpstr>DataWinter!i.AdultDrys</vt:lpstr>
      <vt:lpstr>i.Age_days</vt:lpstr>
      <vt:lpstr>i.AgeJ</vt:lpstr>
      <vt:lpstr>i.all_rot_yield</vt:lpstr>
      <vt:lpstr>i.BMToffset_r1</vt:lpstr>
      <vt:lpstr>i.BMToffset_r2</vt:lpstr>
      <vt:lpstr>i.casual_ub</vt:lpstr>
      <vt:lpstr>i.conservation</vt:lpstr>
      <vt:lpstr>i.cropgraze_inc</vt:lpstr>
      <vt:lpstr>i.DOY</vt:lpstr>
      <vt:lpstr>i.end_joining</vt:lpstr>
      <vt:lpstr>i.FlkStrctr</vt:lpstr>
      <vt:lpstr>i.FS_Strategy</vt:lpstr>
      <vt:lpstr>DataAutumn!i.FS_StrategyIndices</vt:lpstr>
      <vt:lpstr>DataSpring!i.FS_StrategyIndices</vt:lpstr>
      <vt:lpstr>DataWinter!i.FS_StrategyIndices</vt:lpstr>
      <vt:lpstr>i.GenotypeDesc</vt:lpstr>
      <vt:lpstr>i.GrainPrices</vt:lpstr>
      <vt:lpstr>i.GrainPrices_k</vt:lpstr>
      <vt:lpstr>i.interest_rate</vt:lpstr>
      <vt:lpstr>i.LMU_Area</vt:lpstr>
      <vt:lpstr>i.LMU_Slice</vt:lpstr>
      <vt:lpstr>DataAutumn!i.LTWFeedIndices_BBB</vt:lpstr>
      <vt:lpstr>DataSpring!i.LTWFeedIndices_BBB</vt:lpstr>
      <vt:lpstr>DataWinter!i.LTWFeedIndices_BBB</vt:lpstr>
      <vt:lpstr>DataAutumn!i.LTWFeedIndices_BMT</vt:lpstr>
      <vt:lpstr>DataSpring!i.LTWFeedIndices_BMT</vt:lpstr>
      <vt:lpstr>DataWinter!i.LTWFeedIndices_BMT</vt:lpstr>
      <vt:lpstr>i.LTWFeedLevels</vt:lpstr>
      <vt:lpstr>i.mach_option</vt:lpstr>
      <vt:lpstr>i.MeatPrices</vt:lpstr>
      <vt:lpstr>i.minroe</vt:lpstr>
      <vt:lpstr>i.model_structure</vt:lpstr>
      <vt:lpstr>i.opp_cost_capital</vt:lpstr>
      <vt:lpstr>DataAutumn!i.OptLTWAdj</vt:lpstr>
      <vt:lpstr>DataSpring!i.OptLTWAdj</vt:lpstr>
      <vt:lpstr>DataWinter!i.OptLTWAdj</vt:lpstr>
      <vt:lpstr>DataAutumn!i.OptLWCJadj</vt:lpstr>
      <vt:lpstr>DataSpring!i.OptLWCJadj</vt:lpstr>
      <vt:lpstr>DataWinter!i.OptLWCJadj</vt:lpstr>
      <vt:lpstr>i.overdraw</vt:lpstr>
      <vt:lpstr>i.pasture_prod</vt:lpstr>
      <vt:lpstr>i.PdkAlloc</vt:lpstr>
      <vt:lpstr>i.Periods</vt:lpstr>
      <vt:lpstr>i.PGRscalar</vt:lpstr>
      <vt:lpstr>DataAutumn!i.PJFeedIndices</vt:lpstr>
      <vt:lpstr>DataSpring!i.PJFeedIndices</vt:lpstr>
      <vt:lpstr>DataWinter!i.PJFeedIndices</vt:lpstr>
      <vt:lpstr>i.Region_Desc</vt:lpstr>
      <vt:lpstr>i.risk_aversion</vt:lpstr>
      <vt:lpstr>i.RR_scenario</vt:lpstr>
      <vt:lpstr>i.seedharv_casual_ub</vt:lpstr>
      <vt:lpstr>i.slices_ffcfw</vt:lpstr>
      <vt:lpstr>i.std_prices</vt:lpstr>
      <vt:lpstr>i.StdELMan</vt:lpstr>
      <vt:lpstr>i.TOL</vt:lpstr>
      <vt:lpstr>i.TOL_Desc</vt:lpstr>
      <vt:lpstr>i.TOL_indices</vt:lpstr>
      <vt:lpstr>i.TOLoffset_r1</vt:lpstr>
      <vt:lpstr>i.TOLoffset_r2</vt:lpstr>
      <vt:lpstr>i.UserPeriod0</vt:lpstr>
      <vt:lpstr>i.Value_MeatPercentile</vt:lpstr>
      <vt:lpstr>i.Value_MeatPickle</vt:lpstr>
      <vt:lpstr>i.Value_MeatScalar</vt:lpstr>
      <vt:lpstr>i.Value_Mortality</vt:lpstr>
      <vt:lpstr>i.Value_rr</vt:lpstr>
      <vt:lpstr>i.WoolPrices</vt:lpstr>
      <vt:lpstr>i_dryman</vt:lpstr>
      <vt:lpstr>i_mortalityx</vt:lpstr>
      <vt:lpstr>i_ProdnCal_Mat</vt:lpstr>
      <vt:lpstr>i_ProdnCal_Mer</vt:lpstr>
      <vt:lpstr>LMU_Data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2022-05-19T23:37:57Z</cp:lastPrinted>
  <dcterms:created xsi:type="dcterms:W3CDTF">2019-11-05T07:30:33Z</dcterms:created>
  <dcterms:modified xsi:type="dcterms:W3CDTF">2023-05-29T02:07:43Z</dcterms:modified>
</cp:coreProperties>
</file>